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G:\Cash management\Revenue Sharing\FY2024\"/>
    </mc:Choice>
  </mc:AlternateContent>
  <xr:revisionPtr revIDLastSave="0" documentId="13_ncr:1_{8F4D7E5E-4F8B-427A-B6EE-8D824F9BE7E0}" xr6:coauthVersionLast="47" xr6:coauthVersionMax="47" xr10:uidLastSave="{00000000-0000-0000-0000-000000000000}"/>
  <bookViews>
    <workbookView xWindow="-120" yWindow="-120" windowWidth="29040" windowHeight="15840" firstSheet="2" activeTab="4" xr2:uid="{00000000-000D-0000-FFFF-FFFF00000000}"/>
  </bookViews>
  <sheets>
    <sheet name="Vertical Bar" sheetId="1" r:id="rId1"/>
    <sheet name="Horizontal Bar" sheetId="2" r:id="rId2"/>
    <sheet name="94-04 Data" sheetId="3" r:id="rId3"/>
    <sheet name="Chart1" sheetId="11" r:id="rId4"/>
    <sheet name="Monthly Analysis5yrs" sheetId="10" r:id="rId5"/>
    <sheet name="Monthly Analysis" sheetId="4" r:id="rId6"/>
    <sheet name="Sheet2" sheetId="9" r:id="rId7"/>
    <sheet name="Comparison To Projected" sheetId="7" r:id="rId8"/>
    <sheet name="Sheet1" sheetId="8" r:id="rId9"/>
    <sheet name="Rev" sheetId="6" r:id="rId10"/>
    <sheet name="George" sheetId="5" r:id="rId11"/>
  </sheets>
  <definedNames>
    <definedName name="_xlnm.Print_Area" localSheetId="5">'Monthly Analysis'!$A$1:$N$91</definedName>
    <definedName name="_xlnm.Print_Area" localSheetId="4">'Monthly Analysis5yrs'!$A$1:$N$98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10" l="1"/>
  <c r="L9" i="10"/>
  <c r="J54" i="10"/>
  <c r="I54" i="10"/>
  <c r="K9" i="10"/>
  <c r="J9" i="10"/>
  <c r="I9" i="10"/>
  <c r="H9" i="10"/>
  <c r="G9" i="10"/>
  <c r="F9" i="10"/>
  <c r="E9" i="10"/>
  <c r="D9" i="10"/>
  <c r="N11" i="10"/>
  <c r="N10" i="10"/>
  <c r="C9" i="10"/>
  <c r="B9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M12" i="10"/>
  <c r="L12" i="10"/>
  <c r="K12" i="10"/>
  <c r="N9" i="10" l="1"/>
  <c r="J12" i="10"/>
  <c r="I12" i="10"/>
  <c r="H12" i="10"/>
  <c r="G12" i="10"/>
  <c r="F12" i="10"/>
  <c r="N14" i="10"/>
  <c r="N13" i="10"/>
  <c r="E12" i="10"/>
  <c r="D12" i="10"/>
  <c r="C12" i="10"/>
  <c r="B12" i="10"/>
  <c r="N17" i="10"/>
  <c r="N16" i="10"/>
  <c r="M15" i="10"/>
  <c r="L15" i="10"/>
  <c r="K15" i="10"/>
  <c r="J15" i="10"/>
  <c r="I15" i="10"/>
  <c r="H15" i="10"/>
  <c r="N12" i="10" l="1"/>
  <c r="G15" i="10"/>
  <c r="F15" i="10" l="1"/>
  <c r="E15" i="10" l="1"/>
  <c r="D15" i="10" l="1"/>
  <c r="C15" i="10" l="1"/>
  <c r="B15" i="10" l="1"/>
  <c r="N15" i="10" l="1"/>
  <c r="M18" i="10"/>
  <c r="L18" i="10"/>
  <c r="J18" i="10" l="1"/>
  <c r="K18" i="10"/>
  <c r="I18" i="10" l="1"/>
  <c r="H18" i="10" l="1"/>
  <c r="G18" i="10"/>
  <c r="F18" i="10"/>
  <c r="E18" i="10" l="1"/>
  <c r="D18" i="10" l="1"/>
  <c r="C18" i="10" l="1"/>
  <c r="N19" i="10" l="1"/>
  <c r="N20" i="10"/>
  <c r="B18" i="10"/>
  <c r="N18" i="10" s="1"/>
  <c r="M21" i="10" l="1"/>
  <c r="L21" i="10" l="1"/>
  <c r="K21" i="10" l="1"/>
  <c r="J21" i="10" l="1"/>
  <c r="I21" i="10" l="1"/>
  <c r="H21" i="10" l="1"/>
  <c r="G21" i="10" l="1"/>
  <c r="F21" i="10" l="1"/>
  <c r="E21" i="10" l="1"/>
  <c r="D21" i="10" l="1"/>
  <c r="C21" i="10" l="1"/>
  <c r="B21" i="10" l="1"/>
  <c r="N21" i="10" l="1"/>
  <c r="N22" i="10"/>
  <c r="N23" i="10"/>
  <c r="B24" i="10" l="1"/>
  <c r="C24" i="10"/>
  <c r="D24" i="10"/>
  <c r="E24" i="10"/>
  <c r="F24" i="10"/>
  <c r="G24" i="10"/>
  <c r="H24" i="10"/>
  <c r="I24" i="10"/>
  <c r="J24" i="10"/>
  <c r="K24" i="10"/>
  <c r="L24" i="10"/>
  <c r="M24" i="10"/>
  <c r="N25" i="10"/>
  <c r="N26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N28" i="10"/>
  <c r="N29" i="10"/>
  <c r="B30" i="10"/>
  <c r="C30" i="10"/>
  <c r="D30" i="10"/>
  <c r="E30" i="10"/>
  <c r="F30" i="10"/>
  <c r="G30" i="10"/>
  <c r="H30" i="10"/>
  <c r="I30" i="10"/>
  <c r="J30" i="10"/>
  <c r="K30" i="10"/>
  <c r="L30" i="10"/>
  <c r="M30" i="10"/>
  <c r="N31" i="10"/>
  <c r="N32" i="10"/>
  <c r="B33" i="10"/>
  <c r="C33" i="10"/>
  <c r="D33" i="10"/>
  <c r="E33" i="10"/>
  <c r="F33" i="10"/>
  <c r="G33" i="10"/>
  <c r="H33" i="10"/>
  <c r="I33" i="10"/>
  <c r="J33" i="10"/>
  <c r="K33" i="10"/>
  <c r="L33" i="10"/>
  <c r="M33" i="10"/>
  <c r="N34" i="10"/>
  <c r="N35" i="10"/>
  <c r="B36" i="10"/>
  <c r="C36" i="10"/>
  <c r="D36" i="10"/>
  <c r="E36" i="10"/>
  <c r="F36" i="10"/>
  <c r="G36" i="10"/>
  <c r="H36" i="10"/>
  <c r="I36" i="10"/>
  <c r="J36" i="10"/>
  <c r="K36" i="10"/>
  <c r="L36" i="10"/>
  <c r="M36" i="10"/>
  <c r="N37" i="10"/>
  <c r="N38" i="10"/>
  <c r="B39" i="10"/>
  <c r="C39" i="10"/>
  <c r="D39" i="10"/>
  <c r="E39" i="10"/>
  <c r="F39" i="10"/>
  <c r="G39" i="10"/>
  <c r="H39" i="10"/>
  <c r="I39" i="10"/>
  <c r="J39" i="10"/>
  <c r="K39" i="10"/>
  <c r="L39" i="10"/>
  <c r="M39" i="10"/>
  <c r="N40" i="10"/>
  <c r="N39" i="10" s="1"/>
  <c r="B42" i="10"/>
  <c r="C42" i="10"/>
  <c r="D42" i="10"/>
  <c r="E42" i="10"/>
  <c r="F42" i="10"/>
  <c r="H42" i="10"/>
  <c r="I42" i="10"/>
  <c r="J42" i="10"/>
  <c r="K42" i="10"/>
  <c r="L42" i="10"/>
  <c r="M42" i="10"/>
  <c r="G43" i="10"/>
  <c r="G42" i="10" s="1"/>
  <c r="B45" i="10"/>
  <c r="C45" i="10"/>
  <c r="D45" i="10"/>
  <c r="E45" i="10"/>
  <c r="F45" i="10"/>
  <c r="G45" i="10"/>
  <c r="H45" i="10"/>
  <c r="I45" i="10"/>
  <c r="J45" i="10"/>
  <c r="K45" i="10"/>
  <c r="L45" i="10"/>
  <c r="M45" i="10"/>
  <c r="N46" i="10"/>
  <c r="N47" i="10"/>
  <c r="N48" i="10"/>
  <c r="N49" i="10"/>
  <c r="N50" i="10"/>
  <c r="N51" i="10"/>
  <c r="N52" i="10"/>
  <c r="N53" i="10"/>
  <c r="N24" i="10" l="1"/>
  <c r="N45" i="10"/>
  <c r="N30" i="10"/>
  <c r="N36" i="10"/>
  <c r="N43" i="10"/>
  <c r="N42" i="10" s="1"/>
  <c r="N33" i="10"/>
  <c r="N27" i="10"/>
  <c r="B58" i="10" l="1"/>
  <c r="J9" i="4" l="1"/>
  <c r="J24" i="4"/>
  <c r="J27" i="4"/>
  <c r="J30" i="4"/>
  <c r="J33" i="4"/>
  <c r="J36" i="4"/>
  <c r="J39" i="4"/>
  <c r="I24" i="4"/>
  <c r="I27" i="4"/>
  <c r="I30" i="4"/>
  <c r="I33" i="4"/>
  <c r="I36" i="4"/>
  <c r="I39" i="4"/>
  <c r="H24" i="4"/>
  <c r="H27" i="4"/>
  <c r="H30" i="4"/>
  <c r="H33" i="4"/>
  <c r="H36" i="4"/>
  <c r="H39" i="4"/>
  <c r="G24" i="4"/>
  <c r="G27" i="4"/>
  <c r="G30" i="4"/>
  <c r="G33" i="4"/>
  <c r="G39" i="4"/>
  <c r="F24" i="4"/>
  <c r="F27" i="4"/>
  <c r="F30" i="4"/>
  <c r="F33" i="4"/>
  <c r="F36" i="4"/>
  <c r="F39" i="4"/>
  <c r="E24" i="4"/>
  <c r="E27" i="4"/>
  <c r="E30" i="4"/>
  <c r="E33" i="4"/>
  <c r="E36" i="4"/>
  <c r="E39" i="4"/>
  <c r="D24" i="4"/>
  <c r="D27" i="4"/>
  <c r="D30" i="4"/>
  <c r="D33" i="4"/>
  <c r="D36" i="4"/>
  <c r="D39" i="4"/>
  <c r="C24" i="4"/>
  <c r="C27" i="4"/>
  <c r="C30" i="4"/>
  <c r="C33" i="4"/>
  <c r="C36" i="4"/>
  <c r="C39" i="4"/>
  <c r="B24" i="4"/>
  <c r="B27" i="4"/>
  <c r="B30" i="4"/>
  <c r="B33" i="4"/>
  <c r="B36" i="4"/>
  <c r="B39" i="4"/>
  <c r="M24" i="4"/>
  <c r="M27" i="4"/>
  <c r="M30" i="4"/>
  <c r="M33" i="4"/>
  <c r="M36" i="4"/>
  <c r="M39" i="4"/>
  <c r="K24" i="4"/>
  <c r="K27" i="4"/>
  <c r="K30" i="4"/>
  <c r="K33" i="4"/>
  <c r="K36" i="4"/>
  <c r="K39" i="4"/>
  <c r="L24" i="4"/>
  <c r="L27" i="4"/>
  <c r="L30" i="4"/>
  <c r="L33" i="4"/>
  <c r="L36" i="4"/>
  <c r="L39" i="4"/>
  <c r="N10" i="4"/>
  <c r="N9" i="4" s="1"/>
  <c r="N11" i="4"/>
  <c r="N25" i="4"/>
  <c r="N26" i="4"/>
  <c r="N34" i="4"/>
  <c r="N33" i="4" s="1"/>
  <c r="N40" i="4"/>
  <c r="N41" i="4"/>
  <c r="N13" i="4"/>
  <c r="N16" i="4"/>
  <c r="M9" i="4"/>
  <c r="L9" i="4"/>
  <c r="K9" i="4"/>
  <c r="I9" i="4"/>
  <c r="H9" i="4"/>
  <c r="G9" i="4"/>
  <c r="F9" i="4"/>
  <c r="E9" i="4"/>
  <c r="D9" i="4"/>
  <c r="C9" i="4"/>
  <c r="B9" i="4"/>
  <c r="B12" i="4"/>
  <c r="K12" i="4"/>
  <c r="L12" i="4"/>
  <c r="M12" i="4"/>
  <c r="J12" i="4"/>
  <c r="H12" i="4"/>
  <c r="I12" i="4"/>
  <c r="G12" i="4"/>
  <c r="J15" i="4"/>
  <c r="N14" i="4"/>
  <c r="F12" i="4"/>
  <c r="E12" i="4"/>
  <c r="D12" i="4"/>
  <c r="C12" i="4"/>
  <c r="M15" i="4"/>
  <c r="M4" i="7" s="1"/>
  <c r="B40" i="7"/>
  <c r="B37" i="7"/>
  <c r="B34" i="7"/>
  <c r="B31" i="7"/>
  <c r="B28" i="7"/>
  <c r="B25" i="7"/>
  <c r="B22" i="7"/>
  <c r="B19" i="7"/>
  <c r="N43" i="7"/>
  <c r="N44" i="7"/>
  <c r="N45" i="7"/>
  <c r="N46" i="7"/>
  <c r="N47" i="7"/>
  <c r="N48" i="7"/>
  <c r="N41" i="7"/>
  <c r="N42" i="7"/>
  <c r="G38" i="7"/>
  <c r="N38" i="7" s="1"/>
  <c r="N37" i="7" s="1"/>
  <c r="N35" i="7"/>
  <c r="N34" i="7"/>
  <c r="C31" i="7"/>
  <c r="D31" i="7"/>
  <c r="E31" i="7"/>
  <c r="F31" i="7"/>
  <c r="G31" i="7"/>
  <c r="H31" i="7"/>
  <c r="I31" i="7"/>
  <c r="J31" i="7"/>
  <c r="K31" i="7"/>
  <c r="L31" i="7"/>
  <c r="M31" i="7"/>
  <c r="C28" i="7"/>
  <c r="D28" i="7"/>
  <c r="E28" i="7"/>
  <c r="F28" i="7"/>
  <c r="G28" i="7"/>
  <c r="H28" i="7"/>
  <c r="I28" i="7"/>
  <c r="J28" i="7"/>
  <c r="K28" i="7"/>
  <c r="L28" i="7"/>
  <c r="M28" i="7"/>
  <c r="N26" i="7"/>
  <c r="N27" i="7"/>
  <c r="N23" i="7"/>
  <c r="N24" i="7"/>
  <c r="N20" i="7"/>
  <c r="N19" i="7" s="1"/>
  <c r="N21" i="7"/>
  <c r="C40" i="7"/>
  <c r="C37" i="7"/>
  <c r="C34" i="7"/>
  <c r="C25" i="7"/>
  <c r="C22" i="7"/>
  <c r="C19" i="7"/>
  <c r="D40" i="7"/>
  <c r="D37" i="7"/>
  <c r="D34" i="7"/>
  <c r="D25" i="7"/>
  <c r="D22" i="7"/>
  <c r="D19" i="7"/>
  <c r="E40" i="7"/>
  <c r="E37" i="7"/>
  <c r="E34" i="7"/>
  <c r="E25" i="7"/>
  <c r="E22" i="7"/>
  <c r="E19" i="7"/>
  <c r="F40" i="7"/>
  <c r="F37" i="7"/>
  <c r="F34" i="7"/>
  <c r="F25" i="7"/>
  <c r="F22" i="7"/>
  <c r="F19" i="7"/>
  <c r="G40" i="7"/>
  <c r="G34" i="7"/>
  <c r="G25" i="7"/>
  <c r="G22" i="7"/>
  <c r="G19" i="7"/>
  <c r="H40" i="7"/>
  <c r="H37" i="7"/>
  <c r="H34" i="7"/>
  <c r="H25" i="7"/>
  <c r="H22" i="7"/>
  <c r="H19" i="7"/>
  <c r="I40" i="7"/>
  <c r="I37" i="7"/>
  <c r="I34" i="7"/>
  <c r="I25" i="7"/>
  <c r="I22" i="7"/>
  <c r="I19" i="7"/>
  <c r="J40" i="7"/>
  <c r="J37" i="7"/>
  <c r="J34" i="7"/>
  <c r="J25" i="7"/>
  <c r="J22" i="7"/>
  <c r="J19" i="7"/>
  <c r="K40" i="7"/>
  <c r="K37" i="7"/>
  <c r="K34" i="7"/>
  <c r="K25" i="7"/>
  <c r="K22" i="7"/>
  <c r="K19" i="7"/>
  <c r="L40" i="7"/>
  <c r="L37" i="7"/>
  <c r="L34" i="7"/>
  <c r="L25" i="7"/>
  <c r="L22" i="7"/>
  <c r="L19" i="7"/>
  <c r="M40" i="7"/>
  <c r="M37" i="7"/>
  <c r="M34" i="7"/>
  <c r="M25" i="7"/>
  <c r="M22" i="7"/>
  <c r="M19" i="7"/>
  <c r="I16" i="7"/>
  <c r="I4" i="7" s="1"/>
  <c r="J16" i="7"/>
  <c r="K16" i="7"/>
  <c r="L16" i="7"/>
  <c r="M16" i="7"/>
  <c r="B16" i="7"/>
  <c r="C16" i="7"/>
  <c r="D16" i="7"/>
  <c r="E16" i="7"/>
  <c r="F16" i="7"/>
  <c r="G16" i="7"/>
  <c r="H16" i="7"/>
  <c r="N17" i="7"/>
  <c r="N18" i="7"/>
  <c r="N29" i="7"/>
  <c r="N30" i="7"/>
  <c r="N32" i="7"/>
  <c r="N33" i="7"/>
  <c r="N22" i="4"/>
  <c r="L21" i="4"/>
  <c r="N17" i="4"/>
  <c r="N15" i="4" s="1"/>
  <c r="L15" i="4"/>
  <c r="L4" i="7" s="1"/>
  <c r="K15" i="4"/>
  <c r="K4" i="7"/>
  <c r="I15" i="4"/>
  <c r="H15" i="4"/>
  <c r="G15" i="4"/>
  <c r="F15" i="4"/>
  <c r="E15" i="4"/>
  <c r="D15" i="4"/>
  <c r="C15" i="4"/>
  <c r="B15" i="4"/>
  <c r="C18" i="4"/>
  <c r="N20" i="4"/>
  <c r="N19" i="4"/>
  <c r="N18" i="4" s="1"/>
  <c r="M18" i="4"/>
  <c r="L18" i="4"/>
  <c r="K18" i="4"/>
  <c r="J18" i="4"/>
  <c r="I18" i="4"/>
  <c r="H18" i="4"/>
  <c r="G18" i="4"/>
  <c r="F18" i="4"/>
  <c r="E18" i="4"/>
  <c r="D18" i="4"/>
  <c r="B18" i="4"/>
  <c r="C21" i="4"/>
  <c r="N23" i="4"/>
  <c r="D21" i="4"/>
  <c r="E21" i="4"/>
  <c r="F21" i="4"/>
  <c r="G21" i="4"/>
  <c r="H21" i="4"/>
  <c r="I21" i="4"/>
  <c r="J21" i="4"/>
  <c r="K21" i="4"/>
  <c r="M21" i="4"/>
  <c r="B21" i="4"/>
  <c r="G37" i="4"/>
  <c r="N42" i="4"/>
  <c r="H15" i="3" s="1"/>
  <c r="N43" i="4"/>
  <c r="G15" i="3" s="1"/>
  <c r="N44" i="4"/>
  <c r="N45" i="4"/>
  <c r="N46" i="4"/>
  <c r="N47" i="4"/>
  <c r="N29" i="4"/>
  <c r="N28" i="4"/>
  <c r="N32" i="4"/>
  <c r="N31" i="4"/>
  <c r="B15" i="3"/>
  <c r="C15" i="3"/>
  <c r="D15" i="3"/>
  <c r="E15" i="3"/>
  <c r="B11" i="3"/>
  <c r="F15" i="3"/>
  <c r="N9" i="5"/>
  <c r="N8" i="5"/>
  <c r="N7" i="5"/>
  <c r="N14" i="5"/>
  <c r="N13" i="5"/>
  <c r="N12" i="5"/>
  <c r="N11" i="5"/>
  <c r="N10" i="5"/>
  <c r="G8" i="6"/>
  <c r="G9" i="6"/>
  <c r="G10" i="6"/>
  <c r="G11" i="6"/>
  <c r="G12" i="6"/>
  <c r="G13" i="6"/>
  <c r="G14" i="6"/>
  <c r="G15" i="6"/>
  <c r="G16" i="6"/>
  <c r="G17" i="6"/>
  <c r="E23" i="6"/>
  <c r="B23" i="6"/>
  <c r="G36" i="4"/>
  <c r="N37" i="4"/>
  <c r="N36" i="4" s="1"/>
  <c r="J15" i="3" s="1"/>
  <c r="C49" i="4" l="1"/>
  <c r="N22" i="7"/>
  <c r="N28" i="7"/>
  <c r="E49" i="4"/>
  <c r="N16" i="7"/>
  <c r="M50" i="7"/>
  <c r="K15" i="3"/>
  <c r="C7" i="4"/>
  <c r="H7" i="4"/>
  <c r="L7" i="4"/>
  <c r="N24" i="4"/>
  <c r="N21" i="4"/>
  <c r="E50" i="7"/>
  <c r="B50" i="7"/>
  <c r="I50" i="7"/>
  <c r="L49" i="4"/>
  <c r="B49" i="4"/>
  <c r="N30" i="4"/>
  <c r="M6" i="4" s="1"/>
  <c r="J7" i="4"/>
  <c r="F6" i="4"/>
  <c r="I6" i="4"/>
  <c r="E6" i="4"/>
  <c r="L50" i="7"/>
  <c r="C50" i="7"/>
  <c r="N25" i="7"/>
  <c r="N27" i="4"/>
  <c r="D49" i="4"/>
  <c r="F7" i="4"/>
  <c r="G49" i="4"/>
  <c r="H49" i="4"/>
  <c r="I49" i="4"/>
  <c r="J6" i="4"/>
  <c r="G7" i="4"/>
  <c r="B7" i="4"/>
  <c r="E7" i="4"/>
  <c r="J50" i="7"/>
  <c r="H50" i="7"/>
  <c r="N40" i="7"/>
  <c r="K6" i="4"/>
  <c r="M49" i="4"/>
  <c r="B6" i="4"/>
  <c r="K7" i="4"/>
  <c r="M7" i="4"/>
  <c r="I7" i="4"/>
  <c r="K50" i="7"/>
  <c r="M51" i="7" s="1"/>
  <c r="G37" i="7"/>
  <c r="G50" i="7" s="1"/>
  <c r="F50" i="7"/>
  <c r="D50" i="7"/>
  <c r="N31" i="7"/>
  <c r="N12" i="4"/>
  <c r="O15" i="4" s="1"/>
  <c r="N39" i="4"/>
  <c r="I15" i="3" s="1"/>
  <c r="D57" i="10"/>
  <c r="J51" i="7"/>
  <c r="N4" i="7"/>
  <c r="K49" i="4"/>
  <c r="J49" i="4"/>
  <c r="D7" i="4"/>
  <c r="L15" i="3"/>
  <c r="L6" i="4"/>
  <c r="H6" i="4"/>
  <c r="D6" i="4"/>
  <c r="F49" i="4"/>
  <c r="G6" i="4"/>
  <c r="C6" i="4"/>
  <c r="N6" i="4"/>
  <c r="C58" i="10"/>
  <c r="G6" i="10"/>
  <c r="K6" i="10"/>
  <c r="C7" i="10"/>
  <c r="G7" i="10"/>
  <c r="K7" i="10"/>
  <c r="B7" i="10"/>
  <c r="D7" i="10"/>
  <c r="H7" i="10"/>
  <c r="L7" i="10"/>
  <c r="E7" i="10"/>
  <c r="I7" i="10"/>
  <c r="M7" i="10"/>
  <c r="F7" i="10"/>
  <c r="J7" i="10"/>
  <c r="D6" i="10"/>
  <c r="H6" i="10"/>
  <c r="L6" i="10"/>
  <c r="B6" i="10"/>
  <c r="F6" i="10"/>
  <c r="J6" i="10"/>
  <c r="N6" i="10"/>
  <c r="M6" i="10"/>
  <c r="I6" i="10"/>
  <c r="E6" i="10"/>
  <c r="J57" i="10"/>
  <c r="G57" i="10"/>
  <c r="M57" i="10"/>
  <c r="C6" i="10"/>
  <c r="G50" i="4" l="1"/>
  <c r="D50" i="4"/>
  <c r="N7" i="4"/>
  <c r="N50" i="7"/>
  <c r="E52" i="7" s="1"/>
  <c r="N49" i="4"/>
  <c r="G51" i="4" s="1"/>
  <c r="I52" i="7"/>
  <c r="I7" i="7" s="1"/>
  <c r="I8" i="7" s="1"/>
  <c r="F52" i="7"/>
  <c r="F7" i="7" s="1"/>
  <c r="F8" i="7" s="1"/>
  <c r="G52" i="7"/>
  <c r="G11" i="7" s="1"/>
  <c r="G12" i="7" s="1"/>
  <c r="G51" i="7"/>
  <c r="D51" i="7"/>
  <c r="N51" i="7" s="1"/>
  <c r="H51" i="4"/>
  <c r="L51" i="4"/>
  <c r="F51" i="4"/>
  <c r="M50" i="4"/>
  <c r="J50" i="4"/>
  <c r="N50" i="4" s="1"/>
  <c r="I51" i="4"/>
  <c r="I11" i="7"/>
  <c r="I12" i="7" s="1"/>
  <c r="C51" i="4"/>
  <c r="D58" i="10"/>
  <c r="N7" i="10"/>
  <c r="N57" i="10"/>
  <c r="E51" i="4" l="1"/>
  <c r="N51" i="4"/>
  <c r="B51" i="4"/>
  <c r="J51" i="4"/>
  <c r="J52" i="4" s="1"/>
  <c r="M51" i="4"/>
  <c r="L52" i="7"/>
  <c r="L11" i="7" s="1"/>
  <c r="L12" i="7" s="1"/>
  <c r="D51" i="4"/>
  <c r="K51" i="4"/>
  <c r="M52" i="4" s="1"/>
  <c r="E11" i="7"/>
  <c r="E12" i="7" s="1"/>
  <c r="G53" i="7"/>
  <c r="E7" i="7"/>
  <c r="E8" i="7" s="1"/>
  <c r="F11" i="7"/>
  <c r="F12" i="7" s="1"/>
  <c r="G7" i="7"/>
  <c r="G8" i="7" s="1"/>
  <c r="C52" i="7"/>
  <c r="C7" i="7" s="1"/>
  <c r="C8" i="7" s="1"/>
  <c r="D52" i="7"/>
  <c r="D7" i="7" s="1"/>
  <c r="D8" i="7" s="1"/>
  <c r="B52" i="7"/>
  <c r="N52" i="7"/>
  <c r="K52" i="7"/>
  <c r="J52" i="7"/>
  <c r="J11" i="7" s="1"/>
  <c r="J12" i="7" s="1"/>
  <c r="M52" i="7"/>
  <c r="M7" i="7" s="1"/>
  <c r="M8" i="7" s="1"/>
  <c r="H52" i="7"/>
  <c r="C11" i="7"/>
  <c r="C12" i="7" s="1"/>
  <c r="J7" i="7"/>
  <c r="J8" i="7" s="1"/>
  <c r="D52" i="4"/>
  <c r="G52" i="4"/>
  <c r="L7" i="7"/>
  <c r="L8" i="7" s="1"/>
  <c r="E58" i="10"/>
  <c r="N58" i="10"/>
  <c r="G58" i="10"/>
  <c r="H58" i="10"/>
  <c r="I58" i="10"/>
  <c r="K58" i="10"/>
  <c r="J58" i="10"/>
  <c r="L58" i="10"/>
  <c r="F58" i="10"/>
  <c r="M58" i="10"/>
  <c r="D11" i="7" l="1"/>
  <c r="D12" i="7" s="1"/>
  <c r="B7" i="7"/>
  <c r="D53" i="7"/>
  <c r="B11" i="7"/>
  <c r="M11" i="7"/>
  <c r="M12" i="7" s="1"/>
  <c r="K11" i="7"/>
  <c r="K12" i="7" s="1"/>
  <c r="K7" i="7"/>
  <c r="K8" i="7" s="1"/>
  <c r="M53" i="7"/>
  <c r="J53" i="7"/>
  <c r="H11" i="7"/>
  <c r="H12" i="7" s="1"/>
  <c r="H7" i="7"/>
  <c r="H8" i="7" s="1"/>
  <c r="N52" i="4"/>
  <c r="G59" i="10"/>
  <c r="D59" i="10"/>
  <c r="J59" i="10"/>
  <c r="M59" i="10"/>
  <c r="B10" i="7" l="1"/>
  <c r="C10" i="7" s="1"/>
  <c r="D10" i="7" s="1"/>
  <c r="E10" i="7" s="1"/>
  <c r="F10" i="7" s="1"/>
  <c r="G10" i="7" s="1"/>
  <c r="H10" i="7" s="1"/>
  <c r="I10" i="7" s="1"/>
  <c r="J10" i="7" s="1"/>
  <c r="K10" i="7" s="1"/>
  <c r="L10" i="7" s="1"/>
  <c r="M10" i="7" s="1"/>
  <c r="B12" i="7"/>
  <c r="B13" i="7" s="1"/>
  <c r="C13" i="7" s="1"/>
  <c r="D13" i="7" s="1"/>
  <c r="E13" i="7" s="1"/>
  <c r="F13" i="7" s="1"/>
  <c r="G13" i="7" s="1"/>
  <c r="H13" i="7" s="1"/>
  <c r="I13" i="7" s="1"/>
  <c r="N53" i="7"/>
  <c r="B8" i="7"/>
  <c r="N8" i="7" s="1"/>
  <c r="B6" i="7"/>
  <c r="C6" i="7" s="1"/>
  <c r="D6" i="7" s="1"/>
  <c r="E6" i="7" s="1"/>
  <c r="F6" i="7" s="1"/>
  <c r="G6" i="7" s="1"/>
  <c r="H6" i="7" s="1"/>
  <c r="I6" i="7" s="1"/>
  <c r="N59" i="10"/>
  <c r="J13" i="7" l="1"/>
  <c r="K13" i="7" s="1"/>
  <c r="L13" i="7" s="1"/>
  <c r="M13" i="7" s="1"/>
  <c r="I14" i="7"/>
  <c r="J6" i="7"/>
  <c r="I9" i="7"/>
  <c r="K6" i="7" l="1"/>
  <c r="L6" i="7" s="1"/>
  <c r="M6" i="7" s="1"/>
  <c r="J9" i="7"/>
  <c r="M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 L. Carlow</author>
  </authors>
  <commentList>
    <comment ref="G43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Kristi L. Carlow:</t>
        </r>
        <r>
          <rPr>
            <sz val="8"/>
            <color indexed="81"/>
            <rFont val="Tahoma"/>
            <family val="2"/>
          </rPr>
          <t xml:space="preserve">
Includes manual PV to Harrington - beginning of FY program did not distribute to them--payment made 12/20/01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 L. Carlow</author>
  </authors>
  <commentList>
    <comment ref="G3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Kristi L. Carlow:</t>
        </r>
        <r>
          <rPr>
            <sz val="8"/>
            <color indexed="81"/>
            <rFont val="Tahoma"/>
            <family val="2"/>
          </rPr>
          <t xml:space="preserve">
Includes manual PV to Harrington - beginning of FY program did not distribute to them--payment made 12/20/01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 L. Carlow</author>
  </authors>
  <commentList>
    <comment ref="G38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Kristi L. Carlow:</t>
        </r>
        <r>
          <rPr>
            <sz val="8"/>
            <color indexed="81"/>
            <rFont val="Tahoma"/>
            <family val="2"/>
          </rPr>
          <t xml:space="preserve">
Includes manual PV to Harrington - beginning of FY program did not distribute to them--payment made 12/20/01</t>
        </r>
      </text>
    </comment>
  </commentList>
</comments>
</file>

<file path=xl/sharedStrings.xml><?xml version="1.0" encoding="utf-8"?>
<sst xmlns="http://schemas.openxmlformats.org/spreadsheetml/2006/main" count="262" uniqueCount="78">
  <si>
    <t>Maine State Treasury</t>
  </si>
  <si>
    <t>Municipal Revenue Sharing Distributed--Actual</t>
  </si>
  <si>
    <t>Fiscal Year</t>
  </si>
  <si>
    <t>Municipal Revenue Sharing</t>
  </si>
  <si>
    <t>Muncipal Revenue Sharing</t>
  </si>
  <si>
    <t>January</t>
  </si>
  <si>
    <t>FY 98-99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</si>
  <si>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</si>
  <si>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</si>
  <si>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</si>
  <si>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</si>
  <si>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</si>
  <si>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</si>
  <si>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</si>
  <si>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</si>
  <si>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>April</t>
  </si>
  <si>
    <t>May</t>
  </si>
  <si>
    <t>June</t>
  </si>
  <si>
    <t>FY 97-98</t>
  </si>
  <si>
    <t>FY 96-97</t>
  </si>
  <si>
    <t>FY 95-96</t>
  </si>
  <si>
    <t>FY 94-95</t>
  </si>
  <si>
    <t>Total</t>
  </si>
  <si>
    <t>FY 93-94</t>
  </si>
  <si>
    <t>FY 92-93</t>
  </si>
  <si>
    <t>FY 91-92</t>
  </si>
  <si>
    <t>FY 99-00</t>
  </si>
  <si>
    <t>Monthly Distributions</t>
  </si>
  <si>
    <t>FY 00-01</t>
  </si>
  <si>
    <t xml:space="preserve">FY 2001 </t>
  </si>
  <si>
    <t>Revenue &amp; distribution</t>
  </si>
  <si>
    <t>Revenue</t>
  </si>
  <si>
    <t>Month</t>
  </si>
  <si>
    <t xml:space="preserve">Distribution </t>
  </si>
  <si>
    <t>Revenue total</t>
  </si>
  <si>
    <t>Distribution total</t>
  </si>
  <si>
    <t>*</t>
  </si>
  <si>
    <t>TOTALS</t>
  </si>
  <si>
    <t>FY 01-02</t>
  </si>
  <si>
    <t>FY 02-03</t>
  </si>
  <si>
    <t>FY 03-04</t>
  </si>
  <si>
    <t xml:space="preserve">FY03:  </t>
  </si>
  <si>
    <t>FY 04-05</t>
  </si>
  <si>
    <t xml:space="preserve">FY04:  </t>
  </si>
  <si>
    <t>FY 05-06</t>
  </si>
  <si>
    <t>RevI</t>
  </si>
  <si>
    <t>RevII</t>
  </si>
  <si>
    <t>Avg 95-06</t>
  </si>
  <si>
    <t>Qtrly Average</t>
  </si>
  <si>
    <t>% of total</t>
  </si>
  <si>
    <t>Qtrly % of total</t>
  </si>
  <si>
    <t>FY 06-07</t>
  </si>
  <si>
    <t>FY 07-08</t>
  </si>
  <si>
    <t>FY 95-09</t>
  </si>
  <si>
    <t>FY 08-09</t>
  </si>
  <si>
    <t xml:space="preserve">Projected </t>
  </si>
  <si>
    <t>FY09 Projected</t>
  </si>
  <si>
    <t>FY09 Actual</t>
  </si>
  <si>
    <t>FY Reprojected</t>
  </si>
  <si>
    <t>Running Deficit from Act</t>
  </si>
  <si>
    <t>Difference from Act</t>
  </si>
  <si>
    <t>Orig. Running Est.</t>
  </si>
  <si>
    <t xml:space="preserve"> Reproj. Running Est.</t>
  </si>
  <si>
    <t>*approximate June disbursement</t>
  </si>
  <si>
    <t xml:space="preserve">FYTD 100mm in disbursements, 109.6mm estimated at beginning of year  -8.7% </t>
  </si>
  <si>
    <t>FY 09-10</t>
  </si>
  <si>
    <t>Mo. of Collection*</t>
  </si>
  <si>
    <t xml:space="preserve">* Distribution of collected revenues to municipalties occurs during the following month on or before the 20th per Statute. </t>
  </si>
  <si>
    <t>FY 10-11</t>
  </si>
  <si>
    <t>FY 95-11</t>
  </si>
  <si>
    <t>Avg 95-11</t>
  </si>
  <si>
    <t>FY 19-20</t>
  </si>
  <si>
    <t>FY 20-21</t>
  </si>
  <si>
    <t>FY 21-22</t>
  </si>
  <si>
    <t>FY 22-23</t>
  </si>
  <si>
    <t>FY 20-24</t>
  </si>
  <si>
    <t>FY 23-24</t>
  </si>
  <si>
    <t>Avg FY 20 - 23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</si>
</sst>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2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u val="singleAccounting"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44" fontId="0" fillId="0" borderId="0" xfId="2" applyFont="1"/>
    <xf numFmtId="49" fontId="0" fillId="0" borderId="0" xfId="2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4" fontId="0" fillId="0" borderId="0" xfId="0" applyNumberFormat="1"/>
    <xf numFmtId="0" fontId="3" fillId="0" borderId="0" xfId="0" applyFont="1" applyAlignment="1">
      <alignment horizontal="centerContinuous"/>
    </xf>
    <xf numFmtId="44" fontId="3" fillId="0" borderId="0" xfId="2" applyFont="1" applyAlignment="1">
      <alignment horizontal="centerContinuous"/>
    </xf>
    <xf numFmtId="0" fontId="3" fillId="0" borderId="0" xfId="0" applyFont="1"/>
    <xf numFmtId="44" fontId="3" fillId="0" borderId="0" xfId="2" applyFont="1"/>
    <xf numFmtId="0" fontId="3" fillId="0" borderId="0" xfId="0" applyFont="1" applyAlignment="1">
      <alignment horizontal="center" wrapText="1"/>
    </xf>
    <xf numFmtId="44" fontId="3" fillId="0" borderId="0" xfId="2" applyFont="1" applyAlignment="1">
      <alignment horizontal="centerContinuous" wrapText="1"/>
    </xf>
    <xf numFmtId="1" fontId="3" fillId="0" borderId="0" xfId="0" applyNumberFormat="1" applyFont="1"/>
    <xf numFmtId="44" fontId="5" fillId="0" borderId="0" xfId="2" applyFont="1"/>
    <xf numFmtId="17" fontId="0" fillId="0" borderId="0" xfId="0" applyNumberFormat="1" applyAlignment="1">
      <alignment horizontal="center"/>
    </xf>
    <xf numFmtId="43" fontId="0" fillId="0" borderId="0" xfId="0" applyNumberFormat="1"/>
    <xf numFmtId="43" fontId="0" fillId="0" borderId="0" xfId="1" applyFont="1"/>
    <xf numFmtId="49" fontId="0" fillId="0" borderId="0" xfId="1" applyNumberFormat="1" applyFont="1"/>
    <xf numFmtId="43" fontId="0" fillId="0" borderId="0" xfId="1" applyFont="1" applyAlignment="1">
      <alignment horizontal="center"/>
    </xf>
    <xf numFmtId="43" fontId="0" fillId="0" borderId="0" xfId="0" applyNumberFormat="1" applyAlignment="1">
      <alignment horizontal="center"/>
    </xf>
    <xf numFmtId="4" fontId="0" fillId="0" borderId="0" xfId="0" applyNumberFormat="1" applyAlignment="1">
      <alignment horizontal="left" indent="1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left" indent="2"/>
    </xf>
    <xf numFmtId="4" fontId="0" fillId="0" borderId="0" xfId="0" applyNumberFormat="1" applyAlignment="1">
      <alignment horizontal="center"/>
    </xf>
    <xf numFmtId="4" fontId="0" fillId="0" borderId="0" xfId="0" applyNumberFormat="1"/>
    <xf numFmtId="9" fontId="0" fillId="0" borderId="0" xfId="0" applyNumberFormat="1"/>
    <xf numFmtId="0" fontId="0" fillId="0" borderId="0" xfId="0" applyAlignment="1">
      <alignment horizontal="right"/>
    </xf>
    <xf numFmtId="43" fontId="1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43" fontId="1" fillId="0" borderId="0" xfId="1"/>
    <xf numFmtId="43" fontId="7" fillId="0" borderId="0" xfId="1" applyFont="1" applyAlignment="1">
      <alignment horizontal="center"/>
    </xf>
    <xf numFmtId="43" fontId="7" fillId="0" borderId="0" xfId="1" applyFont="1"/>
    <xf numFmtId="0" fontId="7" fillId="0" borderId="0" xfId="0" applyFont="1"/>
    <xf numFmtId="9" fontId="1" fillId="0" borderId="0" xfId="3"/>
    <xf numFmtId="0" fontId="9" fillId="0" borderId="0" xfId="0" applyFont="1"/>
    <xf numFmtId="1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43" fontId="9" fillId="0" borderId="0" xfId="1" applyFont="1" applyAlignment="1">
      <alignment horizontal="right"/>
    </xf>
    <xf numFmtId="43" fontId="2" fillId="0" borderId="0" xfId="1" applyFont="1" applyAlignment="1">
      <alignment horizontal="right"/>
    </xf>
    <xf numFmtId="43" fontId="9" fillId="0" borderId="0" xfId="1" applyFont="1"/>
    <xf numFmtId="0" fontId="9" fillId="0" borderId="0" xfId="0" applyFont="1" applyAlignment="1">
      <alignment horizontal="left"/>
    </xf>
    <xf numFmtId="9" fontId="9" fillId="0" borderId="0" xfId="3" applyFont="1"/>
    <xf numFmtId="9" fontId="9" fillId="0" borderId="0" xfId="0" applyNumberFormat="1" applyFont="1"/>
    <xf numFmtId="43" fontId="7" fillId="0" borderId="0" xfId="0" applyNumberFormat="1" applyFont="1"/>
    <xf numFmtId="43" fontId="6" fillId="0" borderId="0" xfId="0" applyNumberFormat="1" applyFont="1" applyAlignment="1">
      <alignment horizontal="center"/>
    </xf>
    <xf numFmtId="164" fontId="9" fillId="0" borderId="0" xfId="3" applyNumberFormat="1" applyFont="1"/>
    <xf numFmtId="10" fontId="1" fillId="0" borderId="0" xfId="3" applyNumberFormat="1"/>
    <xf numFmtId="0" fontId="7" fillId="0" borderId="0" xfId="0" applyFont="1" applyAlignment="1">
      <alignment horizontal="right"/>
    </xf>
    <xf numFmtId="44" fontId="7" fillId="0" borderId="0" xfId="2" applyFont="1"/>
    <xf numFmtId="44" fontId="7" fillId="0" borderId="0" xfId="2" applyFont="1" applyAlignment="1">
      <alignment horizontal="right"/>
    </xf>
    <xf numFmtId="44" fontId="13" fillId="0" borderId="0" xfId="2" applyFont="1"/>
    <xf numFmtId="43" fontId="1" fillId="0" borderId="0" xfId="3" applyNumberFormat="1"/>
    <xf numFmtId="44" fontId="1" fillId="0" borderId="0" xfId="3" applyNumberFormat="1"/>
    <xf numFmtId="43" fontId="4" fillId="0" borderId="0" xfId="0" applyNumberFormat="1" applyFont="1" applyAlignment="1">
      <alignment horizontal="center"/>
    </xf>
    <xf numFmtId="0" fontId="13" fillId="0" borderId="0" xfId="0" applyFont="1"/>
    <xf numFmtId="0" fontId="4" fillId="0" borderId="0" xfId="0" applyFont="1" applyAlignment="1">
      <alignment horizontal="right"/>
    </xf>
    <xf numFmtId="44" fontId="6" fillId="0" borderId="0" xfId="2" applyFont="1" applyAlignment="1">
      <alignment horizontal="center"/>
    </xf>
    <xf numFmtId="10" fontId="13" fillId="0" borderId="0" xfId="3" applyNumberFormat="1" applyFont="1"/>
    <xf numFmtId="0" fontId="16" fillId="0" borderId="0" xfId="0" applyFont="1"/>
    <xf numFmtId="0" fontId="17" fillId="0" borderId="0" xfId="0" applyFont="1" applyAlignment="1">
      <alignment horizontal="center"/>
    </xf>
    <xf numFmtId="43" fontId="17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10" fontId="16" fillId="0" borderId="0" xfId="3" applyNumberFormat="1" applyFont="1"/>
    <xf numFmtId="9" fontId="16" fillId="0" borderId="0" xfId="3" applyFont="1"/>
    <xf numFmtId="9" fontId="16" fillId="0" borderId="0" xfId="0" applyNumberFormat="1" applyFont="1"/>
    <xf numFmtId="0" fontId="18" fillId="0" borderId="0" xfId="0" applyFont="1" applyAlignment="1">
      <alignment horizontal="center"/>
    </xf>
    <xf numFmtId="17" fontId="18" fillId="0" borderId="0" xfId="0" applyNumberFormat="1" applyFont="1" applyAlignment="1">
      <alignment horizontal="center"/>
    </xf>
    <xf numFmtId="43" fontId="19" fillId="0" borderId="0" xfId="1" applyFont="1" applyAlignment="1">
      <alignment horizontal="center"/>
    </xf>
    <xf numFmtId="43" fontId="20" fillId="0" borderId="0" xfId="1" applyFont="1" applyAlignment="1">
      <alignment horizontal="center"/>
    </xf>
    <xf numFmtId="0" fontId="19" fillId="0" borderId="0" xfId="0" applyFont="1" applyAlignment="1">
      <alignment horizontal="center"/>
    </xf>
    <xf numFmtId="43" fontId="21" fillId="0" borderId="0" xfId="1" applyFont="1" applyAlignment="1">
      <alignment horizontal="center"/>
    </xf>
    <xf numFmtId="0" fontId="21" fillId="0" borderId="0" xfId="0" applyFont="1"/>
    <xf numFmtId="0" fontId="20" fillId="0" borderId="0" xfId="0" applyFont="1" applyAlignment="1">
      <alignment horizontal="center"/>
    </xf>
    <xf numFmtId="43" fontId="16" fillId="0" borderId="0" xfId="1" applyFont="1" applyAlignment="1">
      <alignment horizontal="center"/>
    </xf>
    <xf numFmtId="43" fontId="20" fillId="0" borderId="0" xfId="1" applyFont="1" applyAlignment="1">
      <alignment horizontal="right"/>
    </xf>
    <xf numFmtId="43" fontId="19" fillId="0" borderId="0" xfId="1" applyFont="1" applyAlignment="1">
      <alignment horizontal="right"/>
    </xf>
    <xf numFmtId="43" fontId="21" fillId="0" borderId="0" xfId="0" applyNumberFormat="1" applyFont="1"/>
    <xf numFmtId="43" fontId="21" fillId="0" borderId="0" xfId="1" applyFont="1"/>
    <xf numFmtId="43" fontId="16" fillId="0" borderId="0" xfId="1" applyFont="1"/>
    <xf numFmtId="43" fontId="20" fillId="0" borderId="0" xfId="1" applyFont="1"/>
    <xf numFmtId="0" fontId="20" fillId="0" borderId="0" xfId="0" applyFont="1"/>
    <xf numFmtId="164" fontId="20" fillId="0" borderId="0" xfId="3" applyNumberFormat="1" applyFont="1"/>
    <xf numFmtId="9" fontId="20" fillId="0" borderId="0" xfId="3" applyFont="1"/>
    <xf numFmtId="9" fontId="20" fillId="0" borderId="0" xfId="0" applyNumberFormat="1" applyFont="1"/>
    <xf numFmtId="39" fontId="2" fillId="0" borderId="0" xfId="2" applyNumberFormat="1" applyFont="1" applyAlignment="1">
      <alignment horizontal="right"/>
    </xf>
    <xf numFmtId="39" fontId="9" fillId="0" borderId="0" xfId="2" applyNumberFormat="1" applyFont="1" applyAlignment="1">
      <alignment horizontal="right"/>
    </xf>
    <xf numFmtId="39" fontId="9" fillId="0" borderId="0" xfId="0" applyNumberFormat="1" applyFont="1" applyAlignment="1">
      <alignment horizontal="center"/>
    </xf>
    <xf numFmtId="39" fontId="2" fillId="0" borderId="0" xfId="0" applyNumberFormat="1" applyFont="1" applyAlignment="1">
      <alignment horizontal="center"/>
    </xf>
    <xf numFmtId="39" fontId="18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C3324"/>
      <color rgb="FFFF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tyles" Target="styles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4.xml"/><Relationship Id="rId12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calcChain" Target="calcChain.xml"/><Relationship Id="rId10" Type="http://schemas.openxmlformats.org/officeDocument/2006/relationships/worksheet" Target="worksheets/sheet7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Muncipal Revenue Sharing History</a:t>
            </a:r>
          </a:p>
        </c:rich>
      </c:tx>
      <c:layout>
        <c:manualLayout>
          <c:xMode val="edge"/>
          <c:yMode val="edge"/>
          <c:x val="0.33740288568257493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97669256381798"/>
          <c:y val="0.12724306688417619"/>
          <c:w val="0.66925638179800218"/>
          <c:h val="0.79771615008156604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'94-04 Data'!$A$15</c:f>
              <c:strCache>
                <c:ptCount val="1"/>
                <c:pt idx="0">
                  <c:v>Muncipal Revenue Sharing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C1F-48C9-ACA9-A2659703214C}"/>
              </c:ext>
            </c:extLst>
          </c:dPt>
          <c:dPt>
            <c:idx val="1"/>
            <c:invertIfNegative val="0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1F-48C9-ACA9-A2659703214C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C1F-48C9-ACA9-A2659703214C}"/>
              </c:ext>
            </c:extLst>
          </c:dPt>
          <c:dPt>
            <c:idx val="3"/>
            <c:invertIfNegative val="0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C1F-48C9-ACA9-A2659703214C}"/>
              </c:ext>
            </c:extLst>
          </c:dPt>
          <c:dPt>
            <c:idx val="4"/>
            <c:invertIfNegative val="0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C1F-48C9-ACA9-A2659703214C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C1F-48C9-ACA9-A2659703214C}"/>
              </c:ext>
            </c:extLst>
          </c:dPt>
          <c:dPt>
            <c:idx val="6"/>
            <c:invertIfNegative val="0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C1F-48C9-ACA9-A2659703214C}"/>
              </c:ext>
            </c:extLst>
          </c:dPt>
          <c:dPt>
            <c:idx val="7"/>
            <c:invertIfNegative val="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C1F-48C9-ACA9-A2659703214C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C1F-48C9-ACA9-A2659703214C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C1F-48C9-ACA9-A2659703214C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DC1F-48C9-ACA9-A2659703214C}"/>
              </c:ext>
            </c:extLst>
          </c:dPt>
          <c:cat>
            <c:numRef>
              <c:f>'94-04 Data'!$B$14:$L$14</c:f>
              <c:numCache>
                <c:formatCode>General</c:formatCode>
                <c:ptCount val="11"/>
                <c:pt idx="0" formatCode="@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 formatCode="0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'94-04 Data'!$B$15:$L$15</c:f>
              <c:numCache>
                <c:formatCode>_("$"* #,##0.00_);_("$"* \(#,##0.00\);_("$"* "-"??_);_(@_)</c:formatCode>
                <c:ptCount val="11"/>
                <c:pt idx="0">
                  <c:v>67317344.989999995</c:v>
                </c:pt>
                <c:pt idx="1">
                  <c:v>69896499.829999998</c:v>
                </c:pt>
                <c:pt idx="2">
                  <c:v>72704599.900000006</c:v>
                </c:pt>
                <c:pt idx="3">
                  <c:v>77696000.25</c:v>
                </c:pt>
                <c:pt idx="4">
                  <c:v>89490000.110000014</c:v>
                </c:pt>
                <c:pt idx="5">
                  <c:v>96173999.799999997</c:v>
                </c:pt>
                <c:pt idx="6" formatCode="_(* #,##0.00_);_(* \(#,##0.00\);_(* &quot;-&quot;??_);_(@_)">
                  <c:v>107116000.16</c:v>
                </c:pt>
                <c:pt idx="7" formatCode="_(* #,##0.00_);_(* \(#,##0.00\);_(* &quot;-&quot;??_);_(@_)">
                  <c:v>109475999.73999999</c:v>
                </c:pt>
                <c:pt idx="8" formatCode="_(* #,##0.00_);_(* \(#,##0.00\);_(* &quot;-&quot;??_);_(@_)">
                  <c:v>100610138.53</c:v>
                </c:pt>
                <c:pt idx="9" formatCode="_(* #,##0.00_);_(* \(#,##0.00\);_(* &quot;-&quot;??_);_(@_)">
                  <c:v>102303028.42000002</c:v>
                </c:pt>
                <c:pt idx="10" formatCode="_(* #,##0.00_);_(* \(#,##0.00\);_(* &quot;-&quot;??_);_(@_)">
                  <c:v>110657899.88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C1F-48C9-ACA9-A26597032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59488"/>
        <c:axId val="106161280"/>
      </c:barChart>
      <c:catAx>
        <c:axId val="106159488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61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16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59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Maine Revenue Sharing History</a:t>
            </a:r>
          </a:p>
        </c:rich>
      </c:tx>
      <c:layout>
        <c:manualLayout>
          <c:xMode val="edge"/>
          <c:yMode val="edge"/>
          <c:x val="0.36293007769145397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64"/>
      <c:rotY val="20"/>
      <c:depthPercent val="2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4361820199778023E-2"/>
          <c:y val="0.10440456769983687"/>
          <c:w val="0.90344062153163152"/>
          <c:h val="0.64110929853181076"/>
        </c:manualLayout>
      </c:layout>
      <c:bar3DChart>
        <c:barDir val="bar"/>
        <c:grouping val="clustered"/>
        <c:varyColors val="1"/>
        <c:ser>
          <c:idx val="0"/>
          <c:order val="0"/>
          <c:tx>
            <c:strRef>
              <c:f>'94-04 Data'!$A$15</c:f>
              <c:strCache>
                <c:ptCount val="1"/>
                <c:pt idx="0">
                  <c:v>Muncipal Revenue Sharing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B40-4972-BD43-045F87A8CA11}"/>
              </c:ext>
            </c:extLst>
          </c:dPt>
          <c:dPt>
            <c:idx val="1"/>
            <c:invertIfNegative val="0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B40-4972-BD43-045F87A8CA11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B40-4972-BD43-045F87A8CA11}"/>
              </c:ext>
            </c:extLst>
          </c:dPt>
          <c:dPt>
            <c:idx val="3"/>
            <c:invertIfNegative val="0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B40-4972-BD43-045F87A8CA11}"/>
              </c:ext>
            </c:extLst>
          </c:dPt>
          <c:dPt>
            <c:idx val="4"/>
            <c:invertIfNegative val="0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B40-4972-BD43-045F87A8CA11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B40-4972-BD43-045F87A8CA11}"/>
              </c:ext>
            </c:extLst>
          </c:dPt>
          <c:dPt>
            <c:idx val="6"/>
            <c:invertIfNegative val="0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B40-4972-BD43-045F87A8CA11}"/>
              </c:ext>
            </c:extLst>
          </c:dPt>
          <c:dPt>
            <c:idx val="7"/>
            <c:invertIfNegative val="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B40-4972-BD43-045F87A8CA11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B40-4972-BD43-045F87A8CA11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B40-4972-BD43-045F87A8CA11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CB40-4972-BD43-045F87A8CA11}"/>
              </c:ext>
            </c:extLst>
          </c:dPt>
          <c:cat>
            <c:numRef>
              <c:f>'94-04 Data'!$B$14:$L$14</c:f>
              <c:numCache>
                <c:formatCode>General</c:formatCode>
                <c:ptCount val="11"/>
                <c:pt idx="0" formatCode="@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 formatCode="0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'94-04 Data'!$B$15:$L$15</c:f>
              <c:numCache>
                <c:formatCode>_("$"* #,##0.00_);_("$"* \(#,##0.00\);_("$"* "-"??_);_(@_)</c:formatCode>
                <c:ptCount val="11"/>
                <c:pt idx="0">
                  <c:v>67317344.989999995</c:v>
                </c:pt>
                <c:pt idx="1">
                  <c:v>69896499.829999998</c:v>
                </c:pt>
                <c:pt idx="2">
                  <c:v>72704599.900000006</c:v>
                </c:pt>
                <c:pt idx="3">
                  <c:v>77696000.25</c:v>
                </c:pt>
                <c:pt idx="4">
                  <c:v>89490000.110000014</c:v>
                </c:pt>
                <c:pt idx="5">
                  <c:v>96173999.799999997</c:v>
                </c:pt>
                <c:pt idx="6" formatCode="_(* #,##0.00_);_(* \(#,##0.00\);_(* &quot;-&quot;??_);_(@_)">
                  <c:v>107116000.16</c:v>
                </c:pt>
                <c:pt idx="7" formatCode="_(* #,##0.00_);_(* \(#,##0.00\);_(* &quot;-&quot;??_);_(@_)">
                  <c:v>109475999.73999999</c:v>
                </c:pt>
                <c:pt idx="8" formatCode="_(* #,##0.00_);_(* \(#,##0.00\);_(* &quot;-&quot;??_);_(@_)">
                  <c:v>100610138.53</c:v>
                </c:pt>
                <c:pt idx="9" formatCode="_(* #,##0.00_);_(* \(#,##0.00\);_(* &quot;-&quot;??_);_(@_)">
                  <c:v>102303028.42000002</c:v>
                </c:pt>
                <c:pt idx="10" formatCode="_(* #,##0.00_);_(* \(#,##0.00\);_(* &quot;-&quot;??_);_(@_)">
                  <c:v>110657899.88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B40-4972-BD43-045F87A8C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0885376"/>
        <c:axId val="30886912"/>
        <c:axId val="0"/>
      </c:bar3DChart>
      <c:catAx>
        <c:axId val="30885376"/>
        <c:scaling>
          <c:orientation val="minMax"/>
        </c:scaling>
        <c:delete val="0"/>
        <c:axPos val="l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86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886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Revenue Sharing $'s Distributed
</a:t>
                </a:r>
              </a:p>
            </c:rich>
          </c:tx>
          <c:layout>
            <c:manualLayout>
              <c:xMode val="edge"/>
              <c:yMode val="edge"/>
              <c:x val="0.40732519422863483"/>
              <c:y val="0.92659053833605221"/>
            </c:manualLayout>
          </c:layout>
          <c:overlay val="0"/>
          <c:spPr>
            <a:noFill/>
            <a:ln w="25400">
              <a:noFill/>
            </a:ln>
          </c:spPr>
        </c:title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85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23-24</c:v>
                </c:pt>
                <c:pt idx="2">
                  <c:v>RevI</c:v>
                </c:pt>
                <c:pt idx="3">
                  <c:v>RevII</c:v>
                </c:pt>
                <c:pt idx="4">
                  <c:v>FY 22-23</c:v>
                </c:pt>
                <c:pt idx="5">
                  <c:v>RevI</c:v>
                </c:pt>
                <c:pt idx="6">
                  <c:v>RevII</c:v>
                </c:pt>
                <c:pt idx="7">
                  <c:v>FY 21-22</c:v>
                </c:pt>
                <c:pt idx="8">
                  <c:v>RevI</c:v>
                </c:pt>
                <c:pt idx="9">
                  <c:v>RevII</c:v>
                </c:pt>
                <c:pt idx="10">
                  <c:v>FY 20-21</c:v>
                </c:pt>
                <c:pt idx="11">
                  <c:v>RevI</c:v>
                </c:pt>
                <c:pt idx="12">
                  <c:v>RevII</c:v>
                </c:pt>
                <c:pt idx="13">
                  <c:v>FY 19-20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Analysis5yrs'!$B$6:$B$53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25909014.829999998</c:v>
                </c:pt>
                <c:pt idx="2">
                  <c:v>20727131.899999999</c:v>
                </c:pt>
                <c:pt idx="3">
                  <c:v>5181882.93</c:v>
                </c:pt>
                <c:pt idx="4">
                  <c:v>27845311.410000004</c:v>
                </c:pt>
                <c:pt idx="5">
                  <c:v>22276241.010000002</c:v>
                </c:pt>
                <c:pt idx="6">
                  <c:v>5569070.4000000004</c:v>
                </c:pt>
                <c:pt idx="7">
                  <c:v>22642232.740000002</c:v>
                </c:pt>
                <c:pt idx="8">
                  <c:v>18113706.280000001</c:v>
                </c:pt>
                <c:pt idx="9">
                  <c:v>4528526.46</c:v>
                </c:pt>
                <c:pt idx="10">
                  <c:v>13114253.800000001</c:v>
                </c:pt>
                <c:pt idx="11">
                  <c:v>10491323.060000001</c:v>
                </c:pt>
                <c:pt idx="12">
                  <c:v>2622930.7400000002</c:v>
                </c:pt>
                <c:pt idx="13">
                  <c:v>10129786.459999999</c:v>
                </c:pt>
                <c:pt idx="14">
                  <c:v>8103749.1399999997</c:v>
                </c:pt>
                <c:pt idx="15">
                  <c:v>2026037.32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8C-4A45-B8A7-B70796C61743}"/>
            </c:ext>
          </c:extLst>
        </c:ser>
        <c:ser>
          <c:idx val="1"/>
          <c:order val="1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23-24</c:v>
                </c:pt>
                <c:pt idx="2">
                  <c:v>RevI</c:v>
                </c:pt>
                <c:pt idx="3">
                  <c:v>RevII</c:v>
                </c:pt>
                <c:pt idx="4">
                  <c:v>FY 22-23</c:v>
                </c:pt>
                <c:pt idx="5">
                  <c:v>RevI</c:v>
                </c:pt>
                <c:pt idx="6">
                  <c:v>RevII</c:v>
                </c:pt>
                <c:pt idx="7">
                  <c:v>FY 21-22</c:v>
                </c:pt>
                <c:pt idx="8">
                  <c:v>RevI</c:v>
                </c:pt>
                <c:pt idx="9">
                  <c:v>RevII</c:v>
                </c:pt>
                <c:pt idx="10">
                  <c:v>FY 20-21</c:v>
                </c:pt>
                <c:pt idx="11">
                  <c:v>RevI</c:v>
                </c:pt>
                <c:pt idx="12">
                  <c:v>RevII</c:v>
                </c:pt>
                <c:pt idx="13">
                  <c:v>FY 19-20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Analysis5yrs'!$C$6:$C$53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19399703.830000002</c:v>
                </c:pt>
                <c:pt idx="2">
                  <c:v>15519770.800000001</c:v>
                </c:pt>
                <c:pt idx="3">
                  <c:v>3879933.03</c:v>
                </c:pt>
                <c:pt idx="4">
                  <c:v>18746924.25</c:v>
                </c:pt>
                <c:pt idx="5">
                  <c:v>14998180.029999999</c:v>
                </c:pt>
                <c:pt idx="6">
                  <c:v>3748744.22</c:v>
                </c:pt>
                <c:pt idx="7">
                  <c:v>16627891.789999999</c:v>
                </c:pt>
                <c:pt idx="8">
                  <c:v>13302332.34</c:v>
                </c:pt>
                <c:pt idx="9">
                  <c:v>3325559.45</c:v>
                </c:pt>
                <c:pt idx="10">
                  <c:v>9609311.1900000013</c:v>
                </c:pt>
                <c:pt idx="11">
                  <c:v>7687478.6900000004</c:v>
                </c:pt>
                <c:pt idx="12">
                  <c:v>1921832.5</c:v>
                </c:pt>
                <c:pt idx="13">
                  <c:v>8415763.1999999993</c:v>
                </c:pt>
                <c:pt idx="14">
                  <c:v>6732637.1299999999</c:v>
                </c:pt>
                <c:pt idx="15">
                  <c:v>1683126.07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8C-4A45-B8A7-B70796C61743}"/>
            </c:ext>
          </c:extLst>
        </c:ser>
        <c:ser>
          <c:idx val="2"/>
          <c:order val="2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23-24</c:v>
                </c:pt>
                <c:pt idx="2">
                  <c:v>RevI</c:v>
                </c:pt>
                <c:pt idx="3">
                  <c:v>RevII</c:v>
                </c:pt>
                <c:pt idx="4">
                  <c:v>FY 22-23</c:v>
                </c:pt>
                <c:pt idx="5">
                  <c:v>RevI</c:v>
                </c:pt>
                <c:pt idx="6">
                  <c:v>RevII</c:v>
                </c:pt>
                <c:pt idx="7">
                  <c:v>FY 21-22</c:v>
                </c:pt>
                <c:pt idx="8">
                  <c:v>RevI</c:v>
                </c:pt>
                <c:pt idx="9">
                  <c:v>RevII</c:v>
                </c:pt>
                <c:pt idx="10">
                  <c:v>FY 20-21</c:v>
                </c:pt>
                <c:pt idx="11">
                  <c:v>RevI</c:v>
                </c:pt>
                <c:pt idx="12">
                  <c:v>RevII</c:v>
                </c:pt>
                <c:pt idx="13">
                  <c:v>FY 19-20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Analysis5yrs'!$D$6:$D$53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21041556.900000002</c:v>
                </c:pt>
                <c:pt idx="2">
                  <c:v>16833241.170000002</c:v>
                </c:pt>
                <c:pt idx="3">
                  <c:v>4208315.7300000004</c:v>
                </c:pt>
                <c:pt idx="4">
                  <c:v>20574457.099999998</c:v>
                </c:pt>
                <c:pt idx="5">
                  <c:v>16459489.699999999</c:v>
                </c:pt>
                <c:pt idx="6">
                  <c:v>4114967.4</c:v>
                </c:pt>
                <c:pt idx="7">
                  <c:v>16993320.18</c:v>
                </c:pt>
                <c:pt idx="8">
                  <c:v>13594625.82</c:v>
                </c:pt>
                <c:pt idx="9">
                  <c:v>3398694.36</c:v>
                </c:pt>
                <c:pt idx="10">
                  <c:v>11589723.969999999</c:v>
                </c:pt>
                <c:pt idx="11">
                  <c:v>9271779.1699999999</c:v>
                </c:pt>
                <c:pt idx="12">
                  <c:v>2317944.7999999998</c:v>
                </c:pt>
                <c:pt idx="13">
                  <c:v>9354413.8300000001</c:v>
                </c:pt>
                <c:pt idx="14">
                  <c:v>7483531.04</c:v>
                </c:pt>
                <c:pt idx="15">
                  <c:v>1870882.79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8C-4A45-B8A7-B70796C61743}"/>
            </c:ext>
          </c:extLst>
        </c:ser>
        <c:ser>
          <c:idx val="3"/>
          <c:order val="3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23-24</c:v>
                </c:pt>
                <c:pt idx="2">
                  <c:v>RevI</c:v>
                </c:pt>
                <c:pt idx="3">
                  <c:v>RevII</c:v>
                </c:pt>
                <c:pt idx="4">
                  <c:v>FY 22-23</c:v>
                </c:pt>
                <c:pt idx="5">
                  <c:v>RevI</c:v>
                </c:pt>
                <c:pt idx="6">
                  <c:v>RevII</c:v>
                </c:pt>
                <c:pt idx="7">
                  <c:v>FY 21-22</c:v>
                </c:pt>
                <c:pt idx="8">
                  <c:v>RevI</c:v>
                </c:pt>
                <c:pt idx="9">
                  <c:v>RevII</c:v>
                </c:pt>
                <c:pt idx="10">
                  <c:v>FY 20-21</c:v>
                </c:pt>
                <c:pt idx="11">
                  <c:v>RevI</c:v>
                </c:pt>
                <c:pt idx="12">
                  <c:v>RevII</c:v>
                </c:pt>
                <c:pt idx="13">
                  <c:v>FY 19-20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Analysis5yrs'!$E$6:$E$53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29259442.970000003</c:v>
                </c:pt>
                <c:pt idx="2">
                  <c:v>23407489.190000001</c:v>
                </c:pt>
                <c:pt idx="3">
                  <c:v>5851953.7800000003</c:v>
                </c:pt>
                <c:pt idx="4">
                  <c:v>29343548.089999996</c:v>
                </c:pt>
                <c:pt idx="5">
                  <c:v>23474828.579999998</c:v>
                </c:pt>
                <c:pt idx="6">
                  <c:v>5868719.5099999998</c:v>
                </c:pt>
                <c:pt idx="7">
                  <c:v>22657906.460000001</c:v>
                </c:pt>
                <c:pt idx="8">
                  <c:v>18126289.73</c:v>
                </c:pt>
                <c:pt idx="9">
                  <c:v>4531616.7300000004</c:v>
                </c:pt>
                <c:pt idx="10">
                  <c:v>15361091.390000001</c:v>
                </c:pt>
                <c:pt idx="11">
                  <c:v>12288873.130000001</c:v>
                </c:pt>
                <c:pt idx="12">
                  <c:v>3072218.26</c:v>
                </c:pt>
                <c:pt idx="13">
                  <c:v>12143833.92</c:v>
                </c:pt>
                <c:pt idx="14">
                  <c:v>9715007.8399999999</c:v>
                </c:pt>
                <c:pt idx="15">
                  <c:v>2428826.08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8C-4A45-B8A7-B70796C61743}"/>
            </c:ext>
          </c:extLst>
        </c:ser>
        <c:ser>
          <c:idx val="4"/>
          <c:order val="4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23-24</c:v>
                </c:pt>
                <c:pt idx="2">
                  <c:v>RevI</c:v>
                </c:pt>
                <c:pt idx="3">
                  <c:v>RevII</c:v>
                </c:pt>
                <c:pt idx="4">
                  <c:v>FY 22-23</c:v>
                </c:pt>
                <c:pt idx="5">
                  <c:v>RevI</c:v>
                </c:pt>
                <c:pt idx="6">
                  <c:v>RevII</c:v>
                </c:pt>
                <c:pt idx="7">
                  <c:v>FY 21-22</c:v>
                </c:pt>
                <c:pt idx="8">
                  <c:v>RevI</c:v>
                </c:pt>
                <c:pt idx="9">
                  <c:v>RevII</c:v>
                </c:pt>
                <c:pt idx="10">
                  <c:v>FY 20-21</c:v>
                </c:pt>
                <c:pt idx="11">
                  <c:v>RevI</c:v>
                </c:pt>
                <c:pt idx="12">
                  <c:v>RevII</c:v>
                </c:pt>
                <c:pt idx="13">
                  <c:v>FY 19-20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Analysis5yrs'!$F$6:$F$53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21741402.079999998</c:v>
                </c:pt>
                <c:pt idx="2">
                  <c:v>17393112.609999999</c:v>
                </c:pt>
                <c:pt idx="3">
                  <c:v>4348289.47</c:v>
                </c:pt>
                <c:pt idx="4">
                  <c:v>20569856.289999999</c:v>
                </c:pt>
                <c:pt idx="5">
                  <c:v>16455884.98</c:v>
                </c:pt>
                <c:pt idx="6">
                  <c:v>4113971.31</c:v>
                </c:pt>
                <c:pt idx="7">
                  <c:v>17763645.600000001</c:v>
                </c:pt>
                <c:pt idx="8">
                  <c:v>14210890.189999999</c:v>
                </c:pt>
                <c:pt idx="9">
                  <c:v>3552755.41</c:v>
                </c:pt>
                <c:pt idx="10">
                  <c:v>12461328.43</c:v>
                </c:pt>
                <c:pt idx="11">
                  <c:v>9969062.7300000004</c:v>
                </c:pt>
                <c:pt idx="12">
                  <c:v>2492265.7000000002</c:v>
                </c:pt>
                <c:pt idx="13">
                  <c:v>9269412.8399999999</c:v>
                </c:pt>
                <c:pt idx="14">
                  <c:v>7415511.4199999999</c:v>
                </c:pt>
                <c:pt idx="15">
                  <c:v>1853901.42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8C-4A45-B8A7-B70796C61743}"/>
            </c:ext>
          </c:extLst>
        </c:ser>
        <c:ser>
          <c:idx val="5"/>
          <c:order val="5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23-24</c:v>
                </c:pt>
                <c:pt idx="2">
                  <c:v>RevI</c:v>
                </c:pt>
                <c:pt idx="3">
                  <c:v>RevII</c:v>
                </c:pt>
                <c:pt idx="4">
                  <c:v>FY 22-23</c:v>
                </c:pt>
                <c:pt idx="5">
                  <c:v>RevI</c:v>
                </c:pt>
                <c:pt idx="6">
                  <c:v>RevII</c:v>
                </c:pt>
                <c:pt idx="7">
                  <c:v>FY 21-22</c:v>
                </c:pt>
                <c:pt idx="8">
                  <c:v>RevI</c:v>
                </c:pt>
                <c:pt idx="9">
                  <c:v>RevII</c:v>
                </c:pt>
                <c:pt idx="10">
                  <c:v>FY 20-21</c:v>
                </c:pt>
                <c:pt idx="11">
                  <c:v>RevI</c:v>
                </c:pt>
                <c:pt idx="12">
                  <c:v>RevII</c:v>
                </c:pt>
                <c:pt idx="13">
                  <c:v>FY 19-20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Analysis5yrs'!$G$6:$G$53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19246426.539999999</c:v>
                </c:pt>
                <c:pt idx="2">
                  <c:v>15397141.199999999</c:v>
                </c:pt>
                <c:pt idx="3">
                  <c:v>3849285.34</c:v>
                </c:pt>
                <c:pt idx="4">
                  <c:v>18163455.300000001</c:v>
                </c:pt>
                <c:pt idx="5">
                  <c:v>14530764.23</c:v>
                </c:pt>
                <c:pt idx="6">
                  <c:v>3632691.07</c:v>
                </c:pt>
                <c:pt idx="7">
                  <c:v>15532874.370000001</c:v>
                </c:pt>
                <c:pt idx="8">
                  <c:v>12426296.08</c:v>
                </c:pt>
                <c:pt idx="9">
                  <c:v>3106578.29</c:v>
                </c:pt>
                <c:pt idx="10">
                  <c:v>11537287.800000001</c:v>
                </c:pt>
                <c:pt idx="11">
                  <c:v>9229830.25</c:v>
                </c:pt>
                <c:pt idx="12">
                  <c:v>2307457.5499999998</c:v>
                </c:pt>
                <c:pt idx="13">
                  <c:v>7878350.75</c:v>
                </c:pt>
                <c:pt idx="14">
                  <c:v>6302640.9199999999</c:v>
                </c:pt>
                <c:pt idx="15">
                  <c:v>1575709.83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8C-4A45-B8A7-B70796C61743}"/>
            </c:ext>
          </c:extLst>
        </c:ser>
        <c:ser>
          <c:idx val="6"/>
          <c:order val="6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23-24</c:v>
                </c:pt>
                <c:pt idx="2">
                  <c:v>RevI</c:v>
                </c:pt>
                <c:pt idx="3">
                  <c:v>RevII</c:v>
                </c:pt>
                <c:pt idx="4">
                  <c:v>FY 22-23</c:v>
                </c:pt>
                <c:pt idx="5">
                  <c:v>RevI</c:v>
                </c:pt>
                <c:pt idx="6">
                  <c:v>RevII</c:v>
                </c:pt>
                <c:pt idx="7">
                  <c:v>FY 21-22</c:v>
                </c:pt>
                <c:pt idx="8">
                  <c:v>RevI</c:v>
                </c:pt>
                <c:pt idx="9">
                  <c:v>RevII</c:v>
                </c:pt>
                <c:pt idx="10">
                  <c:v>FY 20-21</c:v>
                </c:pt>
                <c:pt idx="11">
                  <c:v>RevI</c:v>
                </c:pt>
                <c:pt idx="12">
                  <c:v>RevII</c:v>
                </c:pt>
                <c:pt idx="13">
                  <c:v>FY 19-20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Analysis5yrs'!$H$6:$H$53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23186871.399999999</c:v>
                </c:pt>
                <c:pt idx="2">
                  <c:v>18549432.77</c:v>
                </c:pt>
                <c:pt idx="3">
                  <c:v>4637438.63</c:v>
                </c:pt>
                <c:pt idx="4">
                  <c:v>21977742.789999999</c:v>
                </c:pt>
                <c:pt idx="5">
                  <c:v>17582141.539999999</c:v>
                </c:pt>
                <c:pt idx="6">
                  <c:v>4395601.25</c:v>
                </c:pt>
                <c:pt idx="7">
                  <c:v>18349614</c:v>
                </c:pt>
                <c:pt idx="8">
                  <c:v>14679656.960000001</c:v>
                </c:pt>
                <c:pt idx="9">
                  <c:v>3669957.04</c:v>
                </c:pt>
                <c:pt idx="10">
                  <c:v>12591674.189999999</c:v>
                </c:pt>
                <c:pt idx="11">
                  <c:v>9969062.9100000001</c:v>
                </c:pt>
                <c:pt idx="12">
                  <c:v>2622611.2799999998</c:v>
                </c:pt>
                <c:pt idx="13">
                  <c:v>9336254.6899999995</c:v>
                </c:pt>
                <c:pt idx="14">
                  <c:v>7468971.8700000001</c:v>
                </c:pt>
                <c:pt idx="15">
                  <c:v>1867282.82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8C-4A45-B8A7-B70796C61743}"/>
            </c:ext>
          </c:extLst>
        </c:ser>
        <c:ser>
          <c:idx val="7"/>
          <c:order val="7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23-24</c:v>
                </c:pt>
                <c:pt idx="2">
                  <c:v>RevI</c:v>
                </c:pt>
                <c:pt idx="3">
                  <c:v>RevII</c:v>
                </c:pt>
                <c:pt idx="4">
                  <c:v>FY 22-23</c:v>
                </c:pt>
                <c:pt idx="5">
                  <c:v>RevI</c:v>
                </c:pt>
                <c:pt idx="6">
                  <c:v>RevII</c:v>
                </c:pt>
                <c:pt idx="7">
                  <c:v>FY 21-22</c:v>
                </c:pt>
                <c:pt idx="8">
                  <c:v>RevI</c:v>
                </c:pt>
                <c:pt idx="9">
                  <c:v>RevII</c:v>
                </c:pt>
                <c:pt idx="10">
                  <c:v>FY 20-21</c:v>
                </c:pt>
                <c:pt idx="11">
                  <c:v>RevI</c:v>
                </c:pt>
                <c:pt idx="12">
                  <c:v>RevII</c:v>
                </c:pt>
                <c:pt idx="13">
                  <c:v>FY 19-20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Analysis5yrs'!$I$6:$I$53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26578623.809999999</c:v>
                </c:pt>
                <c:pt idx="2">
                  <c:v>21262859.469999999</c:v>
                </c:pt>
                <c:pt idx="3">
                  <c:v>5315764.34</c:v>
                </c:pt>
                <c:pt idx="4">
                  <c:v>25291858.32</c:v>
                </c:pt>
                <c:pt idx="5">
                  <c:v>20233482.84</c:v>
                </c:pt>
                <c:pt idx="6">
                  <c:v>5058375.4800000004</c:v>
                </c:pt>
                <c:pt idx="7">
                  <c:v>21244623.310000002</c:v>
                </c:pt>
                <c:pt idx="8">
                  <c:v>16995636.57</c:v>
                </c:pt>
                <c:pt idx="9">
                  <c:v>4248986.74</c:v>
                </c:pt>
                <c:pt idx="10">
                  <c:v>16384232.539999999</c:v>
                </c:pt>
                <c:pt idx="11">
                  <c:v>13107386.039999999</c:v>
                </c:pt>
                <c:pt idx="12">
                  <c:v>3276846.5</c:v>
                </c:pt>
                <c:pt idx="13">
                  <c:v>11934408.34</c:v>
                </c:pt>
                <c:pt idx="14">
                  <c:v>9547497.1300000008</c:v>
                </c:pt>
                <c:pt idx="15">
                  <c:v>2386911.21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8C-4A45-B8A7-B70796C61743}"/>
            </c:ext>
          </c:extLst>
        </c:ser>
        <c:ser>
          <c:idx val="8"/>
          <c:order val="8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23-24</c:v>
                </c:pt>
                <c:pt idx="2">
                  <c:v>RevI</c:v>
                </c:pt>
                <c:pt idx="3">
                  <c:v>RevII</c:v>
                </c:pt>
                <c:pt idx="4">
                  <c:v>FY 22-23</c:v>
                </c:pt>
                <c:pt idx="5">
                  <c:v>RevI</c:v>
                </c:pt>
                <c:pt idx="6">
                  <c:v>RevII</c:v>
                </c:pt>
                <c:pt idx="7">
                  <c:v>FY 21-22</c:v>
                </c:pt>
                <c:pt idx="8">
                  <c:v>RevI</c:v>
                </c:pt>
                <c:pt idx="9">
                  <c:v>RevII</c:v>
                </c:pt>
                <c:pt idx="10">
                  <c:v>FY 20-21</c:v>
                </c:pt>
                <c:pt idx="11">
                  <c:v>RevI</c:v>
                </c:pt>
                <c:pt idx="12">
                  <c:v>RevII</c:v>
                </c:pt>
                <c:pt idx="13">
                  <c:v>FY 19-20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Analysis5yrs'!$J$6:$J$53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7418212.6900000004</c:v>
                </c:pt>
                <c:pt idx="2">
                  <c:v>5934565.8700000001</c:v>
                </c:pt>
                <c:pt idx="3">
                  <c:v>1483646.82</c:v>
                </c:pt>
                <c:pt idx="4">
                  <c:v>10545909.18</c:v>
                </c:pt>
                <c:pt idx="5">
                  <c:v>8436052.5099999998</c:v>
                </c:pt>
                <c:pt idx="6">
                  <c:v>2109856.67</c:v>
                </c:pt>
                <c:pt idx="7">
                  <c:v>9938797.3499999996</c:v>
                </c:pt>
                <c:pt idx="8">
                  <c:v>7288522.04</c:v>
                </c:pt>
                <c:pt idx="9">
                  <c:v>2650275.31</c:v>
                </c:pt>
                <c:pt idx="10">
                  <c:v>10166214.390000001</c:v>
                </c:pt>
                <c:pt idx="11">
                  <c:v>8132938.7300000004</c:v>
                </c:pt>
                <c:pt idx="12">
                  <c:v>2033275.66</c:v>
                </c:pt>
                <c:pt idx="13">
                  <c:v>4649453.68</c:v>
                </c:pt>
                <c:pt idx="14">
                  <c:v>3719557.93</c:v>
                </c:pt>
                <c:pt idx="15">
                  <c:v>929895.75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8C-4A45-B8A7-B70796C61743}"/>
            </c:ext>
          </c:extLst>
        </c:ser>
        <c:ser>
          <c:idx val="9"/>
          <c:order val="9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23-24</c:v>
                </c:pt>
                <c:pt idx="2">
                  <c:v>RevI</c:v>
                </c:pt>
                <c:pt idx="3">
                  <c:v>RevII</c:v>
                </c:pt>
                <c:pt idx="4">
                  <c:v>FY 22-23</c:v>
                </c:pt>
                <c:pt idx="5">
                  <c:v>RevI</c:v>
                </c:pt>
                <c:pt idx="6">
                  <c:v>RevII</c:v>
                </c:pt>
                <c:pt idx="7">
                  <c:v>FY 21-22</c:v>
                </c:pt>
                <c:pt idx="8">
                  <c:v>RevI</c:v>
                </c:pt>
                <c:pt idx="9">
                  <c:v>RevII</c:v>
                </c:pt>
                <c:pt idx="10">
                  <c:v>FY 20-21</c:v>
                </c:pt>
                <c:pt idx="11">
                  <c:v>RevI</c:v>
                </c:pt>
                <c:pt idx="12">
                  <c:v>RevII</c:v>
                </c:pt>
                <c:pt idx="13">
                  <c:v>FY 19-20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Analysis5yrs'!$K$6:$K$53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13500130.93</c:v>
                </c:pt>
                <c:pt idx="2">
                  <c:v>10800068.949999999</c:v>
                </c:pt>
                <c:pt idx="3">
                  <c:v>2700061.98</c:v>
                </c:pt>
                <c:pt idx="4">
                  <c:v>15272571.42</c:v>
                </c:pt>
                <c:pt idx="5">
                  <c:v>12218057.189999999</c:v>
                </c:pt>
                <c:pt idx="6">
                  <c:v>3054514.23</c:v>
                </c:pt>
                <c:pt idx="7">
                  <c:v>12011340.220000001</c:v>
                </c:pt>
                <c:pt idx="8">
                  <c:v>10271555.08</c:v>
                </c:pt>
                <c:pt idx="9">
                  <c:v>1739785.14</c:v>
                </c:pt>
                <c:pt idx="10">
                  <c:v>5138570.75</c:v>
                </c:pt>
                <c:pt idx="11">
                  <c:v>4110829.13</c:v>
                </c:pt>
                <c:pt idx="12">
                  <c:v>1027741.62</c:v>
                </c:pt>
                <c:pt idx="13">
                  <c:v>4763090.91</c:v>
                </c:pt>
                <c:pt idx="14">
                  <c:v>3810472.61</c:v>
                </c:pt>
                <c:pt idx="15">
                  <c:v>952618.3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8C-4A45-B8A7-B70796C61743}"/>
            </c:ext>
          </c:extLst>
        </c:ser>
        <c:ser>
          <c:idx val="10"/>
          <c:order val="10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23-24</c:v>
                </c:pt>
                <c:pt idx="2">
                  <c:v>RevI</c:v>
                </c:pt>
                <c:pt idx="3">
                  <c:v>RevII</c:v>
                </c:pt>
                <c:pt idx="4">
                  <c:v>FY 22-23</c:v>
                </c:pt>
                <c:pt idx="5">
                  <c:v>RevI</c:v>
                </c:pt>
                <c:pt idx="6">
                  <c:v>RevII</c:v>
                </c:pt>
                <c:pt idx="7">
                  <c:v>FY 21-22</c:v>
                </c:pt>
                <c:pt idx="8">
                  <c:v>RevI</c:v>
                </c:pt>
                <c:pt idx="9">
                  <c:v>RevII</c:v>
                </c:pt>
                <c:pt idx="10">
                  <c:v>FY 20-21</c:v>
                </c:pt>
                <c:pt idx="11">
                  <c:v>RevI</c:v>
                </c:pt>
                <c:pt idx="12">
                  <c:v>RevII</c:v>
                </c:pt>
                <c:pt idx="13">
                  <c:v>FY 19-20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Analysis5yrs'!$L$6:$L$53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29640618.43</c:v>
                </c:pt>
                <c:pt idx="2">
                  <c:v>23712459.48</c:v>
                </c:pt>
                <c:pt idx="3">
                  <c:v>5928158.9500000002</c:v>
                </c:pt>
                <c:pt idx="4">
                  <c:v>32646401.52</c:v>
                </c:pt>
                <c:pt idx="5">
                  <c:v>26117117.16</c:v>
                </c:pt>
                <c:pt idx="6">
                  <c:v>6529284.3600000003</c:v>
                </c:pt>
                <c:pt idx="7">
                  <c:v>38467162.289999999</c:v>
                </c:pt>
                <c:pt idx="8">
                  <c:v>30773694.219999999</c:v>
                </c:pt>
                <c:pt idx="9">
                  <c:v>7693468.0700000003</c:v>
                </c:pt>
                <c:pt idx="10">
                  <c:v>15948899.709999999</c:v>
                </c:pt>
                <c:pt idx="11">
                  <c:v>12759078.449999999</c:v>
                </c:pt>
                <c:pt idx="12">
                  <c:v>3189821.26</c:v>
                </c:pt>
                <c:pt idx="13">
                  <c:v>15004072.670000002</c:v>
                </c:pt>
                <c:pt idx="14">
                  <c:v>12003229.210000001</c:v>
                </c:pt>
                <c:pt idx="15">
                  <c:v>3000843.46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8C-4A45-B8A7-B70796C61743}"/>
            </c:ext>
          </c:extLst>
        </c:ser>
        <c:ser>
          <c:idx val="11"/>
          <c:order val="11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23-24</c:v>
                </c:pt>
                <c:pt idx="2">
                  <c:v>RevI</c:v>
                </c:pt>
                <c:pt idx="3">
                  <c:v>RevII</c:v>
                </c:pt>
                <c:pt idx="4">
                  <c:v>FY 22-23</c:v>
                </c:pt>
                <c:pt idx="5">
                  <c:v>RevI</c:v>
                </c:pt>
                <c:pt idx="6">
                  <c:v>RevII</c:v>
                </c:pt>
                <c:pt idx="7">
                  <c:v>FY 21-22</c:v>
                </c:pt>
                <c:pt idx="8">
                  <c:v>RevI</c:v>
                </c:pt>
                <c:pt idx="9">
                  <c:v>RevII</c:v>
                </c:pt>
                <c:pt idx="10">
                  <c:v>FY 20-21</c:v>
                </c:pt>
                <c:pt idx="11">
                  <c:v>RevI</c:v>
                </c:pt>
                <c:pt idx="12">
                  <c:v>RevII</c:v>
                </c:pt>
                <c:pt idx="13">
                  <c:v>FY 19-20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Analysis5yrs'!$M$6:$M$53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23169842.34</c:v>
                </c:pt>
                <c:pt idx="2">
                  <c:v>15335873.85</c:v>
                </c:pt>
                <c:pt idx="3">
                  <c:v>7833968.4900000002</c:v>
                </c:pt>
                <c:pt idx="4">
                  <c:v>22416830.73</c:v>
                </c:pt>
                <c:pt idx="5">
                  <c:v>14733434.859999999</c:v>
                </c:pt>
                <c:pt idx="6">
                  <c:v>7683395.8700000001</c:v>
                </c:pt>
                <c:pt idx="7">
                  <c:v>20131598.25</c:v>
                </c:pt>
                <c:pt idx="8">
                  <c:v>12905215.380000001</c:v>
                </c:pt>
                <c:pt idx="9">
                  <c:v>7226382.8700000001</c:v>
                </c:pt>
                <c:pt idx="10">
                  <c:v>21622870.32</c:v>
                </c:pt>
                <c:pt idx="11">
                  <c:v>14098270.310000001</c:v>
                </c:pt>
                <c:pt idx="12">
                  <c:v>7524600.0099999998</c:v>
                </c:pt>
                <c:pt idx="13">
                  <c:v>10733185.67</c:v>
                </c:pt>
                <c:pt idx="14">
                  <c:v>5386548.54</c:v>
                </c:pt>
                <c:pt idx="15">
                  <c:v>5346637.13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38C-4A45-B8A7-B70796C61743}"/>
            </c:ext>
          </c:extLst>
        </c:ser>
        <c:ser>
          <c:idx val="12"/>
          <c:order val="12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23-24</c:v>
                </c:pt>
                <c:pt idx="2">
                  <c:v>RevI</c:v>
                </c:pt>
                <c:pt idx="3">
                  <c:v>RevII</c:v>
                </c:pt>
                <c:pt idx="4">
                  <c:v>FY 22-23</c:v>
                </c:pt>
                <c:pt idx="5">
                  <c:v>RevI</c:v>
                </c:pt>
                <c:pt idx="6">
                  <c:v>RevII</c:v>
                </c:pt>
                <c:pt idx="7">
                  <c:v>FY 21-22</c:v>
                </c:pt>
                <c:pt idx="8">
                  <c:v>RevI</c:v>
                </c:pt>
                <c:pt idx="9">
                  <c:v>RevII</c:v>
                </c:pt>
                <c:pt idx="10">
                  <c:v>FY 20-21</c:v>
                </c:pt>
                <c:pt idx="11">
                  <c:v>RevI</c:v>
                </c:pt>
                <c:pt idx="12">
                  <c:v>RevII</c:v>
                </c:pt>
                <c:pt idx="13">
                  <c:v>FY 19-20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Analysis5yrs'!$N$6:$N$53</c:f>
              <c:numCache>
                <c:formatCode>#,##0.00_);\(#,##0.00\)</c:formatCode>
                <c:ptCount val="16"/>
                <c:pt idx="0" formatCode="General">
                  <c:v>0</c:v>
                </c:pt>
                <c:pt idx="1">
                  <c:v>260091846.75000003</c:v>
                </c:pt>
                <c:pt idx="2">
                  <c:v>204873147.25999999</c:v>
                </c:pt>
                <c:pt idx="3">
                  <c:v>55218699.490000002</c:v>
                </c:pt>
                <c:pt idx="4">
                  <c:v>263394866.39999998</c:v>
                </c:pt>
                <c:pt idx="5">
                  <c:v>207515674.63</c:v>
                </c:pt>
                <c:pt idx="6">
                  <c:v>55879191.769999996</c:v>
                </c:pt>
                <c:pt idx="7">
                  <c:v>232361006.56</c:v>
                </c:pt>
                <c:pt idx="8">
                  <c:v>182688420.69</c:v>
                </c:pt>
                <c:pt idx="9">
                  <c:v>49672585.86999999</c:v>
                </c:pt>
                <c:pt idx="10">
                  <c:v>155525458.47999999</c:v>
                </c:pt>
                <c:pt idx="11">
                  <c:v>121115912.59999999</c:v>
                </c:pt>
                <c:pt idx="12">
                  <c:v>34409545.880000003</c:v>
                </c:pt>
                <c:pt idx="13">
                  <c:v>113612026.96000001</c:v>
                </c:pt>
                <c:pt idx="14">
                  <c:v>87689354.780000016</c:v>
                </c:pt>
                <c:pt idx="15">
                  <c:v>25922672.18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8C-4A45-B8A7-B70796C61743}"/>
            </c:ext>
          </c:extLst>
        </c:ser>
        <c:ser>
          <c:idx val="13"/>
          <c:order val="13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23-24</c:v>
                </c:pt>
                <c:pt idx="2">
                  <c:v>RevI</c:v>
                </c:pt>
                <c:pt idx="3">
                  <c:v>RevII</c:v>
                </c:pt>
                <c:pt idx="4">
                  <c:v>FY 22-23</c:v>
                </c:pt>
                <c:pt idx="5">
                  <c:v>RevI</c:v>
                </c:pt>
                <c:pt idx="6">
                  <c:v>RevII</c:v>
                </c:pt>
                <c:pt idx="7">
                  <c:v>FY 21-22</c:v>
                </c:pt>
                <c:pt idx="8">
                  <c:v>RevI</c:v>
                </c:pt>
                <c:pt idx="9">
                  <c:v>RevII</c:v>
                </c:pt>
                <c:pt idx="10">
                  <c:v>FY 20-21</c:v>
                </c:pt>
                <c:pt idx="11">
                  <c:v>RevI</c:v>
                </c:pt>
                <c:pt idx="12">
                  <c:v>RevII</c:v>
                </c:pt>
                <c:pt idx="13">
                  <c:v>FY 19-20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Analysis5yrs'!$O$6:$O$53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D-538C-4A45-B8A7-B70796C61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44640"/>
        <c:axId val="30950528"/>
      </c:barChart>
      <c:catAx>
        <c:axId val="3094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950528"/>
        <c:crosses val="autoZero"/>
        <c:auto val="1"/>
        <c:lblAlgn val="ctr"/>
        <c:lblOffset val="100"/>
        <c:noMultiLvlLbl val="0"/>
      </c:catAx>
      <c:valAx>
        <c:axId val="30950528"/>
        <c:scaling>
          <c:orientation val="minMax"/>
        </c:scaling>
        <c:delete val="0"/>
        <c:axPos val="l"/>
        <c:majorGridlines/>
        <c:numFmt formatCode="mmm\-yy" sourceLinked="1"/>
        <c:majorTickMark val="out"/>
        <c:minorTickMark val="none"/>
        <c:tickLblPos val="nextTo"/>
        <c:crossAx val="30944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5244719860634E-2"/>
          <c:y val="6.8040510063077722E-2"/>
          <c:w val="0.92929598123979917"/>
          <c:h val="0.7329713465407498"/>
        </c:manualLayout>
      </c:layout>
      <c:lineChart>
        <c:grouping val="standard"/>
        <c:varyColors val="0"/>
        <c:ser>
          <c:idx val="11"/>
          <c:order val="0"/>
          <c:tx>
            <c:strRef>
              <c:f>'Monthly Analysis5yrs'!$A$27</c:f>
              <c:strCache>
                <c:ptCount val="1"/>
                <c:pt idx="0">
                  <c:v>FY 06-07</c:v>
                </c:pt>
              </c:strCache>
            </c:strRef>
          </c:tx>
          <c:cat>
            <c:strRef>
              <c:f>'Monthly Analysis5yrs'!$B$8:$M$8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Analysis5yrs'!$B$27:$M$27</c:f>
            </c:numRef>
          </c:val>
          <c:smooth val="1"/>
          <c:extLst>
            <c:ext xmlns:c16="http://schemas.microsoft.com/office/drawing/2014/chart" uri="{C3380CC4-5D6E-409C-BE32-E72D297353CC}">
              <c16:uniqueId val="{00000000-4C67-4999-B2E2-8AF39AB70EA1}"/>
            </c:ext>
          </c:extLst>
        </c:ser>
        <c:ser>
          <c:idx val="13"/>
          <c:order val="1"/>
          <c:tx>
            <c:v>FY 07-08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noFill/>
              <a:ln w="9525">
                <a:noFill/>
              </a:ln>
            </c:spPr>
          </c:marker>
          <c:cat>
            <c:strRef>
              <c:f>'Monthly Analysis5yrs'!$B$8:$M$8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Analysis5yrs'!$B$24:$M$24</c:f>
            </c:numRef>
          </c:val>
          <c:smooth val="1"/>
          <c:extLst>
            <c:ext xmlns:c16="http://schemas.microsoft.com/office/drawing/2014/chart" uri="{C3380CC4-5D6E-409C-BE32-E72D297353CC}">
              <c16:uniqueId val="{00000001-4C67-4999-B2E2-8AF39AB70EA1}"/>
            </c:ext>
          </c:extLst>
        </c:ser>
        <c:ser>
          <c:idx val="0"/>
          <c:order val="2"/>
          <c:tx>
            <c:v>FY 19-20</c:v>
          </c:tx>
          <c:val>
            <c:numRef>
              <c:f>('Monthly Analysis5yrs'!$B$21,'Monthly Analysis5yrs'!$C$21,'Monthly Analysis5yrs'!$D$21,'Monthly Analysis5yrs'!$E$21,'Monthly Analysis5yrs'!$F$21,'Monthly Analysis5yrs'!$G$21,'Monthly Analysis5yrs'!$H$21,'Monthly Analysis5yrs'!$I$21,'Monthly Analysis5yrs'!$J$21,'Monthly Analysis5yrs'!$K$21,'Monthly Analysis5yrs'!$L$21,'Monthly Analysis5yrs'!$M$21)</c:f>
              <c:numCache>
                <c:formatCode>#,##0.00_);\(#,##0.00\)</c:formatCode>
                <c:ptCount val="12"/>
                <c:pt idx="0">
                  <c:v>10129786.459999999</c:v>
                </c:pt>
                <c:pt idx="1">
                  <c:v>8415763.1999999993</c:v>
                </c:pt>
                <c:pt idx="2">
                  <c:v>9354413.8300000001</c:v>
                </c:pt>
                <c:pt idx="3">
                  <c:v>12143833.92</c:v>
                </c:pt>
                <c:pt idx="4">
                  <c:v>9269412.8399999999</c:v>
                </c:pt>
                <c:pt idx="5">
                  <c:v>7878350.75</c:v>
                </c:pt>
                <c:pt idx="6">
                  <c:v>9336254.6899999995</c:v>
                </c:pt>
                <c:pt idx="7">
                  <c:v>11934408.34</c:v>
                </c:pt>
                <c:pt idx="8">
                  <c:v>4649453.68</c:v>
                </c:pt>
                <c:pt idx="9">
                  <c:v>4763090.91</c:v>
                </c:pt>
                <c:pt idx="10">
                  <c:v>15004072.670000002</c:v>
                </c:pt>
                <c:pt idx="11">
                  <c:v>10733185.67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2DA2-4586-AF34-5EAA989B3867}"/>
            </c:ext>
          </c:extLst>
        </c:ser>
        <c:ser>
          <c:idx val="1"/>
          <c:order val="3"/>
          <c:tx>
            <c:v>FY 20-21</c:v>
          </c:tx>
          <c:val>
            <c:numRef>
              <c:f>'Monthly Analysis5yrs'!$B$18:$M$18</c:f>
              <c:numCache>
                <c:formatCode>#,##0.00_);\(#,##0.00\)</c:formatCode>
                <c:ptCount val="12"/>
                <c:pt idx="0">
                  <c:v>13114253.800000001</c:v>
                </c:pt>
                <c:pt idx="1">
                  <c:v>9609311.1900000013</c:v>
                </c:pt>
                <c:pt idx="2">
                  <c:v>11589723.969999999</c:v>
                </c:pt>
                <c:pt idx="3">
                  <c:v>15361091.390000001</c:v>
                </c:pt>
                <c:pt idx="4">
                  <c:v>12461328.43</c:v>
                </c:pt>
                <c:pt idx="5">
                  <c:v>11537287.800000001</c:v>
                </c:pt>
                <c:pt idx="6">
                  <c:v>12591674.189999999</c:v>
                </c:pt>
                <c:pt idx="7">
                  <c:v>16384232.539999999</c:v>
                </c:pt>
                <c:pt idx="8">
                  <c:v>10166214.390000001</c:v>
                </c:pt>
                <c:pt idx="9">
                  <c:v>5138570.75</c:v>
                </c:pt>
                <c:pt idx="10">
                  <c:v>15948899.709999999</c:v>
                </c:pt>
                <c:pt idx="11">
                  <c:v>21622870.32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7B76-473F-95D4-DB46FD40AC13}"/>
            </c:ext>
          </c:extLst>
        </c:ser>
        <c:ser>
          <c:idx val="2"/>
          <c:order val="4"/>
          <c:tx>
            <c:v>FY 21-22</c:v>
          </c:tx>
          <c:val>
            <c:numRef>
              <c:f>'Monthly Analysis5yrs'!$B$15:$M$15</c:f>
              <c:numCache>
                <c:formatCode>#,##0.00_);\(#,##0.00\)</c:formatCode>
                <c:ptCount val="12"/>
                <c:pt idx="0">
                  <c:v>22642232.740000002</c:v>
                </c:pt>
                <c:pt idx="1">
                  <c:v>16627891.789999999</c:v>
                </c:pt>
                <c:pt idx="2">
                  <c:v>16993320.18</c:v>
                </c:pt>
                <c:pt idx="3">
                  <c:v>22657906.460000001</c:v>
                </c:pt>
                <c:pt idx="4">
                  <c:v>17763645.600000001</c:v>
                </c:pt>
                <c:pt idx="5">
                  <c:v>15532874.370000001</c:v>
                </c:pt>
                <c:pt idx="6">
                  <c:v>18349614</c:v>
                </c:pt>
                <c:pt idx="7">
                  <c:v>21244623.310000002</c:v>
                </c:pt>
                <c:pt idx="8">
                  <c:v>9938797.3499999996</c:v>
                </c:pt>
                <c:pt idx="9">
                  <c:v>12011340.220000001</c:v>
                </c:pt>
                <c:pt idx="10">
                  <c:v>38467162.289999999</c:v>
                </c:pt>
                <c:pt idx="11">
                  <c:v>20131598.25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67-45D1-829C-413E76DA7705}"/>
            </c:ext>
          </c:extLst>
        </c:ser>
        <c:ser>
          <c:idx val="3"/>
          <c:order val="5"/>
          <c:val>
            <c:numRef>
              <c:f>'Monthly Analysis5yrs'!$B$12:$M$12</c:f>
              <c:numCache>
                <c:formatCode>#,##0.00_);\(#,##0.00\)</c:formatCode>
                <c:ptCount val="12"/>
                <c:pt idx="0">
                  <c:v>27845311.410000004</c:v>
                </c:pt>
                <c:pt idx="1">
                  <c:v>18746924.25</c:v>
                </c:pt>
                <c:pt idx="2">
                  <c:v>20574457.099999998</c:v>
                </c:pt>
                <c:pt idx="3">
                  <c:v>29343548.089999996</c:v>
                </c:pt>
                <c:pt idx="4">
                  <c:v>20569856.289999999</c:v>
                </c:pt>
                <c:pt idx="5">
                  <c:v>18163455.300000001</c:v>
                </c:pt>
                <c:pt idx="6">
                  <c:v>21977742.789999999</c:v>
                </c:pt>
                <c:pt idx="7">
                  <c:v>25291858.32</c:v>
                </c:pt>
                <c:pt idx="8">
                  <c:v>10545909.18</c:v>
                </c:pt>
                <c:pt idx="9">
                  <c:v>15272571.42</c:v>
                </c:pt>
                <c:pt idx="10">
                  <c:v>32646401.52</c:v>
                </c:pt>
                <c:pt idx="11">
                  <c:v>22416830.73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67-45D1-829C-413E76DA7705}"/>
            </c:ext>
          </c:extLst>
        </c:ser>
        <c:ser>
          <c:idx val="4"/>
          <c:order val="6"/>
          <c:tx>
            <c:strRef>
              <c:f>'Monthly Analysis5yrs'!$A$9</c:f>
              <c:strCache>
                <c:ptCount val="1"/>
                <c:pt idx="0">
                  <c:v>FY 23-24</c:v>
                </c:pt>
              </c:strCache>
            </c:strRef>
          </c:tx>
          <c:val>
            <c:numRef>
              <c:f>'Monthly Analysis5yrs'!$B$9:$M$9</c:f>
              <c:numCache>
                <c:formatCode>#,##0.00_);\(#,##0.00\)</c:formatCode>
                <c:ptCount val="12"/>
                <c:pt idx="0">
                  <c:v>25909014.829999998</c:v>
                </c:pt>
                <c:pt idx="1">
                  <c:v>19399703.830000002</c:v>
                </c:pt>
                <c:pt idx="2">
                  <c:v>21041556.900000002</c:v>
                </c:pt>
                <c:pt idx="3">
                  <c:v>29259442.970000003</c:v>
                </c:pt>
                <c:pt idx="4">
                  <c:v>21741402.079999998</c:v>
                </c:pt>
                <c:pt idx="5">
                  <c:v>19246426.539999999</c:v>
                </c:pt>
                <c:pt idx="6">
                  <c:v>23186871.399999999</c:v>
                </c:pt>
                <c:pt idx="7">
                  <c:v>26578623.809999999</c:v>
                </c:pt>
                <c:pt idx="8">
                  <c:v>7418212.6900000004</c:v>
                </c:pt>
                <c:pt idx="9">
                  <c:v>13500130.93</c:v>
                </c:pt>
                <c:pt idx="10">
                  <c:v>29640618.43</c:v>
                </c:pt>
                <c:pt idx="11">
                  <c:v>23169842.34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2D-4D44-A65C-56CEB2341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22784"/>
        <c:axId val="30824704"/>
        <c:extLst/>
      </c:lineChart>
      <c:catAx>
        <c:axId val="30822784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24704"/>
        <c:crosses val="autoZero"/>
        <c:auto val="1"/>
        <c:lblAlgn val="ctr"/>
        <c:lblOffset val="100"/>
        <c:noMultiLvlLbl val="0"/>
      </c:catAx>
      <c:valAx>
        <c:axId val="30824704"/>
        <c:scaling>
          <c:orientation val="minMax"/>
        </c:scaling>
        <c:delete val="0"/>
        <c:axPos val="l"/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22784"/>
        <c:crosses val="autoZero"/>
        <c:crossBetween val="between"/>
        <c:minorUnit val="1000000"/>
      </c:valAx>
      <c:spPr>
        <a:solidFill>
          <a:srgbClr val="C0C0C0"/>
        </a:solidFill>
        <a:ln w="254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324525641462793"/>
          <c:y val="0.92378977239801285"/>
          <c:w val="0.26850858976302222"/>
          <c:h val="3.82970503583225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1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038289275043368E-2"/>
          <c:y val="7.2512647554806076E-2"/>
          <c:w val="0.91147589623671033"/>
          <c:h val="0.73524451939291735"/>
        </c:manualLayout>
      </c:layout>
      <c:lineChart>
        <c:grouping val="standard"/>
        <c:varyColors val="0"/>
        <c:ser>
          <c:idx val="10"/>
          <c:order val="0"/>
          <c:tx>
            <c:strRef>
              <c:f>'Monthly Analysis'!$A$47</c:f>
              <c:strCache>
                <c:ptCount val="1"/>
                <c:pt idx="0">
                  <c:v> FY 94-95 </c:v>
                </c:pt>
              </c:strCache>
            </c:strRef>
          </c:tx>
          <c:spPr>
            <a:ln w="12700">
              <a:solidFill>
                <a:srgbClr val="FFFFC0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Analysis'!$B$47:$M$47</c:f>
              <c:numCache>
                <c:formatCode>_(* #,##0.00_);_(* \(#,##0.00\);_(* "-"??_);_(@_)</c:formatCode>
                <c:ptCount val="12"/>
                <c:pt idx="0">
                  <c:v>7115499.9299999997</c:v>
                </c:pt>
                <c:pt idx="1">
                  <c:v>4922999.8899999997</c:v>
                </c:pt>
                <c:pt idx="2">
                  <c:v>5961000.0499999998</c:v>
                </c:pt>
                <c:pt idx="3">
                  <c:v>7975000.0300000003</c:v>
                </c:pt>
                <c:pt idx="4">
                  <c:v>5587000</c:v>
                </c:pt>
                <c:pt idx="5">
                  <c:v>4437999.99</c:v>
                </c:pt>
                <c:pt idx="6">
                  <c:v>6899999.9500000002</c:v>
                </c:pt>
                <c:pt idx="7">
                  <c:v>7789999.8700000001</c:v>
                </c:pt>
                <c:pt idx="8">
                  <c:v>2954500.06</c:v>
                </c:pt>
                <c:pt idx="9">
                  <c:v>3377499.99</c:v>
                </c:pt>
                <c:pt idx="10">
                  <c:v>8295999.9800000004</c:v>
                </c:pt>
                <c:pt idx="11">
                  <c:v>4579000.09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C4D-4B36-A2BF-BE6304E958C0}"/>
            </c:ext>
          </c:extLst>
        </c:ser>
        <c:ser>
          <c:idx val="9"/>
          <c:order val="1"/>
          <c:tx>
            <c:strRef>
              <c:f>'Monthly Analysis'!$A$46</c:f>
              <c:strCache>
                <c:ptCount val="1"/>
                <c:pt idx="0">
                  <c:v> FY 95-96 </c:v>
                </c:pt>
              </c:strCache>
            </c:strRef>
          </c:tx>
          <c:spPr>
            <a:ln w="12700">
              <a:solidFill>
                <a:srgbClr val="69FFFF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Analysis'!$B$46:$M$46</c:f>
              <c:numCache>
                <c:formatCode>_(* #,##0.00_);_(* \(#,##0.00\);_(* "-"??_);_(@_)</c:formatCode>
                <c:ptCount val="12"/>
                <c:pt idx="0">
                  <c:v>6044999.9400000004</c:v>
                </c:pt>
                <c:pt idx="1">
                  <c:v>5548999.9800000004</c:v>
                </c:pt>
                <c:pt idx="2">
                  <c:v>5345999.9400000004</c:v>
                </c:pt>
                <c:pt idx="3">
                  <c:v>7625000.0800000001</c:v>
                </c:pt>
                <c:pt idx="4">
                  <c:v>6298000.0499999998</c:v>
                </c:pt>
                <c:pt idx="5">
                  <c:v>5289000.05</c:v>
                </c:pt>
                <c:pt idx="6">
                  <c:v>6637000.0199999996</c:v>
                </c:pt>
                <c:pt idx="7">
                  <c:v>8464000.0099999998</c:v>
                </c:pt>
                <c:pt idx="8">
                  <c:v>3466999.99</c:v>
                </c:pt>
                <c:pt idx="9">
                  <c:v>4146999.97</c:v>
                </c:pt>
                <c:pt idx="10">
                  <c:v>7671000.0300000003</c:v>
                </c:pt>
                <c:pt idx="11">
                  <c:v>6166599.8399999999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C4D-4B36-A2BF-BE6304E958C0}"/>
            </c:ext>
          </c:extLst>
        </c:ser>
        <c:ser>
          <c:idx val="8"/>
          <c:order val="2"/>
          <c:tx>
            <c:strRef>
              <c:f>'Monthly Analysis'!$A$45</c:f>
              <c:strCache>
                <c:ptCount val="1"/>
                <c:pt idx="0">
                  <c:v> FY 96-97 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Analysis'!$B$45:$M$45</c:f>
              <c:numCache>
                <c:formatCode>_(* #,##0.00_);_(* \(#,##0.00\);_(* "-"??_);_(@_)</c:formatCode>
                <c:ptCount val="12"/>
                <c:pt idx="0">
                  <c:v>6582000.1200000001</c:v>
                </c:pt>
                <c:pt idx="1">
                  <c:v>6237500.04</c:v>
                </c:pt>
                <c:pt idx="2">
                  <c:v>5132500.0599999996</c:v>
                </c:pt>
                <c:pt idx="3">
                  <c:v>8560500.0209999997</c:v>
                </c:pt>
                <c:pt idx="4">
                  <c:v>6537500.0099999998</c:v>
                </c:pt>
                <c:pt idx="5">
                  <c:v>4901299.99</c:v>
                </c:pt>
                <c:pt idx="6">
                  <c:v>8222500.0599999996</c:v>
                </c:pt>
                <c:pt idx="7">
                  <c:v>8782499.9299999997</c:v>
                </c:pt>
                <c:pt idx="8">
                  <c:v>2995400</c:v>
                </c:pt>
                <c:pt idx="9">
                  <c:v>4388999.8899999997</c:v>
                </c:pt>
                <c:pt idx="10">
                  <c:v>10195000.050000001</c:v>
                </c:pt>
                <c:pt idx="11">
                  <c:v>5160300.08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C4D-4B36-A2BF-BE6304E958C0}"/>
            </c:ext>
          </c:extLst>
        </c:ser>
        <c:ser>
          <c:idx val="7"/>
          <c:order val="3"/>
          <c:tx>
            <c:strRef>
              <c:f>'Monthly Analysis'!$A$44</c:f>
              <c:strCache>
                <c:ptCount val="1"/>
                <c:pt idx="0">
                  <c:v> FY 97-98 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Analysis'!$B$44:$M$44</c:f>
              <c:numCache>
                <c:formatCode>_(* #,##0.00_);_(* \(#,##0.00\);_(* "-"??_);_(@_)</c:formatCode>
                <c:ptCount val="12"/>
                <c:pt idx="0">
                  <c:v>8487999.9900000002</c:v>
                </c:pt>
                <c:pt idx="1">
                  <c:v>7171499.8600000003</c:v>
                </c:pt>
                <c:pt idx="2">
                  <c:v>5341000</c:v>
                </c:pt>
                <c:pt idx="3">
                  <c:v>9695000.0500000007</c:v>
                </c:pt>
                <c:pt idx="4">
                  <c:v>7158000.0800000001</c:v>
                </c:pt>
                <c:pt idx="5">
                  <c:v>6147000.04</c:v>
                </c:pt>
                <c:pt idx="6">
                  <c:v>8345000.0199999996</c:v>
                </c:pt>
                <c:pt idx="7">
                  <c:v>9289000</c:v>
                </c:pt>
                <c:pt idx="8">
                  <c:v>4450500</c:v>
                </c:pt>
                <c:pt idx="9">
                  <c:v>5976999.9800000004</c:v>
                </c:pt>
                <c:pt idx="10">
                  <c:v>7276000.1100000003</c:v>
                </c:pt>
                <c:pt idx="11">
                  <c:v>10151999.98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7C4D-4B36-A2BF-BE6304E958C0}"/>
            </c:ext>
          </c:extLst>
        </c:ser>
        <c:ser>
          <c:idx val="6"/>
          <c:order val="4"/>
          <c:tx>
            <c:strRef>
              <c:f>'Monthly Analysis'!$A$43</c:f>
              <c:strCache>
                <c:ptCount val="1"/>
                <c:pt idx="0">
                  <c:v> FY 98-99 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Analysis'!$B$43:$M$43</c:f>
              <c:numCache>
                <c:formatCode>_(* #,##0.00_);_(* \(#,##0.00\);_(* "-"??_);_(@_)</c:formatCode>
                <c:ptCount val="12"/>
                <c:pt idx="0">
                  <c:v>12911999.92</c:v>
                </c:pt>
                <c:pt idx="1">
                  <c:v>6766999.96</c:v>
                </c:pt>
                <c:pt idx="2">
                  <c:v>3220999.97</c:v>
                </c:pt>
                <c:pt idx="3">
                  <c:v>9586999.9900000002</c:v>
                </c:pt>
                <c:pt idx="4">
                  <c:v>6971999.9299999997</c:v>
                </c:pt>
                <c:pt idx="5">
                  <c:v>6837999.9800000004</c:v>
                </c:pt>
                <c:pt idx="6">
                  <c:v>8605000.1099999994</c:v>
                </c:pt>
                <c:pt idx="7">
                  <c:v>10561999.970000001</c:v>
                </c:pt>
                <c:pt idx="8">
                  <c:v>5299000.03</c:v>
                </c:pt>
                <c:pt idx="9">
                  <c:v>5162999.91</c:v>
                </c:pt>
                <c:pt idx="10">
                  <c:v>11635000.01</c:v>
                </c:pt>
                <c:pt idx="11">
                  <c:v>8613000.0199999996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7C4D-4B36-A2BF-BE6304E958C0}"/>
            </c:ext>
          </c:extLst>
        </c:ser>
        <c:ser>
          <c:idx val="5"/>
          <c:order val="5"/>
          <c:tx>
            <c:strRef>
              <c:f>'Monthly Analysis'!$A$42</c:f>
              <c:strCache>
                <c:ptCount val="1"/>
                <c:pt idx="0">
                  <c:v> FY 99-00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Analysis'!$B$42:$M$42</c:f>
              <c:numCache>
                <c:formatCode>_(* #,##0.00_);_(* \(#,##0.00\);_(* "-"??_);_(@_)</c:formatCode>
                <c:ptCount val="12"/>
                <c:pt idx="0">
                  <c:v>15744999.949999999</c:v>
                </c:pt>
                <c:pt idx="1">
                  <c:v>6879999.96</c:v>
                </c:pt>
                <c:pt idx="2">
                  <c:v>3878000.08</c:v>
                </c:pt>
                <c:pt idx="3">
                  <c:v>11256999.99</c:v>
                </c:pt>
                <c:pt idx="4">
                  <c:v>7966000.1500000004</c:v>
                </c:pt>
                <c:pt idx="5">
                  <c:v>7560000.1100000003</c:v>
                </c:pt>
                <c:pt idx="6">
                  <c:v>9475999.9600000009</c:v>
                </c:pt>
                <c:pt idx="7">
                  <c:v>11605000.01</c:v>
                </c:pt>
                <c:pt idx="8">
                  <c:v>5700000.0700000003</c:v>
                </c:pt>
                <c:pt idx="9">
                  <c:v>5295999.95</c:v>
                </c:pt>
                <c:pt idx="10">
                  <c:v>11744999.93</c:v>
                </c:pt>
                <c:pt idx="11">
                  <c:v>10008000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7C4D-4B36-A2BF-BE6304E958C0}"/>
            </c:ext>
          </c:extLst>
        </c:ser>
        <c:ser>
          <c:idx val="4"/>
          <c:order val="6"/>
          <c:tx>
            <c:strRef>
              <c:f>'Monthly Analysis'!$A$39</c:f>
              <c:strCache>
                <c:ptCount val="1"/>
                <c:pt idx="0">
                  <c:v> FY 00-01 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Analysis'!$B$39:$M$39</c:f>
              <c:numCache>
                <c:formatCode>_(* #,##0.00_);_(* \(#,##0.00\);_(* "-"??_);_(@_)</c:formatCode>
                <c:ptCount val="12"/>
                <c:pt idx="0">
                  <c:v>15476000.01</c:v>
                </c:pt>
                <c:pt idx="1">
                  <c:v>7055999.9900000002</c:v>
                </c:pt>
                <c:pt idx="2">
                  <c:v>3047000.04</c:v>
                </c:pt>
                <c:pt idx="3">
                  <c:v>10524999.939999999</c:v>
                </c:pt>
                <c:pt idx="4">
                  <c:v>7670999.8300000001</c:v>
                </c:pt>
                <c:pt idx="5">
                  <c:v>7745000.0099999998</c:v>
                </c:pt>
                <c:pt idx="6">
                  <c:v>7212000.0499999998</c:v>
                </c:pt>
                <c:pt idx="7">
                  <c:v>14943999.82</c:v>
                </c:pt>
                <c:pt idx="8">
                  <c:v>4562999.99</c:v>
                </c:pt>
                <c:pt idx="9">
                  <c:v>4562999.99</c:v>
                </c:pt>
                <c:pt idx="10">
                  <c:v>15087000.01</c:v>
                </c:pt>
                <c:pt idx="11">
                  <c:v>11587000.060000001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7C4D-4B36-A2BF-BE6304E958C0}"/>
            </c:ext>
          </c:extLst>
        </c:ser>
        <c:ser>
          <c:idx val="3"/>
          <c:order val="7"/>
          <c:tx>
            <c:strRef>
              <c:f>'Monthly Analysis'!$A$36</c:f>
              <c:strCache>
                <c:ptCount val="1"/>
                <c:pt idx="0">
                  <c:v> FY 01-02 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Analysis'!$B$36:$M$36</c:f>
              <c:numCache>
                <c:formatCode>_(* #,##0.00_);_(* \(#,##0.00\);_(* "-"??_);_(@_)</c:formatCode>
                <c:ptCount val="12"/>
                <c:pt idx="0">
                  <c:v>15331000</c:v>
                </c:pt>
                <c:pt idx="1">
                  <c:v>7807999.96</c:v>
                </c:pt>
                <c:pt idx="2">
                  <c:v>1990000</c:v>
                </c:pt>
                <c:pt idx="3">
                  <c:v>10208000.02</c:v>
                </c:pt>
                <c:pt idx="4">
                  <c:v>8131999.8700000001</c:v>
                </c:pt>
                <c:pt idx="5">
                  <c:v>8387138.6000000006</c:v>
                </c:pt>
                <c:pt idx="6">
                  <c:v>9101000.0099999998</c:v>
                </c:pt>
                <c:pt idx="7">
                  <c:v>11081000.1</c:v>
                </c:pt>
                <c:pt idx="8">
                  <c:v>4208999.95</c:v>
                </c:pt>
                <c:pt idx="9">
                  <c:v>4535000</c:v>
                </c:pt>
                <c:pt idx="10">
                  <c:v>13462000.060000001</c:v>
                </c:pt>
                <c:pt idx="11">
                  <c:v>6365999.96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7C4D-4B36-A2BF-BE6304E958C0}"/>
            </c:ext>
          </c:extLst>
        </c:ser>
        <c:ser>
          <c:idx val="2"/>
          <c:order val="8"/>
          <c:tx>
            <c:strRef>
              <c:f>'Monthly Analysis'!$A$33</c:f>
              <c:strCache>
                <c:ptCount val="1"/>
                <c:pt idx="0">
                  <c:v>FY 02-03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Analysis'!$B$33:$M$33</c:f>
              <c:numCache>
                <c:formatCode>_(* #,##0.00_);_(* \(#,##0.00\);_(* "-"??_);_(@_)</c:formatCode>
                <c:ptCount val="12"/>
                <c:pt idx="0">
                  <c:v>16301900.140000001</c:v>
                </c:pt>
                <c:pt idx="1">
                  <c:v>7977000.0199999996</c:v>
                </c:pt>
                <c:pt idx="2">
                  <c:v>1839000.02</c:v>
                </c:pt>
                <c:pt idx="3">
                  <c:v>10625000.029999999</c:v>
                </c:pt>
                <c:pt idx="4">
                  <c:v>8999999.9000000004</c:v>
                </c:pt>
                <c:pt idx="5">
                  <c:v>7923999.9199999999</c:v>
                </c:pt>
                <c:pt idx="6">
                  <c:v>9257000.0999999996</c:v>
                </c:pt>
                <c:pt idx="7">
                  <c:v>11217999.970000001</c:v>
                </c:pt>
                <c:pt idx="8">
                  <c:v>4045999.98</c:v>
                </c:pt>
                <c:pt idx="9">
                  <c:v>4925000.0999999996</c:v>
                </c:pt>
                <c:pt idx="10">
                  <c:v>12034000.17</c:v>
                </c:pt>
                <c:pt idx="11">
                  <c:v>7156128.0700000003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7C4D-4B36-A2BF-BE6304E958C0}"/>
            </c:ext>
          </c:extLst>
        </c:ser>
        <c:ser>
          <c:idx val="1"/>
          <c:order val="9"/>
          <c:tx>
            <c:strRef>
              <c:f>'Monthly Analysis'!$A$30</c:f>
              <c:strCache>
                <c:ptCount val="1"/>
                <c:pt idx="0">
                  <c:v>FY 03-04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Analysis'!$B$30:$M$30</c:f>
              <c:numCache>
                <c:formatCode>_(* #,##0.00_);_(* \(#,##0.00\);_(* "-"??_);_(@_)</c:formatCode>
                <c:ptCount val="12"/>
                <c:pt idx="0">
                  <c:v>17081000</c:v>
                </c:pt>
                <c:pt idx="1">
                  <c:v>8697000</c:v>
                </c:pt>
                <c:pt idx="2">
                  <c:v>1300999.8999999999</c:v>
                </c:pt>
                <c:pt idx="3">
                  <c:v>11421000.060000001</c:v>
                </c:pt>
                <c:pt idx="4">
                  <c:v>9302500.0800000001</c:v>
                </c:pt>
                <c:pt idx="5">
                  <c:v>8431000</c:v>
                </c:pt>
                <c:pt idx="6">
                  <c:v>10763499.99</c:v>
                </c:pt>
                <c:pt idx="7">
                  <c:v>12244399.92</c:v>
                </c:pt>
                <c:pt idx="8">
                  <c:v>4386499.96</c:v>
                </c:pt>
                <c:pt idx="9">
                  <c:v>5301999.99</c:v>
                </c:pt>
                <c:pt idx="10">
                  <c:v>14709999.98</c:v>
                </c:pt>
                <c:pt idx="11">
                  <c:v>7018000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7C4D-4B36-A2BF-BE6304E958C0}"/>
            </c:ext>
          </c:extLst>
        </c:ser>
        <c:ser>
          <c:idx val="12"/>
          <c:order val="10"/>
          <c:tx>
            <c:strRef>
              <c:f>'Monthly Analysis'!$A$27</c:f>
              <c:strCache>
                <c:ptCount val="1"/>
                <c:pt idx="0">
                  <c:v>FY 04-05</c:v>
                </c:pt>
              </c:strCache>
            </c:strRef>
          </c:tx>
          <c:spPr>
            <a:ln w="12700">
              <a:solidFill>
                <a:srgbClr val="A6CAF0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Analysis'!$B$27:$M$27</c:f>
              <c:numCache>
                <c:formatCode>_(* #,##0.00_);_(* \(#,##0.00\);_(* "-"??_);_(@_)</c:formatCode>
                <c:ptCount val="12"/>
                <c:pt idx="0">
                  <c:v>16846999.93</c:v>
                </c:pt>
                <c:pt idx="1">
                  <c:v>9000000.0399999991</c:v>
                </c:pt>
                <c:pt idx="2">
                  <c:v>2471999.9700000002</c:v>
                </c:pt>
                <c:pt idx="3">
                  <c:v>11911000.02</c:v>
                </c:pt>
                <c:pt idx="4">
                  <c:v>9230999.9100000001</c:v>
                </c:pt>
                <c:pt idx="5">
                  <c:v>8963000.0199999996</c:v>
                </c:pt>
                <c:pt idx="6">
                  <c:v>10869000.039999999</c:v>
                </c:pt>
                <c:pt idx="7">
                  <c:v>12380000.039999999</c:v>
                </c:pt>
                <c:pt idx="8">
                  <c:v>4881499.95</c:v>
                </c:pt>
                <c:pt idx="9">
                  <c:v>5692000</c:v>
                </c:pt>
                <c:pt idx="10">
                  <c:v>16603999.93</c:v>
                </c:pt>
                <c:pt idx="11">
                  <c:v>7738999.8899999997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A-7C4D-4B36-A2BF-BE6304E958C0}"/>
            </c:ext>
          </c:extLst>
        </c:ser>
        <c:ser>
          <c:idx val="0"/>
          <c:order val="11"/>
          <c:tx>
            <c:strRef>
              <c:f>'Monthly Analysis'!$A$24</c:f>
              <c:strCache>
                <c:ptCount val="1"/>
                <c:pt idx="0">
                  <c:v>FY 05-06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Analysis'!$B$24:$M$24</c:f>
              <c:numCache>
                <c:formatCode>_(* #,##0.00_);_(* \(#,##0.00\);_(* "-"??_);_(@_)</c:formatCode>
                <c:ptCount val="12"/>
                <c:pt idx="0">
                  <c:v>18623455.09</c:v>
                </c:pt>
                <c:pt idx="1">
                  <c:v>9178000.0500000007</c:v>
                </c:pt>
                <c:pt idx="2">
                  <c:v>2186000.0699999998</c:v>
                </c:pt>
                <c:pt idx="3">
                  <c:v>12680000</c:v>
                </c:pt>
                <c:pt idx="4">
                  <c:v>8368000.0499999998</c:v>
                </c:pt>
                <c:pt idx="5">
                  <c:v>8296999.9900000002</c:v>
                </c:pt>
                <c:pt idx="6">
                  <c:v>11838500.029999999</c:v>
                </c:pt>
                <c:pt idx="7">
                  <c:v>11754500.01</c:v>
                </c:pt>
                <c:pt idx="8">
                  <c:v>4434499.96</c:v>
                </c:pt>
                <c:pt idx="9">
                  <c:v>7074000.0199999996</c:v>
                </c:pt>
                <c:pt idx="10">
                  <c:v>17528699.969999999</c:v>
                </c:pt>
                <c:pt idx="11">
                  <c:v>9413000.0500000007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7C4D-4B36-A2BF-BE6304E958C0}"/>
            </c:ext>
          </c:extLst>
        </c:ser>
        <c:ser>
          <c:idx val="11"/>
          <c:order val="12"/>
          <c:tx>
            <c:strRef>
              <c:f>'Monthly Analysis'!$A$21</c:f>
              <c:strCache>
                <c:ptCount val="1"/>
                <c:pt idx="0">
                  <c:v>FY 06-07</c:v>
                </c:pt>
              </c:strCache>
            </c:strRef>
          </c:tx>
          <c:spPr>
            <a:ln w="38100">
              <a:solidFill>
                <a:srgbClr val="CC9CCC"/>
              </a:solidFill>
              <a:prstDash val="solid"/>
            </a:ln>
          </c:spPr>
          <c:marker>
            <c:symbol val="square"/>
            <c:size val="15"/>
            <c:spPr>
              <a:noFill/>
              <a:ln w="9525">
                <a:noFill/>
              </a:ln>
            </c:spPr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Analysis'!$B$21:$M$21</c:f>
              <c:numCache>
                <c:formatCode>_(* #,##0.00_);_(* \(#,##0.00\);_(* "-"??_);_(@_)</c:formatCode>
                <c:ptCount val="12"/>
                <c:pt idx="0">
                  <c:v>18980999.989999998</c:v>
                </c:pt>
                <c:pt idx="1">
                  <c:v>4940000.0199999996</c:v>
                </c:pt>
                <c:pt idx="2">
                  <c:v>2392199.9900000002</c:v>
                </c:pt>
                <c:pt idx="3">
                  <c:v>12525000</c:v>
                </c:pt>
                <c:pt idx="4">
                  <c:v>9372699.8800000008</c:v>
                </c:pt>
                <c:pt idx="5">
                  <c:v>8747999.9600000009</c:v>
                </c:pt>
                <c:pt idx="6">
                  <c:v>10934600.01</c:v>
                </c:pt>
                <c:pt idx="7">
                  <c:v>12832200.029999999</c:v>
                </c:pt>
                <c:pt idx="8">
                  <c:v>5512400.0800000001</c:v>
                </c:pt>
                <c:pt idx="9">
                  <c:v>6370000.0499999998</c:v>
                </c:pt>
                <c:pt idx="10">
                  <c:v>19483800.050000001</c:v>
                </c:pt>
                <c:pt idx="11">
                  <c:v>9102234.2800000012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7C4D-4B36-A2BF-BE6304E958C0}"/>
            </c:ext>
          </c:extLst>
        </c:ser>
        <c:ser>
          <c:idx val="13"/>
          <c:order val="13"/>
          <c:tx>
            <c:v>FY 07-08</c:v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Analysis'!$B$18:$M$18</c:f>
              <c:numCache>
                <c:formatCode>_(* #,##0.00_);_(* \(#,##0.00\);_(* "-"??_);_(@_)</c:formatCode>
                <c:ptCount val="12"/>
                <c:pt idx="0">
                  <c:v>20625173.949999999</c:v>
                </c:pt>
                <c:pt idx="1">
                  <c:v>10124699.970000001</c:v>
                </c:pt>
                <c:pt idx="2">
                  <c:v>2438576.5699999998</c:v>
                </c:pt>
                <c:pt idx="3">
                  <c:v>12956700.07</c:v>
                </c:pt>
                <c:pt idx="4">
                  <c:v>9911600.0899999999</c:v>
                </c:pt>
                <c:pt idx="5">
                  <c:v>9377200.0500000007</c:v>
                </c:pt>
                <c:pt idx="6">
                  <c:v>11097600.039999999</c:v>
                </c:pt>
                <c:pt idx="7">
                  <c:v>12657809</c:v>
                </c:pt>
                <c:pt idx="8">
                  <c:v>5268999.93</c:v>
                </c:pt>
                <c:pt idx="9">
                  <c:v>7522100.0599999996</c:v>
                </c:pt>
                <c:pt idx="10">
                  <c:v>21828299.98</c:v>
                </c:pt>
                <c:pt idx="11">
                  <c:v>9187603.2899999991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7C4D-4B36-A2BF-BE6304E958C0}"/>
            </c:ext>
          </c:extLst>
        </c:ser>
        <c:ser>
          <c:idx val="14"/>
          <c:order val="14"/>
          <c:tx>
            <c:strRef>
              <c:f>'Monthly Analysis'!$A$15</c:f>
              <c:strCache>
                <c:ptCount val="1"/>
                <c:pt idx="0">
                  <c:v>FY 08-09</c:v>
                </c:pt>
              </c:strCache>
            </c:strRef>
          </c:tx>
          <c:spPr>
            <a:ln w="38100">
              <a:solidFill>
                <a:srgbClr val="3333CC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333399"/>
              </a:solidFill>
              <a:ln>
                <a:solidFill>
                  <a:srgbClr val="3333CC"/>
                </a:solidFill>
                <a:prstDash val="solid"/>
              </a:ln>
            </c:spPr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Analysis'!$B$15:$M$15</c:f>
              <c:numCache>
                <c:formatCode>_(* #,##0.00_);_(* \(#,##0.00\);_(* "-"??_);_(@_)</c:formatCode>
                <c:ptCount val="12"/>
                <c:pt idx="0">
                  <c:v>20720263.780000001</c:v>
                </c:pt>
                <c:pt idx="1">
                  <c:v>11128399.99</c:v>
                </c:pt>
                <c:pt idx="2">
                  <c:v>1544000.08</c:v>
                </c:pt>
                <c:pt idx="3">
                  <c:v>13492900.02</c:v>
                </c:pt>
                <c:pt idx="4">
                  <c:v>10218099.869999999</c:v>
                </c:pt>
                <c:pt idx="5">
                  <c:v>8503222.3599999994</c:v>
                </c:pt>
                <c:pt idx="6">
                  <c:v>10860099.91</c:v>
                </c:pt>
                <c:pt idx="7">
                  <c:v>11488499.93</c:v>
                </c:pt>
                <c:pt idx="8">
                  <c:v>4256999.97</c:v>
                </c:pt>
                <c:pt idx="9">
                  <c:v>5743660.7000000002</c:v>
                </c:pt>
                <c:pt idx="10">
                  <c:v>15121999.91</c:v>
                </c:pt>
                <c:pt idx="11">
                  <c:v>7758287.8899999997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E-7C4D-4B36-A2BF-BE6304E958C0}"/>
            </c:ext>
          </c:extLst>
        </c:ser>
        <c:ser>
          <c:idx val="15"/>
          <c:order val="15"/>
          <c:tx>
            <c:v>FY 09-10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Analysis'!$B$12:$M$12</c:f>
              <c:numCache>
                <c:formatCode>_(* #,##0.00_);_(* \(#,##0.00\);_(* "-"??_);_(@_)</c:formatCode>
                <c:ptCount val="12"/>
                <c:pt idx="0">
                  <c:v>14978871.030000001</c:v>
                </c:pt>
                <c:pt idx="1">
                  <c:v>8714933.4000000004</c:v>
                </c:pt>
                <c:pt idx="2">
                  <c:v>1988253.97</c:v>
                </c:pt>
                <c:pt idx="3">
                  <c:v>10585897.83</c:v>
                </c:pt>
                <c:pt idx="4">
                  <c:v>7922092</c:v>
                </c:pt>
                <c:pt idx="5">
                  <c:v>7841803.9100000001</c:v>
                </c:pt>
                <c:pt idx="6">
                  <c:v>9763570.0500000007</c:v>
                </c:pt>
                <c:pt idx="7">
                  <c:v>10302994.029999999</c:v>
                </c:pt>
                <c:pt idx="8">
                  <c:v>3542326.99</c:v>
                </c:pt>
                <c:pt idx="9">
                  <c:v>3949371.06</c:v>
                </c:pt>
                <c:pt idx="10">
                  <c:v>10378894.880000001</c:v>
                </c:pt>
                <c:pt idx="11">
                  <c:v>7446098.0899999999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F-7C4D-4B36-A2BF-BE6304E95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554560"/>
        <c:axId val="31560832"/>
      </c:lineChart>
      <c:catAx>
        <c:axId val="31554560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56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560832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554560"/>
        <c:crosses val="autoZero"/>
        <c:crossBetween val="between"/>
      </c:valAx>
      <c:spPr>
        <a:solidFill>
          <a:srgbClr val="C0C0C0"/>
        </a:solidFill>
        <a:ln w="254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9235030047473565E-2"/>
          <c:y val="0.92580101180438445"/>
          <c:w val="0.70983646716291604"/>
          <c:h val="6.91399662731871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1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Municipal Revenue Sharing Actual vs 3.20 Projections</a:t>
            </a:r>
          </a:p>
        </c:rich>
      </c:tx>
      <c:layout>
        <c:manualLayout>
          <c:xMode val="edge"/>
          <c:yMode val="edge"/>
          <c:x val="0.21135668766956181"/>
          <c:y val="3.08056872037914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79692202792502E-2"/>
          <c:y val="0.20853080568720378"/>
          <c:w val="0.89589997360916718"/>
          <c:h val="0.49052132701421802"/>
        </c:manualLayout>
      </c:layout>
      <c:lineChart>
        <c:grouping val="standard"/>
        <c:varyColors val="0"/>
        <c:ser>
          <c:idx val="1"/>
          <c:order val="0"/>
          <c:tx>
            <c:strRef>
              <c:f>'Comparison To Projected'!$A$7</c:f>
              <c:strCache>
                <c:ptCount val="1"/>
                <c:pt idx="0">
                  <c:v>FY Reprojected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'Comparison To Projected'!$C$15:$M$15</c:f>
              <c:strCache>
                <c:ptCount val="11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January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</c:strCache>
            </c:strRef>
          </c:cat>
          <c:val>
            <c:numRef>
              <c:f>'Comparison To Projected'!$C$7:$M$7</c:f>
              <c:numCache>
                <c:formatCode>_("$"* #,##0.00_);_("$"* \(#,##0.00\);_("$"* "-"??_);_(@_)</c:formatCode>
                <c:ptCount val="11"/>
                <c:pt idx="0">
                  <c:v>9101974.6620496921</c:v>
                </c:pt>
                <c:pt idx="1">
                  <c:v>4140937.4752494833</c:v>
                </c:pt>
                <c:pt idx="2">
                  <c:v>13127009.627800409</c:v>
                </c:pt>
                <c:pt idx="3">
                  <c:v>9920335.418840481</c:v>
                </c:pt>
                <c:pt idx="4">
                  <c:v>9167537.0223324765</c:v>
                </c:pt>
                <c:pt idx="5">
                  <c:v>11499602.856737988</c:v>
                </c:pt>
                <c:pt idx="6">
                  <c:v>13843469.70206725</c:v>
                </c:pt>
                <c:pt idx="7">
                  <c:v>5530852.1402933169</c:v>
                </c:pt>
                <c:pt idx="8">
                  <c:v>6613058.7386358436</c:v>
                </c:pt>
                <c:pt idx="9">
                  <c:v>16686050.605376158</c:v>
                </c:pt>
                <c:pt idx="10">
                  <c:v>9986220.4411530662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A-4F62-8299-98786ECD510E}"/>
            </c:ext>
          </c:extLst>
        </c:ser>
        <c:ser>
          <c:idx val="0"/>
          <c:order val="1"/>
          <c:tx>
            <c:strRef>
              <c:f>'Comparison To Projected'!$A$4</c:f>
              <c:strCache>
                <c:ptCount val="1"/>
                <c:pt idx="0">
                  <c:v>FY09 Actual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'Comparison To Projected'!$C$15:$M$15</c:f>
              <c:strCache>
                <c:ptCount val="11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January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</c:strCache>
            </c:strRef>
          </c:cat>
          <c:val>
            <c:numRef>
              <c:f>'Comparison To Projected'!$C$4:$M$4</c:f>
              <c:numCache>
                <c:formatCode>_("$"* #,##0.00_);_("$"* \(#,##0.00\);_("$"* "-"??_);_(@_)</c:formatCode>
                <c:ptCount val="11"/>
                <c:pt idx="0">
                  <c:v>11128399.99</c:v>
                </c:pt>
                <c:pt idx="1">
                  <c:v>1544000.08</c:v>
                </c:pt>
                <c:pt idx="2">
                  <c:v>13492900.02</c:v>
                </c:pt>
                <c:pt idx="3">
                  <c:v>10218099.869999999</c:v>
                </c:pt>
                <c:pt idx="4">
                  <c:v>8503222.3599999994</c:v>
                </c:pt>
                <c:pt idx="5">
                  <c:v>10860099.91</c:v>
                </c:pt>
                <c:pt idx="6" formatCode="_(* #,##0.00_);_(* \(#,##0.00\);_(* &quot;-&quot;??_);_(@_)">
                  <c:v>11488499.93</c:v>
                </c:pt>
                <c:pt idx="7" formatCode="_(* #,##0.00_);_(* \(#,##0.00\);_(* &quot;-&quot;??_);_(@_)">
                  <c:v>4257000</c:v>
                </c:pt>
                <c:pt idx="8" formatCode="_(* #,##0.00_);_(* \(#,##0.00\);_(* &quot;-&quot;??_);_(@_)">
                  <c:v>5743660.7000000002</c:v>
                </c:pt>
                <c:pt idx="9" formatCode="_(* #,##0.00_);_(* \(#,##0.00\);_(* &quot;-&quot;??_);_(@_)">
                  <c:v>15121999.91</c:v>
                </c:pt>
                <c:pt idx="10" formatCode="_(* #,##0.00_);_(* \(#,##0.00\);_(* &quot;-&quot;??_);_(@_)">
                  <c:v>7758287.8899999997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A-4F62-8299-98786ECD5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75968"/>
        <c:axId val="31486336"/>
      </c:lineChart>
      <c:catAx>
        <c:axId val="314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8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486336"/>
        <c:scaling>
          <c:orientation val="minMax"/>
          <c:max val="2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75968"/>
        <c:crosses val="autoZero"/>
        <c:crossBetween val="between"/>
        <c:majorUnit val="2000000"/>
        <c:dispUnits>
          <c:builtInUnit val="millions"/>
          <c:dispUnitsLbl>
            <c:layout>
              <c:manualLayout>
                <c:xMode val="edge"/>
                <c:yMode val="edge"/>
                <c:x val="2.1030515812421765E-2"/>
                <c:y val="0.11611374407582939"/>
              </c:manualLayout>
            </c:layout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</c:dispUnitsLbl>
        </c:dispUnits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39393" mc:Ignorable="a14" a14:legacySpreadsheetColorIndex="22">
                <a:gamma/>
                <a:shade val="76471"/>
                <a:invGamma/>
              </a:srgbClr>
            </a:gs>
            <a:gs pos="5000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939393" mc:Ignorable="a14" a14:legacySpreadsheetColorIndex="22">
                <a:gamma/>
                <a:shade val="76471"/>
                <a:invGamma/>
              </a:srgbClr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3217709773659996"/>
          <c:y val="0.92654028436018954"/>
          <c:w val="0.25131462668112858"/>
          <c:h val="5.68720379146919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3E3E3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46058091286302E-2"/>
          <c:y val="7.2512647554806076E-2"/>
          <c:w val="0.91493775933609955"/>
          <c:h val="0.83642495784148396"/>
        </c:manualLayout>
      </c:layout>
      <c:lineChart>
        <c:grouping val="standard"/>
        <c:varyColors val="0"/>
        <c:ser>
          <c:idx val="10"/>
          <c:order val="0"/>
          <c:tx>
            <c:strRef>
              <c:f>'Comparison To Projected'!$A$48</c:f>
              <c:strCache>
                <c:ptCount val="1"/>
                <c:pt idx="0">
                  <c:v> FY 94-95 </c:v>
                </c:pt>
              </c:strCache>
            </c:strRef>
          </c:tx>
          <c:spPr>
            <a:ln w="12700">
              <a:solidFill>
                <a:srgbClr val="FFFFC0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Projected'!$B$48:$M$48</c:f>
              <c:numCache>
                <c:formatCode>_(* #,##0.00_);_(* \(#,##0.00\);_(* "-"??_);_(@_)</c:formatCode>
                <c:ptCount val="12"/>
                <c:pt idx="0">
                  <c:v>7115499.9299999997</c:v>
                </c:pt>
                <c:pt idx="1">
                  <c:v>4922999.8899999997</c:v>
                </c:pt>
                <c:pt idx="2">
                  <c:v>5961000.0499999998</c:v>
                </c:pt>
                <c:pt idx="3">
                  <c:v>7975000.0300000003</c:v>
                </c:pt>
                <c:pt idx="4">
                  <c:v>5587000</c:v>
                </c:pt>
                <c:pt idx="5">
                  <c:v>4437999.99</c:v>
                </c:pt>
                <c:pt idx="6">
                  <c:v>6899999.9500000002</c:v>
                </c:pt>
                <c:pt idx="7">
                  <c:v>7789999.8700000001</c:v>
                </c:pt>
                <c:pt idx="8">
                  <c:v>2954500.06</c:v>
                </c:pt>
                <c:pt idx="9">
                  <c:v>3377499.99</c:v>
                </c:pt>
                <c:pt idx="10">
                  <c:v>8295999.9800000004</c:v>
                </c:pt>
                <c:pt idx="11">
                  <c:v>4579000.09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26A-4B16-B7E4-B41D65D8C9B5}"/>
            </c:ext>
          </c:extLst>
        </c:ser>
        <c:ser>
          <c:idx val="9"/>
          <c:order val="1"/>
          <c:tx>
            <c:strRef>
              <c:f>'Comparison To Projected'!$A$47</c:f>
              <c:strCache>
                <c:ptCount val="1"/>
                <c:pt idx="0">
                  <c:v> FY 95-96 </c:v>
                </c:pt>
              </c:strCache>
            </c:strRef>
          </c:tx>
          <c:spPr>
            <a:ln w="12700">
              <a:solidFill>
                <a:srgbClr val="69FFFF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Projected'!$B$47:$M$47</c:f>
              <c:numCache>
                <c:formatCode>_(* #,##0.00_);_(* \(#,##0.00\);_(* "-"??_);_(@_)</c:formatCode>
                <c:ptCount val="12"/>
                <c:pt idx="0">
                  <c:v>6044999.9400000004</c:v>
                </c:pt>
                <c:pt idx="1">
                  <c:v>5548999.9800000004</c:v>
                </c:pt>
                <c:pt idx="2">
                  <c:v>5345999.9400000004</c:v>
                </c:pt>
                <c:pt idx="3">
                  <c:v>7625000.0800000001</c:v>
                </c:pt>
                <c:pt idx="4">
                  <c:v>6298000.0499999998</c:v>
                </c:pt>
                <c:pt idx="5">
                  <c:v>5289000.05</c:v>
                </c:pt>
                <c:pt idx="6">
                  <c:v>6637000.0199999996</c:v>
                </c:pt>
                <c:pt idx="7">
                  <c:v>8464000.0099999998</c:v>
                </c:pt>
                <c:pt idx="8">
                  <c:v>3466999.99</c:v>
                </c:pt>
                <c:pt idx="9">
                  <c:v>4146999.97</c:v>
                </c:pt>
                <c:pt idx="10">
                  <c:v>7671000.0300000003</c:v>
                </c:pt>
                <c:pt idx="11">
                  <c:v>6166599.8399999999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26A-4B16-B7E4-B41D65D8C9B5}"/>
            </c:ext>
          </c:extLst>
        </c:ser>
        <c:ser>
          <c:idx val="8"/>
          <c:order val="2"/>
          <c:tx>
            <c:strRef>
              <c:f>'Comparison To Projected'!$A$46</c:f>
              <c:strCache>
                <c:ptCount val="1"/>
                <c:pt idx="0">
                  <c:v> FY 96-97 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Projected'!$B$46:$M$46</c:f>
              <c:numCache>
                <c:formatCode>_(* #,##0.00_);_(* \(#,##0.00\);_(* "-"??_);_(@_)</c:formatCode>
                <c:ptCount val="12"/>
                <c:pt idx="0">
                  <c:v>6582000.1200000001</c:v>
                </c:pt>
                <c:pt idx="1">
                  <c:v>6237500.04</c:v>
                </c:pt>
                <c:pt idx="2">
                  <c:v>5132500.0599999996</c:v>
                </c:pt>
                <c:pt idx="3">
                  <c:v>8560500.0209999997</c:v>
                </c:pt>
                <c:pt idx="4">
                  <c:v>6537500.0099999998</c:v>
                </c:pt>
                <c:pt idx="5">
                  <c:v>4901299.99</c:v>
                </c:pt>
                <c:pt idx="6">
                  <c:v>8222500.0599999996</c:v>
                </c:pt>
                <c:pt idx="7">
                  <c:v>8782499.9299999997</c:v>
                </c:pt>
                <c:pt idx="8">
                  <c:v>2995400</c:v>
                </c:pt>
                <c:pt idx="9">
                  <c:v>4388999.8899999997</c:v>
                </c:pt>
                <c:pt idx="10">
                  <c:v>10195000.050000001</c:v>
                </c:pt>
                <c:pt idx="11">
                  <c:v>5160300.08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26A-4B16-B7E4-B41D65D8C9B5}"/>
            </c:ext>
          </c:extLst>
        </c:ser>
        <c:ser>
          <c:idx val="7"/>
          <c:order val="3"/>
          <c:tx>
            <c:strRef>
              <c:f>'Comparison To Projected'!$A$45</c:f>
              <c:strCache>
                <c:ptCount val="1"/>
                <c:pt idx="0">
                  <c:v> FY 97-98 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Projected'!$B$45:$M$45</c:f>
              <c:numCache>
                <c:formatCode>_(* #,##0.00_);_(* \(#,##0.00\);_(* "-"??_);_(@_)</c:formatCode>
                <c:ptCount val="12"/>
                <c:pt idx="0">
                  <c:v>8487999.9900000002</c:v>
                </c:pt>
                <c:pt idx="1">
                  <c:v>7171499.8600000003</c:v>
                </c:pt>
                <c:pt idx="2">
                  <c:v>5341000</c:v>
                </c:pt>
                <c:pt idx="3">
                  <c:v>9695000.0500000007</c:v>
                </c:pt>
                <c:pt idx="4">
                  <c:v>7158000.0800000001</c:v>
                </c:pt>
                <c:pt idx="5">
                  <c:v>6147000.04</c:v>
                </c:pt>
                <c:pt idx="6">
                  <c:v>8345000.0199999996</c:v>
                </c:pt>
                <c:pt idx="7">
                  <c:v>9289000</c:v>
                </c:pt>
                <c:pt idx="8">
                  <c:v>4450500</c:v>
                </c:pt>
                <c:pt idx="9">
                  <c:v>5976999.9800000004</c:v>
                </c:pt>
                <c:pt idx="10">
                  <c:v>7276000.1100000003</c:v>
                </c:pt>
                <c:pt idx="11">
                  <c:v>10151999.98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26A-4B16-B7E4-B41D65D8C9B5}"/>
            </c:ext>
          </c:extLst>
        </c:ser>
        <c:ser>
          <c:idx val="6"/>
          <c:order val="4"/>
          <c:tx>
            <c:strRef>
              <c:f>'Comparison To Projected'!$A$44</c:f>
              <c:strCache>
                <c:ptCount val="1"/>
                <c:pt idx="0">
                  <c:v> FY 98-99 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Projected'!$B$44:$M$44</c:f>
              <c:numCache>
                <c:formatCode>_(* #,##0.00_);_(* \(#,##0.00\);_(* "-"??_);_(@_)</c:formatCode>
                <c:ptCount val="12"/>
                <c:pt idx="0">
                  <c:v>12911999.92</c:v>
                </c:pt>
                <c:pt idx="1">
                  <c:v>6766999.96</c:v>
                </c:pt>
                <c:pt idx="2">
                  <c:v>3220999.97</c:v>
                </c:pt>
                <c:pt idx="3">
                  <c:v>9586999.9900000002</c:v>
                </c:pt>
                <c:pt idx="4">
                  <c:v>6971999.9299999997</c:v>
                </c:pt>
                <c:pt idx="5">
                  <c:v>6837999.9800000004</c:v>
                </c:pt>
                <c:pt idx="6">
                  <c:v>8605000.1099999994</c:v>
                </c:pt>
                <c:pt idx="7">
                  <c:v>10561999.970000001</c:v>
                </c:pt>
                <c:pt idx="8">
                  <c:v>5299000.03</c:v>
                </c:pt>
                <c:pt idx="9">
                  <c:v>5162999.91</c:v>
                </c:pt>
                <c:pt idx="10">
                  <c:v>11635000.01</c:v>
                </c:pt>
                <c:pt idx="11">
                  <c:v>8613000.0199999996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26A-4B16-B7E4-B41D65D8C9B5}"/>
            </c:ext>
          </c:extLst>
        </c:ser>
        <c:ser>
          <c:idx val="5"/>
          <c:order val="5"/>
          <c:tx>
            <c:strRef>
              <c:f>'Comparison To Projected'!$A$43</c:f>
              <c:strCache>
                <c:ptCount val="1"/>
                <c:pt idx="0">
                  <c:v> FY 99-00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Projected'!$B$43:$M$43</c:f>
              <c:numCache>
                <c:formatCode>_(* #,##0.00_);_(* \(#,##0.00\);_(* "-"??_);_(@_)</c:formatCode>
                <c:ptCount val="12"/>
                <c:pt idx="0">
                  <c:v>15744999.949999999</c:v>
                </c:pt>
                <c:pt idx="1">
                  <c:v>6879999.96</c:v>
                </c:pt>
                <c:pt idx="2">
                  <c:v>3878000.08</c:v>
                </c:pt>
                <c:pt idx="3">
                  <c:v>11256999.99</c:v>
                </c:pt>
                <c:pt idx="4">
                  <c:v>7966000.1500000004</c:v>
                </c:pt>
                <c:pt idx="5">
                  <c:v>7560000.1100000003</c:v>
                </c:pt>
                <c:pt idx="6">
                  <c:v>9475999.9600000009</c:v>
                </c:pt>
                <c:pt idx="7">
                  <c:v>11605000.01</c:v>
                </c:pt>
                <c:pt idx="8">
                  <c:v>5700000.0700000003</c:v>
                </c:pt>
                <c:pt idx="9">
                  <c:v>5295999.95</c:v>
                </c:pt>
                <c:pt idx="10">
                  <c:v>11744999.93</c:v>
                </c:pt>
                <c:pt idx="11">
                  <c:v>10008000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626A-4B16-B7E4-B41D65D8C9B5}"/>
            </c:ext>
          </c:extLst>
        </c:ser>
        <c:ser>
          <c:idx val="4"/>
          <c:order val="6"/>
          <c:tx>
            <c:strRef>
              <c:f>'Comparison To Projected'!$A$40</c:f>
              <c:strCache>
                <c:ptCount val="1"/>
                <c:pt idx="0">
                  <c:v> FY 00-01 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Projected'!$B$40:$M$40</c:f>
              <c:numCache>
                <c:formatCode>_(* #,##0.00_);_(* \(#,##0.00\);_(* "-"??_);_(@_)</c:formatCode>
                <c:ptCount val="12"/>
                <c:pt idx="0">
                  <c:v>15476000.01</c:v>
                </c:pt>
                <c:pt idx="1">
                  <c:v>7055999.9900000002</c:v>
                </c:pt>
                <c:pt idx="2">
                  <c:v>3047000.04</c:v>
                </c:pt>
                <c:pt idx="3">
                  <c:v>10524999.939999999</c:v>
                </c:pt>
                <c:pt idx="4">
                  <c:v>7670999.8300000001</c:v>
                </c:pt>
                <c:pt idx="5">
                  <c:v>7745000.0099999998</c:v>
                </c:pt>
                <c:pt idx="6">
                  <c:v>7212000.0499999998</c:v>
                </c:pt>
                <c:pt idx="7">
                  <c:v>14943999.82</c:v>
                </c:pt>
                <c:pt idx="8">
                  <c:v>4562999.99</c:v>
                </c:pt>
                <c:pt idx="9">
                  <c:v>4562999.99</c:v>
                </c:pt>
                <c:pt idx="10">
                  <c:v>15087000.01</c:v>
                </c:pt>
                <c:pt idx="11">
                  <c:v>11587000.060000001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626A-4B16-B7E4-B41D65D8C9B5}"/>
            </c:ext>
          </c:extLst>
        </c:ser>
        <c:ser>
          <c:idx val="3"/>
          <c:order val="7"/>
          <c:tx>
            <c:strRef>
              <c:f>'Comparison To Projected'!$A$37</c:f>
              <c:strCache>
                <c:ptCount val="1"/>
                <c:pt idx="0">
                  <c:v> FY 01-02 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Projected'!$B$37:$M$37</c:f>
              <c:numCache>
                <c:formatCode>_(* #,##0.00_);_(* \(#,##0.00\);_(* "-"??_);_(@_)</c:formatCode>
                <c:ptCount val="12"/>
                <c:pt idx="0">
                  <c:v>15331000</c:v>
                </c:pt>
                <c:pt idx="1">
                  <c:v>7807999.96</c:v>
                </c:pt>
                <c:pt idx="2">
                  <c:v>1990000</c:v>
                </c:pt>
                <c:pt idx="3">
                  <c:v>10208000.02</c:v>
                </c:pt>
                <c:pt idx="4">
                  <c:v>8131999.8700000001</c:v>
                </c:pt>
                <c:pt idx="5">
                  <c:v>8387138.6000000006</c:v>
                </c:pt>
                <c:pt idx="6">
                  <c:v>9101000.0099999998</c:v>
                </c:pt>
                <c:pt idx="7">
                  <c:v>11081000.1</c:v>
                </c:pt>
                <c:pt idx="8">
                  <c:v>4208999.95</c:v>
                </c:pt>
                <c:pt idx="9">
                  <c:v>4535000</c:v>
                </c:pt>
                <c:pt idx="10">
                  <c:v>13462000.060000001</c:v>
                </c:pt>
                <c:pt idx="11">
                  <c:v>6365999.96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626A-4B16-B7E4-B41D65D8C9B5}"/>
            </c:ext>
          </c:extLst>
        </c:ser>
        <c:ser>
          <c:idx val="2"/>
          <c:order val="8"/>
          <c:tx>
            <c:strRef>
              <c:f>'Comparison To Projected'!$A$34</c:f>
              <c:strCache>
                <c:ptCount val="1"/>
                <c:pt idx="0">
                  <c:v>FY 02-03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Projected'!$B$34:$M$34</c:f>
              <c:numCache>
                <c:formatCode>_(* #,##0.00_);_(* \(#,##0.00\);_(* "-"??_);_(@_)</c:formatCode>
                <c:ptCount val="12"/>
                <c:pt idx="0">
                  <c:v>16301900.140000001</c:v>
                </c:pt>
                <c:pt idx="1">
                  <c:v>7977000.0199999996</c:v>
                </c:pt>
                <c:pt idx="2">
                  <c:v>1839000.02</c:v>
                </c:pt>
                <c:pt idx="3">
                  <c:v>10625000.029999999</c:v>
                </c:pt>
                <c:pt idx="4">
                  <c:v>8999999.9000000004</c:v>
                </c:pt>
                <c:pt idx="5">
                  <c:v>7923999.9199999999</c:v>
                </c:pt>
                <c:pt idx="6">
                  <c:v>9257000.0999999996</c:v>
                </c:pt>
                <c:pt idx="7">
                  <c:v>11217999.970000001</c:v>
                </c:pt>
                <c:pt idx="8">
                  <c:v>4045999.98</c:v>
                </c:pt>
                <c:pt idx="9">
                  <c:v>4925000.0999999996</c:v>
                </c:pt>
                <c:pt idx="10">
                  <c:v>12034000.17</c:v>
                </c:pt>
                <c:pt idx="11">
                  <c:v>7156128.0700000003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626A-4B16-B7E4-B41D65D8C9B5}"/>
            </c:ext>
          </c:extLst>
        </c:ser>
        <c:ser>
          <c:idx val="1"/>
          <c:order val="9"/>
          <c:tx>
            <c:strRef>
              <c:f>'Comparison To Projected'!$A$31</c:f>
              <c:strCache>
                <c:ptCount val="1"/>
                <c:pt idx="0">
                  <c:v>FY 03-04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Projected'!$B$31:$M$31</c:f>
              <c:numCache>
                <c:formatCode>_(* #,##0.00_);_(* \(#,##0.00\);_(* "-"??_);_(@_)</c:formatCode>
                <c:ptCount val="12"/>
                <c:pt idx="0">
                  <c:v>17081000</c:v>
                </c:pt>
                <c:pt idx="1">
                  <c:v>8697000</c:v>
                </c:pt>
                <c:pt idx="2">
                  <c:v>1300999.8999999999</c:v>
                </c:pt>
                <c:pt idx="3">
                  <c:v>11421000.060000001</c:v>
                </c:pt>
                <c:pt idx="4">
                  <c:v>9302500.0800000001</c:v>
                </c:pt>
                <c:pt idx="5">
                  <c:v>8431000</c:v>
                </c:pt>
                <c:pt idx="6">
                  <c:v>10763499.99</c:v>
                </c:pt>
                <c:pt idx="7">
                  <c:v>12244399.92</c:v>
                </c:pt>
                <c:pt idx="8">
                  <c:v>4386499.96</c:v>
                </c:pt>
                <c:pt idx="9">
                  <c:v>5301999.99</c:v>
                </c:pt>
                <c:pt idx="10">
                  <c:v>14709999.98</c:v>
                </c:pt>
                <c:pt idx="11">
                  <c:v>7018000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626A-4B16-B7E4-B41D65D8C9B5}"/>
            </c:ext>
          </c:extLst>
        </c:ser>
        <c:ser>
          <c:idx val="12"/>
          <c:order val="10"/>
          <c:tx>
            <c:strRef>
              <c:f>'Comparison To Projected'!$A$28</c:f>
              <c:strCache>
                <c:ptCount val="1"/>
                <c:pt idx="0">
                  <c:v>FY 04-05</c:v>
                </c:pt>
              </c:strCache>
            </c:strRef>
          </c:tx>
          <c:spPr>
            <a:ln w="12700">
              <a:solidFill>
                <a:srgbClr val="A6CAF0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Projected'!$B$28:$M$28</c:f>
              <c:numCache>
                <c:formatCode>_(* #,##0.00_);_(* \(#,##0.00\);_(* "-"??_);_(@_)</c:formatCode>
                <c:ptCount val="12"/>
                <c:pt idx="0">
                  <c:v>16846999.93</c:v>
                </c:pt>
                <c:pt idx="1">
                  <c:v>9000000.0399999991</c:v>
                </c:pt>
                <c:pt idx="2">
                  <c:v>2471999.9700000002</c:v>
                </c:pt>
                <c:pt idx="3">
                  <c:v>11911000.02</c:v>
                </c:pt>
                <c:pt idx="4">
                  <c:v>9230999.9100000001</c:v>
                </c:pt>
                <c:pt idx="5">
                  <c:v>8963000.0199999996</c:v>
                </c:pt>
                <c:pt idx="6">
                  <c:v>10869000.039999999</c:v>
                </c:pt>
                <c:pt idx="7">
                  <c:v>12380000.039999999</c:v>
                </c:pt>
                <c:pt idx="8">
                  <c:v>4881499.95</c:v>
                </c:pt>
                <c:pt idx="9">
                  <c:v>5692000</c:v>
                </c:pt>
                <c:pt idx="10">
                  <c:v>16603999.93</c:v>
                </c:pt>
                <c:pt idx="11">
                  <c:v>7738999.8899999997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A-626A-4B16-B7E4-B41D65D8C9B5}"/>
            </c:ext>
          </c:extLst>
        </c:ser>
        <c:ser>
          <c:idx val="0"/>
          <c:order val="11"/>
          <c:tx>
            <c:strRef>
              <c:f>'Comparison To Projected'!$A$25</c:f>
              <c:strCache>
                <c:ptCount val="1"/>
                <c:pt idx="0">
                  <c:v>FY 05-06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Projected'!$B$25:$M$25</c:f>
              <c:numCache>
                <c:formatCode>_(* #,##0.00_);_(* \(#,##0.00\);_(* "-"??_);_(@_)</c:formatCode>
                <c:ptCount val="12"/>
                <c:pt idx="0">
                  <c:v>18623455.09</c:v>
                </c:pt>
                <c:pt idx="1">
                  <c:v>9178000.0500000007</c:v>
                </c:pt>
                <c:pt idx="2">
                  <c:v>2186000.0699999998</c:v>
                </c:pt>
                <c:pt idx="3">
                  <c:v>12680000</c:v>
                </c:pt>
                <c:pt idx="4">
                  <c:v>8368000.0499999998</c:v>
                </c:pt>
                <c:pt idx="5">
                  <c:v>8296999.9900000002</c:v>
                </c:pt>
                <c:pt idx="6">
                  <c:v>11838500.029999999</c:v>
                </c:pt>
                <c:pt idx="7">
                  <c:v>11754500.01</c:v>
                </c:pt>
                <c:pt idx="8">
                  <c:v>4434499.96</c:v>
                </c:pt>
                <c:pt idx="9">
                  <c:v>7074000.0199999996</c:v>
                </c:pt>
                <c:pt idx="10">
                  <c:v>17528699.969999999</c:v>
                </c:pt>
                <c:pt idx="11">
                  <c:v>9413000.0500000007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626A-4B16-B7E4-B41D65D8C9B5}"/>
            </c:ext>
          </c:extLst>
        </c:ser>
        <c:ser>
          <c:idx val="11"/>
          <c:order val="12"/>
          <c:tx>
            <c:strRef>
              <c:f>'Comparison To Projected'!$A$22</c:f>
              <c:strCache>
                <c:ptCount val="1"/>
                <c:pt idx="0">
                  <c:v>FY 06-07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square"/>
            <c:size val="15"/>
            <c:spPr>
              <a:noFill/>
              <a:ln w="9525">
                <a:noFill/>
              </a:ln>
            </c:spPr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Projected'!$B$22:$M$22</c:f>
              <c:numCache>
                <c:formatCode>_(* #,##0.00_);_(* \(#,##0.00\);_(* "-"??_);_(@_)</c:formatCode>
                <c:ptCount val="12"/>
                <c:pt idx="0">
                  <c:v>18980999.989999998</c:v>
                </c:pt>
                <c:pt idx="1">
                  <c:v>4940000.0199999996</c:v>
                </c:pt>
                <c:pt idx="2">
                  <c:v>2392199.9900000002</c:v>
                </c:pt>
                <c:pt idx="3">
                  <c:v>12525000</c:v>
                </c:pt>
                <c:pt idx="4">
                  <c:v>9372699.8800000008</c:v>
                </c:pt>
                <c:pt idx="5">
                  <c:v>8747999.9600000009</c:v>
                </c:pt>
                <c:pt idx="6">
                  <c:v>10934600.01</c:v>
                </c:pt>
                <c:pt idx="7">
                  <c:v>12832200.029999999</c:v>
                </c:pt>
                <c:pt idx="8">
                  <c:v>5512400.0800000001</c:v>
                </c:pt>
                <c:pt idx="9">
                  <c:v>6370000.0499999998</c:v>
                </c:pt>
                <c:pt idx="10">
                  <c:v>19483800</c:v>
                </c:pt>
                <c:pt idx="11">
                  <c:v>9102234.2800000012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626A-4B16-B7E4-B41D65D8C9B5}"/>
            </c:ext>
          </c:extLst>
        </c:ser>
        <c:ser>
          <c:idx val="13"/>
          <c:order val="13"/>
          <c:tx>
            <c:v>FY 07-08</c:v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Projected'!$B$19:$M$19</c:f>
              <c:numCache>
                <c:formatCode>_(* #,##0.00_);_(* \(#,##0.00\);_(* "-"??_);_(@_)</c:formatCode>
                <c:ptCount val="12"/>
                <c:pt idx="0">
                  <c:v>20625173.949999999</c:v>
                </c:pt>
                <c:pt idx="1">
                  <c:v>10124699.970000001</c:v>
                </c:pt>
                <c:pt idx="2">
                  <c:v>2438576.5699999998</c:v>
                </c:pt>
                <c:pt idx="3">
                  <c:v>12956700.07</c:v>
                </c:pt>
                <c:pt idx="4">
                  <c:v>9911600.0899999999</c:v>
                </c:pt>
                <c:pt idx="5">
                  <c:v>9377200.0500000007</c:v>
                </c:pt>
                <c:pt idx="6">
                  <c:v>11097600.039999999</c:v>
                </c:pt>
                <c:pt idx="7">
                  <c:v>12657809</c:v>
                </c:pt>
                <c:pt idx="8">
                  <c:v>5268999.93</c:v>
                </c:pt>
                <c:pt idx="9">
                  <c:v>7522100.0599999996</c:v>
                </c:pt>
                <c:pt idx="10">
                  <c:v>21828299.98</c:v>
                </c:pt>
                <c:pt idx="11">
                  <c:v>9187603.2899999991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626A-4B16-B7E4-B41D65D8C9B5}"/>
            </c:ext>
          </c:extLst>
        </c:ser>
        <c:ser>
          <c:idx val="14"/>
          <c:order val="14"/>
          <c:tx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Projected'!$B$16:$M$16</c:f>
              <c:numCache>
                <c:formatCode>_(* #,##0.00_);_(* \(#,##0.00\);_(* "-"??_);_(@_)</c:formatCode>
                <c:ptCount val="12"/>
                <c:pt idx="0">
                  <c:v>20720263.780000001</c:v>
                </c:pt>
                <c:pt idx="1">
                  <c:v>11128399.99</c:v>
                </c:pt>
                <c:pt idx="2">
                  <c:v>1544000.08</c:v>
                </c:pt>
                <c:pt idx="3">
                  <c:v>13492900.02</c:v>
                </c:pt>
                <c:pt idx="4">
                  <c:v>10218099.869999999</c:v>
                </c:pt>
                <c:pt idx="5">
                  <c:v>8503222.3599999994</c:v>
                </c:pt>
                <c:pt idx="6">
                  <c:v>10860099.91</c:v>
                </c:pt>
                <c:pt idx="7">
                  <c:v>11488499.93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E-626A-4B16-B7E4-B41D65D8C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23104"/>
        <c:axId val="31433088"/>
      </c:lineChart>
      <c:catAx>
        <c:axId val="3142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3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433088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23104"/>
        <c:crosses val="autoZero"/>
        <c:crossBetween val="between"/>
      </c:valAx>
      <c:spPr>
        <a:solidFill>
          <a:srgbClr val="C0C0C0"/>
        </a:solidFill>
        <a:ln w="254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5435684647302899E-2"/>
          <c:y val="0.92580101180438445"/>
          <c:w val="0.67375518672199175"/>
          <c:h val="6.91399662731871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1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48" workbookViewId="0"/>
  </sheetViews>
  <pageMargins left="0.75" right="0.75" top="1" bottom="1" header="0.5" footer="0.5"/>
  <pageSetup orientation="landscape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pageSetup orientation="landscape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0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92344" cy="58539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245" cy="62919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55789</xdr:colOff>
      <xdr:row>60</xdr:row>
      <xdr:rowOff>77560</xdr:rowOff>
    </xdr:from>
    <xdr:to>
      <xdr:col>13</xdr:col>
      <xdr:colOff>1313089</xdr:colOff>
      <xdr:row>95</xdr:row>
      <xdr:rowOff>57150</xdr:rowOff>
    </xdr:to>
    <xdr:graphicFrame macro="">
      <xdr:nvGraphicFramePr>
        <xdr:cNvPr id="5125" name="Chart 1">
          <a:extLst>
            <a:ext uri="{FF2B5EF4-FFF2-40B4-BE49-F238E27FC236}">
              <a16:creationId xmlns:a16="http://schemas.microsoft.com/office/drawing/2014/main" id="{00000000-0008-0000-04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54</xdr:row>
      <xdr:rowOff>9525</xdr:rowOff>
    </xdr:from>
    <xdr:to>
      <xdr:col>13</xdr:col>
      <xdr:colOff>1285875</xdr:colOff>
      <xdr:row>88</xdr:row>
      <xdr:rowOff>152400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00000000-0008-0000-05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14</xdr:col>
      <xdr:colOff>571500</xdr:colOff>
      <xdr:row>25</xdr:row>
      <xdr:rowOff>133350</xdr:rowOff>
    </xdr:to>
    <xdr:graphicFrame macro="">
      <xdr:nvGraphicFramePr>
        <xdr:cNvPr id="3076" name="Chart 1">
          <a:extLst>
            <a:ext uri="{FF2B5EF4-FFF2-40B4-BE49-F238E27FC236}">
              <a16:creationId xmlns:a16="http://schemas.microsoft.com/office/drawing/2014/main" id="{00000000-0008-0000-0600-00000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55</xdr:row>
      <xdr:rowOff>9525</xdr:rowOff>
    </xdr:from>
    <xdr:to>
      <xdr:col>13</xdr:col>
      <xdr:colOff>1285875</xdr:colOff>
      <xdr:row>89</xdr:row>
      <xdr:rowOff>152400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00000000-0008-0000-0700-00000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"/>
  <sheetViews>
    <sheetView topLeftCell="A2" workbookViewId="0">
      <selection activeCell="B15" sqref="B15"/>
    </sheetView>
  </sheetViews>
  <sheetFormatPr defaultRowHeight="12.75" x14ac:dyDescent="0.2"/>
  <cols>
    <col min="1" max="1" width="25.5703125" customWidth="1"/>
    <col min="2" max="2" width="30.42578125" style="2" customWidth="1"/>
    <col min="3" max="6" width="14.85546875" customWidth="1"/>
    <col min="7" max="7" width="15.85546875" customWidth="1"/>
    <col min="8" max="12" width="15" bestFit="1" customWidth="1"/>
  </cols>
  <sheetData>
    <row r="1" spans="1:12" ht="18" x14ac:dyDescent="0.25">
      <c r="A1" s="6" t="s">
        <v>0</v>
      </c>
      <c r="B1" s="7"/>
    </row>
    <row r="2" spans="1:12" ht="18" x14ac:dyDescent="0.25">
      <c r="A2" s="6" t="s">
        <v>1</v>
      </c>
      <c r="B2" s="7"/>
    </row>
    <row r="3" spans="1:12" ht="18" x14ac:dyDescent="0.25">
      <c r="A3" s="8"/>
      <c r="B3" s="9"/>
    </row>
    <row r="4" spans="1:12" ht="18" x14ac:dyDescent="0.25">
      <c r="A4" s="8"/>
      <c r="B4" s="9"/>
    </row>
    <row r="5" spans="1:12" ht="36" x14ac:dyDescent="0.25">
      <c r="A5" s="10" t="s">
        <v>2</v>
      </c>
      <c r="B5" s="11" t="s">
        <v>3</v>
      </c>
    </row>
    <row r="6" spans="1:12" ht="18" x14ac:dyDescent="0.25">
      <c r="A6" s="12">
        <v>1994</v>
      </c>
      <c r="B6" s="9">
        <v>67317344.989999995</v>
      </c>
    </row>
    <row r="7" spans="1:12" ht="18" x14ac:dyDescent="0.25">
      <c r="A7" s="12">
        <v>1995</v>
      </c>
      <c r="B7" s="9">
        <v>69896499.829999998</v>
      </c>
    </row>
    <row r="8" spans="1:12" ht="18" x14ac:dyDescent="0.25">
      <c r="A8" s="12">
        <v>1996</v>
      </c>
      <c r="B8" s="9">
        <v>72704599.900000006</v>
      </c>
    </row>
    <row r="9" spans="1:12" ht="18" x14ac:dyDescent="0.25">
      <c r="A9" s="12">
        <v>1997</v>
      </c>
      <c r="B9" s="9">
        <v>77696000.25</v>
      </c>
    </row>
    <row r="10" spans="1:12" ht="20.25" x14ac:dyDescent="0.4">
      <c r="A10" s="12">
        <v>1998</v>
      </c>
      <c r="B10" s="13">
        <v>89490000.109999999</v>
      </c>
    </row>
    <row r="11" spans="1:12" ht="18" x14ac:dyDescent="0.25">
      <c r="A11" s="8"/>
      <c r="B11" s="9">
        <f>SUM(B6:B10)</f>
        <v>377104445.08000004</v>
      </c>
    </row>
    <row r="14" spans="1:12" x14ac:dyDescent="0.2">
      <c r="B14" s="3">
        <v>1994</v>
      </c>
      <c r="C14" s="1">
        <v>1995</v>
      </c>
      <c r="D14" s="1">
        <v>1996</v>
      </c>
      <c r="E14" s="1">
        <v>1997</v>
      </c>
      <c r="F14" s="4">
        <v>1998</v>
      </c>
      <c r="G14" s="1">
        <v>1999</v>
      </c>
      <c r="H14" s="1">
        <v>2000</v>
      </c>
      <c r="I14" s="1">
        <v>2001</v>
      </c>
      <c r="J14" s="1">
        <v>2002</v>
      </c>
      <c r="K14" s="1">
        <v>2003</v>
      </c>
      <c r="L14" s="1">
        <v>2004</v>
      </c>
    </row>
    <row r="15" spans="1:12" x14ac:dyDescent="0.2">
      <c r="A15" t="s">
        <v>4</v>
      </c>
      <c r="B15" s="2">
        <f>+B6</f>
        <v>67317344.989999995</v>
      </c>
      <c r="C15" s="5">
        <f>+B7</f>
        <v>69896499.829999998</v>
      </c>
      <c r="D15" s="5">
        <f>+B8</f>
        <v>72704599.900000006</v>
      </c>
      <c r="E15" s="5">
        <f>+B9</f>
        <v>77696000.25</v>
      </c>
      <c r="F15" s="5">
        <f>'Monthly Analysis'!N44</f>
        <v>89490000.110000014</v>
      </c>
      <c r="G15" s="5">
        <f>'Monthly Analysis'!N43</f>
        <v>96173999.799999997</v>
      </c>
      <c r="H15" s="15">
        <f>'Monthly Analysis'!N42</f>
        <v>107116000.16</v>
      </c>
      <c r="I15" s="15">
        <f>'Monthly Analysis'!N39</f>
        <v>109475999.73999999</v>
      </c>
      <c r="J15" s="15">
        <f>'Monthly Analysis'!N36</f>
        <v>100610138.53</v>
      </c>
      <c r="K15" s="15">
        <f>'Monthly Analysis'!N33</f>
        <v>102303028.42000002</v>
      </c>
      <c r="L15" s="15">
        <f>'Monthly Analysis'!N30</f>
        <v>110657899.88</v>
      </c>
    </row>
  </sheetData>
  <phoneticPr fontId="0" type="noConversion"/>
  <printOptions horizontalCentered="1"/>
  <pageMargins left="0.75" right="0.75" top="1" bottom="1" header="0.5" footer="0.5"/>
  <pageSetup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8"/>
  <sheetViews>
    <sheetView tabSelected="1" view="pageBreakPreview" zoomScale="70" zoomScaleNormal="100" zoomScaleSheetLayoutView="70" workbookViewId="0">
      <selection activeCell="N10" sqref="N10:N11"/>
    </sheetView>
  </sheetViews>
  <sheetFormatPr defaultColWidth="9.140625" defaultRowHeight="12.75" x14ac:dyDescent="0.2"/>
  <cols>
    <col min="1" max="1" width="22" style="62" customWidth="1"/>
    <col min="2" max="10" width="17.5703125" style="62" bestFit="1" customWidth="1"/>
    <col min="11" max="11" width="16.7109375" style="62" bestFit="1" customWidth="1"/>
    <col min="12" max="13" width="17.5703125" style="62" bestFit="1" customWidth="1"/>
    <col min="14" max="14" width="18.85546875" style="62" bestFit="1" customWidth="1"/>
    <col min="15" max="15" width="21" style="62" bestFit="1" customWidth="1"/>
    <col min="16" max="16" width="21.7109375" style="62" bestFit="1" customWidth="1"/>
    <col min="17" max="16384" width="9.140625" style="62"/>
  </cols>
  <sheetData>
    <row r="1" spans="1:14" ht="18" x14ac:dyDescent="0.25">
      <c r="A1" s="93" t="s">
        <v>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18" x14ac:dyDescent="0.25">
      <c r="A2" s="93" t="s">
        <v>27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ht="18" x14ac:dyDescent="0.25">
      <c r="A3" s="94" t="s">
        <v>75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4" ht="15" x14ac:dyDescent="0.25">
      <c r="A4" s="63"/>
      <c r="B4" s="64"/>
      <c r="C4" s="64"/>
      <c r="D4" s="64"/>
      <c r="E4" s="64"/>
      <c r="F4" s="64"/>
      <c r="G4" s="64"/>
      <c r="H4" s="64"/>
      <c r="I4" s="64"/>
      <c r="J4" s="63"/>
      <c r="K4" s="63"/>
      <c r="L4" s="63"/>
      <c r="M4" s="63"/>
      <c r="N4" s="63"/>
    </row>
    <row r="5" spans="1:14" x14ac:dyDescent="0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7"/>
    </row>
    <row r="6" spans="1:14" hidden="1" x14ac:dyDescent="0.2">
      <c r="A6" s="65" t="s">
        <v>43</v>
      </c>
      <c r="B6" s="67">
        <f t="shared" ref="B6:N6" si="0">B36/$N$36</f>
        <v>0.15435861351537516</v>
      </c>
      <c r="C6" s="67">
        <f t="shared" si="0"/>
        <v>7.8593575419660319E-2</v>
      </c>
      <c r="D6" s="67">
        <f t="shared" si="0"/>
        <v>1.1756954554630392E-2</v>
      </c>
      <c r="E6" s="67">
        <f t="shared" si="0"/>
        <v>0.10320998385461137</v>
      </c>
      <c r="F6" s="67">
        <f t="shared" si="0"/>
        <v>8.4065395151072336E-2</v>
      </c>
      <c r="G6" s="67">
        <f t="shared" si="0"/>
        <v>7.6189770537329671E-2</v>
      </c>
      <c r="H6" s="67">
        <f t="shared" si="0"/>
        <v>9.7268247469653679E-2</v>
      </c>
      <c r="I6" s="67">
        <f t="shared" si="0"/>
        <v>0.11065093349212404</v>
      </c>
      <c r="J6" s="67">
        <f t="shared" si="0"/>
        <v>3.9640188045831547E-2</v>
      </c>
      <c r="K6" s="67">
        <f t="shared" si="0"/>
        <v>4.7913434067966339E-2</v>
      </c>
      <c r="L6" s="67">
        <f t="shared" si="0"/>
        <v>0.13293221718423959</v>
      </c>
      <c r="M6" s="67">
        <f t="shared" si="0"/>
        <v>6.3420686707505586E-2</v>
      </c>
      <c r="N6" s="67">
        <f t="shared" si="0"/>
        <v>1</v>
      </c>
    </row>
    <row r="7" spans="1:14" hidden="1" x14ac:dyDescent="0.2">
      <c r="A7" s="65" t="s">
        <v>41</v>
      </c>
      <c r="B7" s="67">
        <f t="shared" ref="B7:M7" si="1">B39/$N$39</f>
        <v>0.15934914529678787</v>
      </c>
      <c r="C7" s="67">
        <f t="shared" si="1"/>
        <v>7.7974231488542267E-2</v>
      </c>
      <c r="D7" s="67">
        <f t="shared" si="1"/>
        <v>1.7976007635375921E-2</v>
      </c>
      <c r="E7" s="67">
        <f t="shared" si="1"/>
        <v>0.10385811831864437</v>
      </c>
      <c r="F7" s="67">
        <f t="shared" si="1"/>
        <v>8.7973934291084188E-2</v>
      </c>
      <c r="G7" s="67">
        <f t="shared" si="1"/>
        <v>7.7456161781139177E-2</v>
      </c>
      <c r="H7" s="67">
        <f t="shared" si="1"/>
        <v>9.0486080842063096E-2</v>
      </c>
      <c r="I7" s="67">
        <f t="shared" si="1"/>
        <v>0.10965462257818075</v>
      </c>
      <c r="J7" s="67">
        <f t="shared" si="1"/>
        <v>3.9549171148573897E-2</v>
      </c>
      <c r="K7" s="67">
        <f t="shared" si="1"/>
        <v>4.8141293332790262E-2</v>
      </c>
      <c r="L7" s="67">
        <f t="shared" si="1"/>
        <v>0.11763092799750764</v>
      </c>
      <c r="M7" s="67">
        <f t="shared" si="1"/>
        <v>6.9950305289310413E-2</v>
      </c>
      <c r="N7" s="68">
        <f>SUM(B7:M7)</f>
        <v>0.99999999999999989</v>
      </c>
    </row>
    <row r="8" spans="1:14" ht="15.75" x14ac:dyDescent="0.25">
      <c r="A8" s="69" t="s">
        <v>66</v>
      </c>
      <c r="B8" s="70" t="s">
        <v>7</v>
      </c>
      <c r="C8" s="70" t="s">
        <v>8</v>
      </c>
      <c r="D8" s="70" t="s">
        <v>9</v>
      </c>
      <c r="E8" s="70" t="s">
        <v>10</v>
      </c>
      <c r="F8" s="70" t="s">
        <v>11</v>
      </c>
      <c r="G8" s="70" t="s">
        <v>12</v>
      </c>
      <c r="H8" s="70" t="s">
        <v>5</v>
      </c>
      <c r="I8" s="70" t="s">
        <v>13</v>
      </c>
      <c r="J8" s="70" t="s">
        <v>14</v>
      </c>
      <c r="K8" s="70" t="s">
        <v>15</v>
      </c>
      <c r="L8" s="70" t="s">
        <v>16</v>
      </c>
      <c r="M8" s="70" t="s">
        <v>17</v>
      </c>
      <c r="N8" s="69" t="s">
        <v>22</v>
      </c>
    </row>
    <row r="9" spans="1:14" ht="15.75" x14ac:dyDescent="0.25">
      <c r="A9" s="36" t="s">
        <v>76</v>
      </c>
      <c r="B9" s="88">
        <f t="shared" ref="B9:E9" si="2">B10+B11</f>
        <v>25909014.829999998</v>
      </c>
      <c r="C9" s="88">
        <f t="shared" si="2"/>
        <v>19399703.830000002</v>
      </c>
      <c r="D9" s="88">
        <f t="shared" si="2"/>
        <v>21041556.900000002</v>
      </c>
      <c r="E9" s="88">
        <f t="shared" si="2"/>
        <v>29259442.970000003</v>
      </c>
      <c r="F9" s="88">
        <f t="shared" ref="F9:H9" si="3">F10+F11</f>
        <v>21741402.079999998</v>
      </c>
      <c r="G9" s="88">
        <f t="shared" si="3"/>
        <v>19246426.539999999</v>
      </c>
      <c r="H9" s="88">
        <f t="shared" si="3"/>
        <v>23186871.399999999</v>
      </c>
      <c r="I9" s="88">
        <f t="shared" ref="I9:J9" si="4">I10+I11</f>
        <v>26578623.809999999</v>
      </c>
      <c r="J9" s="88">
        <f t="shared" si="4"/>
        <v>7418212.6900000004</v>
      </c>
      <c r="K9" s="88">
        <f t="shared" ref="K9:L9" si="5">K10+K11</f>
        <v>13500130.93</v>
      </c>
      <c r="L9" s="88">
        <f t="shared" si="5"/>
        <v>29640618.43</v>
      </c>
      <c r="M9" s="88">
        <f t="shared" ref="M9" si="6">M10+M11</f>
        <v>23169842.34</v>
      </c>
      <c r="N9" s="92">
        <f>SUM(B9:M9)</f>
        <v>260091846.75000003</v>
      </c>
    </row>
    <row r="10" spans="1:14" ht="15.75" x14ac:dyDescent="0.25">
      <c r="A10" s="36" t="s">
        <v>45</v>
      </c>
      <c r="B10" s="89">
        <v>20727131.899999999</v>
      </c>
      <c r="C10" s="89">
        <v>15519770.800000001</v>
      </c>
      <c r="D10" s="89">
        <v>16833241.170000002</v>
      </c>
      <c r="E10" s="89">
        <v>23407489.190000001</v>
      </c>
      <c r="F10" s="89">
        <v>17393112.609999999</v>
      </c>
      <c r="G10" s="89">
        <v>15397141.199999999</v>
      </c>
      <c r="H10" s="89">
        <v>18549432.77</v>
      </c>
      <c r="I10" s="89">
        <v>21262859.469999999</v>
      </c>
      <c r="J10" s="89">
        <v>5934565.8700000001</v>
      </c>
      <c r="K10" s="89">
        <v>10800068.949999999</v>
      </c>
      <c r="L10" s="89">
        <v>23712459.48</v>
      </c>
      <c r="M10" s="89">
        <v>15335873.85</v>
      </c>
      <c r="N10" s="90">
        <f>SUM(B10:M10)</f>
        <v>204873147.25999999</v>
      </c>
    </row>
    <row r="11" spans="1:14" ht="15.75" x14ac:dyDescent="0.25">
      <c r="A11" s="36" t="s">
        <v>46</v>
      </c>
      <c r="B11" s="89">
        <v>5181882.93</v>
      </c>
      <c r="C11" s="89">
        <v>3879933.03</v>
      </c>
      <c r="D11" s="89">
        <v>4208315.7300000004</v>
      </c>
      <c r="E11" s="89">
        <v>5851953.7800000003</v>
      </c>
      <c r="F11" s="89">
        <v>4348289.47</v>
      </c>
      <c r="G11" s="89">
        <v>3849285.34</v>
      </c>
      <c r="H11" s="89">
        <v>4637438.63</v>
      </c>
      <c r="I11" s="89">
        <v>5315764.34</v>
      </c>
      <c r="J11" s="89">
        <v>1483646.82</v>
      </c>
      <c r="K11" s="89">
        <v>2700061.98</v>
      </c>
      <c r="L11" s="89">
        <v>5928158.9500000002</v>
      </c>
      <c r="M11" s="89">
        <v>7833968.4900000002</v>
      </c>
      <c r="N11" s="90">
        <f>SUM(B11:M11)</f>
        <v>55218699.490000002</v>
      </c>
    </row>
    <row r="12" spans="1:14" ht="15.75" x14ac:dyDescent="0.25">
      <c r="A12" s="36" t="s">
        <v>74</v>
      </c>
      <c r="B12" s="88">
        <f t="shared" ref="B12:M12" si="7">B13+B14</f>
        <v>27845311.410000004</v>
      </c>
      <c r="C12" s="88">
        <f t="shared" si="7"/>
        <v>18746924.25</v>
      </c>
      <c r="D12" s="88">
        <f t="shared" si="7"/>
        <v>20574457.099999998</v>
      </c>
      <c r="E12" s="88">
        <f t="shared" si="7"/>
        <v>29343548.089999996</v>
      </c>
      <c r="F12" s="88">
        <f t="shared" si="7"/>
        <v>20569856.289999999</v>
      </c>
      <c r="G12" s="88">
        <f t="shared" si="7"/>
        <v>18163455.300000001</v>
      </c>
      <c r="H12" s="88">
        <f t="shared" si="7"/>
        <v>21977742.789999999</v>
      </c>
      <c r="I12" s="88">
        <f t="shared" si="7"/>
        <v>25291858.32</v>
      </c>
      <c r="J12" s="88">
        <f t="shared" si="7"/>
        <v>10545909.18</v>
      </c>
      <c r="K12" s="88">
        <f t="shared" si="7"/>
        <v>15272571.42</v>
      </c>
      <c r="L12" s="88">
        <f t="shared" si="7"/>
        <v>32646401.52</v>
      </c>
      <c r="M12" s="88">
        <f t="shared" si="7"/>
        <v>22416830.73</v>
      </c>
      <c r="N12" s="91">
        <f t="shared" ref="N12:N18" si="8">SUM(B12:M12)</f>
        <v>263394866.39999998</v>
      </c>
    </row>
    <row r="13" spans="1:14" ht="15.75" x14ac:dyDescent="0.25">
      <c r="A13" s="36" t="s">
        <v>45</v>
      </c>
      <c r="B13" s="89">
        <v>22276241.010000002</v>
      </c>
      <c r="C13" s="89">
        <v>14998180.029999999</v>
      </c>
      <c r="D13" s="89">
        <v>16459489.699999999</v>
      </c>
      <c r="E13" s="89">
        <v>23474828.579999998</v>
      </c>
      <c r="F13" s="89">
        <v>16455884.98</v>
      </c>
      <c r="G13" s="89">
        <v>14530764.23</v>
      </c>
      <c r="H13" s="89">
        <v>17582141.539999999</v>
      </c>
      <c r="I13" s="89">
        <v>20233482.84</v>
      </c>
      <c r="J13" s="89">
        <v>8436052.5099999998</v>
      </c>
      <c r="K13" s="89">
        <v>12218057.189999999</v>
      </c>
      <c r="L13" s="89">
        <v>26117117.16</v>
      </c>
      <c r="M13" s="89">
        <v>14733434.859999999</v>
      </c>
      <c r="N13" s="90">
        <f t="shared" si="8"/>
        <v>207515674.63</v>
      </c>
    </row>
    <row r="14" spans="1:14" ht="15.75" x14ac:dyDescent="0.25">
      <c r="A14" s="36" t="s">
        <v>46</v>
      </c>
      <c r="B14" s="89">
        <v>5569070.4000000004</v>
      </c>
      <c r="C14" s="89">
        <v>3748744.22</v>
      </c>
      <c r="D14" s="89">
        <v>4114967.4</v>
      </c>
      <c r="E14" s="89">
        <v>5868719.5099999998</v>
      </c>
      <c r="F14" s="89">
        <v>4113971.31</v>
      </c>
      <c r="G14" s="89">
        <v>3632691.07</v>
      </c>
      <c r="H14" s="89">
        <v>4395601.25</v>
      </c>
      <c r="I14" s="89">
        <v>5058375.4800000004</v>
      </c>
      <c r="J14" s="89">
        <v>2109856.67</v>
      </c>
      <c r="K14" s="89">
        <v>3054514.23</v>
      </c>
      <c r="L14" s="89">
        <v>6529284.3600000003</v>
      </c>
      <c r="M14" s="89">
        <v>7683395.8700000001</v>
      </c>
      <c r="N14" s="90">
        <f t="shared" si="8"/>
        <v>55879191.769999996</v>
      </c>
    </row>
    <row r="15" spans="1:14" ht="15.75" x14ac:dyDescent="0.25">
      <c r="A15" s="36" t="s">
        <v>73</v>
      </c>
      <c r="B15" s="88">
        <f t="shared" ref="B15:M15" si="9">B16+B17</f>
        <v>22642232.740000002</v>
      </c>
      <c r="C15" s="88">
        <f t="shared" si="9"/>
        <v>16627891.789999999</v>
      </c>
      <c r="D15" s="88">
        <f t="shared" si="9"/>
        <v>16993320.18</v>
      </c>
      <c r="E15" s="88">
        <f t="shared" si="9"/>
        <v>22657906.460000001</v>
      </c>
      <c r="F15" s="88">
        <f t="shared" si="9"/>
        <v>17763645.600000001</v>
      </c>
      <c r="G15" s="88">
        <f t="shared" si="9"/>
        <v>15532874.370000001</v>
      </c>
      <c r="H15" s="88">
        <f t="shared" si="9"/>
        <v>18349614</v>
      </c>
      <c r="I15" s="88">
        <f t="shared" si="9"/>
        <v>21244623.310000002</v>
      </c>
      <c r="J15" s="88">
        <f t="shared" si="9"/>
        <v>9938797.3499999996</v>
      </c>
      <c r="K15" s="88">
        <f t="shared" si="9"/>
        <v>12011340.220000001</v>
      </c>
      <c r="L15" s="88">
        <f t="shared" si="9"/>
        <v>38467162.289999999</v>
      </c>
      <c r="M15" s="88">
        <f t="shared" si="9"/>
        <v>20131598.25</v>
      </c>
      <c r="N15" s="91">
        <f t="shared" si="8"/>
        <v>232361006.56</v>
      </c>
    </row>
    <row r="16" spans="1:14" ht="15.75" x14ac:dyDescent="0.25">
      <c r="A16" s="36" t="s">
        <v>45</v>
      </c>
      <c r="B16" s="89">
        <v>18113706.280000001</v>
      </c>
      <c r="C16" s="89">
        <v>13302332.34</v>
      </c>
      <c r="D16" s="89">
        <v>13594625.82</v>
      </c>
      <c r="E16" s="89">
        <v>18126289.73</v>
      </c>
      <c r="F16" s="89">
        <v>14210890.189999999</v>
      </c>
      <c r="G16" s="89">
        <v>12426296.08</v>
      </c>
      <c r="H16" s="89">
        <v>14679656.960000001</v>
      </c>
      <c r="I16" s="89">
        <v>16995636.57</v>
      </c>
      <c r="J16" s="89">
        <v>7288522.04</v>
      </c>
      <c r="K16" s="89">
        <v>10271555.08</v>
      </c>
      <c r="L16" s="89">
        <v>30773694.219999999</v>
      </c>
      <c r="M16" s="89">
        <v>12905215.380000001</v>
      </c>
      <c r="N16" s="90">
        <f t="shared" si="8"/>
        <v>182688420.69</v>
      </c>
    </row>
    <row r="17" spans="1:15" ht="15.75" x14ac:dyDescent="0.25">
      <c r="A17" s="36" t="s">
        <v>46</v>
      </c>
      <c r="B17" s="89">
        <v>4528526.46</v>
      </c>
      <c r="C17" s="89">
        <v>3325559.45</v>
      </c>
      <c r="D17" s="89">
        <v>3398694.36</v>
      </c>
      <c r="E17" s="89">
        <v>4531616.7300000004</v>
      </c>
      <c r="F17" s="89">
        <v>3552755.41</v>
      </c>
      <c r="G17" s="89">
        <v>3106578.29</v>
      </c>
      <c r="H17" s="89">
        <v>3669957.04</v>
      </c>
      <c r="I17" s="89">
        <v>4248986.74</v>
      </c>
      <c r="J17" s="89">
        <v>2650275.31</v>
      </c>
      <c r="K17" s="89">
        <v>1739785.14</v>
      </c>
      <c r="L17" s="89">
        <v>7693468.0700000003</v>
      </c>
      <c r="M17" s="89">
        <v>7226382.8700000001</v>
      </c>
      <c r="N17" s="90">
        <f t="shared" si="8"/>
        <v>49672585.86999999</v>
      </c>
    </row>
    <row r="18" spans="1:15" ht="15.75" x14ac:dyDescent="0.25">
      <c r="A18" s="36" t="s">
        <v>72</v>
      </c>
      <c r="B18" s="88">
        <f t="shared" ref="B18:F18" si="10">B19+B20</f>
        <v>13114253.800000001</v>
      </c>
      <c r="C18" s="88">
        <f t="shared" si="10"/>
        <v>9609311.1900000013</v>
      </c>
      <c r="D18" s="88">
        <f t="shared" si="10"/>
        <v>11589723.969999999</v>
      </c>
      <c r="E18" s="88">
        <f t="shared" si="10"/>
        <v>15361091.390000001</v>
      </c>
      <c r="F18" s="88">
        <f t="shared" si="10"/>
        <v>12461328.43</v>
      </c>
      <c r="G18" s="88">
        <f t="shared" ref="G18:H18" si="11">G19+G20</f>
        <v>11537287.800000001</v>
      </c>
      <c r="H18" s="88">
        <f t="shared" si="11"/>
        <v>12591674.189999999</v>
      </c>
      <c r="I18" s="88">
        <f t="shared" ref="I18:M18" si="12">I19+I20</f>
        <v>16384232.539999999</v>
      </c>
      <c r="J18" s="88">
        <f t="shared" si="12"/>
        <v>10166214.390000001</v>
      </c>
      <c r="K18" s="88">
        <f t="shared" si="12"/>
        <v>5138570.75</v>
      </c>
      <c r="L18" s="88">
        <f t="shared" si="12"/>
        <v>15948899.709999999</v>
      </c>
      <c r="M18" s="88">
        <f t="shared" si="12"/>
        <v>21622870.32</v>
      </c>
      <c r="N18" s="91">
        <f t="shared" si="8"/>
        <v>155525458.47999999</v>
      </c>
    </row>
    <row r="19" spans="1:15" ht="15.75" x14ac:dyDescent="0.25">
      <c r="A19" s="36" t="s">
        <v>45</v>
      </c>
      <c r="B19" s="89">
        <v>10491323.060000001</v>
      </c>
      <c r="C19" s="89">
        <v>7687478.6900000004</v>
      </c>
      <c r="D19" s="89">
        <v>9271779.1699999999</v>
      </c>
      <c r="E19" s="89">
        <v>12288873.130000001</v>
      </c>
      <c r="F19" s="89">
        <v>9969062.7300000004</v>
      </c>
      <c r="G19" s="89">
        <v>9229830.25</v>
      </c>
      <c r="H19" s="89">
        <v>9969062.9100000001</v>
      </c>
      <c r="I19" s="89">
        <v>13107386.039999999</v>
      </c>
      <c r="J19" s="89">
        <v>8132938.7300000004</v>
      </c>
      <c r="K19" s="89">
        <v>4110829.13</v>
      </c>
      <c r="L19" s="89">
        <v>12759078.449999999</v>
      </c>
      <c r="M19" s="89">
        <v>14098270.310000001</v>
      </c>
      <c r="N19" s="90">
        <f t="shared" ref="N19:N20" si="13">SUM(B19:M19)</f>
        <v>121115912.59999999</v>
      </c>
    </row>
    <row r="20" spans="1:15" ht="15.75" x14ac:dyDescent="0.25">
      <c r="A20" s="36" t="s">
        <v>46</v>
      </c>
      <c r="B20" s="89">
        <v>2622930.7400000002</v>
      </c>
      <c r="C20" s="89">
        <v>1921832.5</v>
      </c>
      <c r="D20" s="89">
        <v>2317944.7999999998</v>
      </c>
      <c r="E20" s="89">
        <v>3072218.26</v>
      </c>
      <c r="F20" s="89">
        <v>2492265.7000000002</v>
      </c>
      <c r="G20" s="89">
        <v>2307457.5499999998</v>
      </c>
      <c r="H20" s="89">
        <v>2622611.2799999998</v>
      </c>
      <c r="I20" s="89">
        <v>3276846.5</v>
      </c>
      <c r="J20" s="89">
        <v>2033275.66</v>
      </c>
      <c r="K20" s="89">
        <v>1027741.62</v>
      </c>
      <c r="L20" s="89">
        <v>3189821.26</v>
      </c>
      <c r="M20" s="89">
        <v>7524600.0099999998</v>
      </c>
      <c r="N20" s="90">
        <f t="shared" si="13"/>
        <v>34409545.880000003</v>
      </c>
    </row>
    <row r="21" spans="1:15" ht="15.75" x14ac:dyDescent="0.25">
      <c r="A21" s="36" t="s">
        <v>71</v>
      </c>
      <c r="B21" s="88">
        <f t="shared" ref="B21:M21" si="14">B22+B23</f>
        <v>10129786.459999999</v>
      </c>
      <c r="C21" s="88">
        <f t="shared" si="14"/>
        <v>8415763.1999999993</v>
      </c>
      <c r="D21" s="88">
        <f t="shared" si="14"/>
        <v>9354413.8300000001</v>
      </c>
      <c r="E21" s="88">
        <f t="shared" si="14"/>
        <v>12143833.92</v>
      </c>
      <c r="F21" s="88">
        <f t="shared" si="14"/>
        <v>9269412.8399999999</v>
      </c>
      <c r="G21" s="88">
        <f t="shared" si="14"/>
        <v>7878350.75</v>
      </c>
      <c r="H21" s="88">
        <f t="shared" si="14"/>
        <v>9336254.6899999995</v>
      </c>
      <c r="I21" s="88">
        <f t="shared" si="14"/>
        <v>11934408.34</v>
      </c>
      <c r="J21" s="88">
        <f t="shared" si="14"/>
        <v>4649453.68</v>
      </c>
      <c r="K21" s="88">
        <f t="shared" si="14"/>
        <v>4763090.91</v>
      </c>
      <c r="L21" s="88">
        <f t="shared" si="14"/>
        <v>15004072.670000002</v>
      </c>
      <c r="M21" s="88">
        <f t="shared" si="14"/>
        <v>10733185.67</v>
      </c>
      <c r="N21" s="88">
        <f>SUM(B21:M21)</f>
        <v>113612026.96000001</v>
      </c>
    </row>
    <row r="22" spans="1:15" ht="15.75" x14ac:dyDescent="0.25">
      <c r="A22" s="36" t="s">
        <v>45</v>
      </c>
      <c r="B22" s="89">
        <v>8103749.1399999997</v>
      </c>
      <c r="C22" s="89">
        <v>6732637.1299999999</v>
      </c>
      <c r="D22" s="89">
        <v>7483531.04</v>
      </c>
      <c r="E22" s="89">
        <v>9715007.8399999999</v>
      </c>
      <c r="F22" s="89">
        <v>7415511.4199999999</v>
      </c>
      <c r="G22" s="89">
        <v>6302640.9199999999</v>
      </c>
      <c r="H22" s="89">
        <v>7468971.8700000001</v>
      </c>
      <c r="I22" s="89">
        <v>9547497.1300000008</v>
      </c>
      <c r="J22" s="89">
        <v>3719557.93</v>
      </c>
      <c r="K22" s="89">
        <v>3810472.61</v>
      </c>
      <c r="L22" s="89">
        <v>12003229.210000001</v>
      </c>
      <c r="M22" s="89">
        <v>5386548.54</v>
      </c>
      <c r="N22" s="89">
        <f>SUM(B22:M22)</f>
        <v>87689354.780000016</v>
      </c>
    </row>
    <row r="23" spans="1:15" ht="15.75" x14ac:dyDescent="0.25">
      <c r="A23" s="36" t="s">
        <v>46</v>
      </c>
      <c r="B23" s="89">
        <v>2026037.32</v>
      </c>
      <c r="C23" s="89">
        <v>1683126.07</v>
      </c>
      <c r="D23" s="89">
        <v>1870882.79</v>
      </c>
      <c r="E23" s="89">
        <v>2428826.08</v>
      </c>
      <c r="F23" s="89">
        <v>1853901.42</v>
      </c>
      <c r="G23" s="89">
        <v>1575709.83</v>
      </c>
      <c r="H23" s="89">
        <v>1867282.82</v>
      </c>
      <c r="I23" s="89">
        <v>2386911.21</v>
      </c>
      <c r="J23" s="89">
        <v>929895.75</v>
      </c>
      <c r="K23" s="89">
        <v>952618.3</v>
      </c>
      <c r="L23" s="89">
        <v>3000843.46</v>
      </c>
      <c r="M23" s="89">
        <v>5346637.13</v>
      </c>
      <c r="N23" s="89">
        <f>SUM(B23:M23)</f>
        <v>25922672.18</v>
      </c>
    </row>
    <row r="24" spans="1:15" s="75" customFormat="1" ht="15.75" hidden="1" x14ac:dyDescent="0.25">
      <c r="A24" s="73" t="s">
        <v>52</v>
      </c>
      <c r="B24" s="71">
        <f t="shared" ref="B24:N24" si="15">SUM(B25:B26)</f>
        <v>20625173.949999999</v>
      </c>
      <c r="C24" s="71">
        <f t="shared" si="15"/>
        <v>10124699.970000001</v>
      </c>
      <c r="D24" s="71">
        <f t="shared" si="15"/>
        <v>2438576.5699999998</v>
      </c>
      <c r="E24" s="71">
        <f t="shared" si="15"/>
        <v>12956700.07</v>
      </c>
      <c r="F24" s="71">
        <f t="shared" si="15"/>
        <v>9911600.0899999999</v>
      </c>
      <c r="G24" s="71">
        <f t="shared" si="15"/>
        <v>9377200.0500000007</v>
      </c>
      <c r="H24" s="71">
        <f t="shared" si="15"/>
        <v>11097600.039999999</v>
      </c>
      <c r="I24" s="71">
        <f t="shared" si="15"/>
        <v>12657809</v>
      </c>
      <c r="J24" s="71">
        <f t="shared" si="15"/>
        <v>5268999.93</v>
      </c>
      <c r="K24" s="71">
        <f t="shared" si="15"/>
        <v>7522100.0599999996</v>
      </c>
      <c r="L24" s="71">
        <f t="shared" si="15"/>
        <v>21828299.98</v>
      </c>
      <c r="M24" s="71">
        <f t="shared" si="15"/>
        <v>9187603.2899999991</v>
      </c>
      <c r="N24" s="71">
        <f t="shared" si="15"/>
        <v>132996363</v>
      </c>
      <c r="O24" s="74"/>
    </row>
    <row r="25" spans="1:15" ht="15" hidden="1" x14ac:dyDescent="0.2">
      <c r="A25" s="76" t="s">
        <v>45</v>
      </c>
      <c r="B25" s="72">
        <v>0</v>
      </c>
      <c r="C25" s="72">
        <v>10124699.970000001</v>
      </c>
      <c r="D25" s="72">
        <v>2438576.5699999998</v>
      </c>
      <c r="E25" s="72">
        <v>12956700.07</v>
      </c>
      <c r="F25" s="72">
        <v>9911600.0899999999</v>
      </c>
      <c r="G25" s="72">
        <v>9377200.0500000007</v>
      </c>
      <c r="H25" s="72">
        <v>11097600.039999999</v>
      </c>
      <c r="I25" s="72">
        <v>12657809</v>
      </c>
      <c r="J25" s="72">
        <v>5268999.93</v>
      </c>
      <c r="K25" s="72">
        <v>7522100.0599999996</v>
      </c>
      <c r="L25" s="72">
        <v>21828299.98</v>
      </c>
      <c r="M25" s="72">
        <v>1096631.21</v>
      </c>
      <c r="N25" s="72">
        <f>SUM(B25:M25)</f>
        <v>104280216.97</v>
      </c>
      <c r="O25" s="77"/>
    </row>
    <row r="26" spans="1:15" ht="15" hidden="1" x14ac:dyDescent="0.2">
      <c r="A26" s="76" t="s">
        <v>46</v>
      </c>
      <c r="B26" s="72">
        <v>20625173.949999999</v>
      </c>
      <c r="C26" s="72">
        <v>0</v>
      </c>
      <c r="D26" s="72">
        <v>0</v>
      </c>
      <c r="E26" s="72">
        <v>0</v>
      </c>
      <c r="F26" s="72"/>
      <c r="G26" s="72">
        <v>0</v>
      </c>
      <c r="H26" s="72"/>
      <c r="I26" s="72"/>
      <c r="J26" s="72"/>
      <c r="K26" s="72"/>
      <c r="L26" s="72"/>
      <c r="M26" s="72">
        <v>8090972.0800000001</v>
      </c>
      <c r="N26" s="72">
        <f>SUM(B26:M26)</f>
        <v>28716146.030000001</v>
      </c>
      <c r="O26" s="77"/>
    </row>
    <row r="27" spans="1:15" s="75" customFormat="1" ht="15.75" hidden="1" x14ac:dyDescent="0.25">
      <c r="A27" s="73" t="s">
        <v>51</v>
      </c>
      <c r="B27" s="71">
        <f t="shared" ref="B27:N27" si="16">SUM(B28:B29)</f>
        <v>18980999.989999998</v>
      </c>
      <c r="C27" s="71">
        <f t="shared" si="16"/>
        <v>4940000.0199999996</v>
      </c>
      <c r="D27" s="71">
        <f t="shared" si="16"/>
        <v>2392199.9900000002</v>
      </c>
      <c r="E27" s="71">
        <f t="shared" si="16"/>
        <v>12525000</v>
      </c>
      <c r="F27" s="71">
        <f t="shared" si="16"/>
        <v>9372699.8800000008</v>
      </c>
      <c r="G27" s="71">
        <f t="shared" si="16"/>
        <v>8747999.9600000009</v>
      </c>
      <c r="H27" s="71">
        <f t="shared" si="16"/>
        <v>10934600.01</v>
      </c>
      <c r="I27" s="71">
        <f t="shared" si="16"/>
        <v>12832200.029999999</v>
      </c>
      <c r="J27" s="71">
        <f t="shared" si="16"/>
        <v>5512400.0800000001</v>
      </c>
      <c r="K27" s="71">
        <f t="shared" si="16"/>
        <v>6370000.0499999998</v>
      </c>
      <c r="L27" s="71">
        <f t="shared" si="16"/>
        <v>19483800.050000001</v>
      </c>
      <c r="M27" s="71">
        <f t="shared" si="16"/>
        <v>9102234.2800000012</v>
      </c>
      <c r="N27" s="71">
        <f t="shared" si="16"/>
        <v>121194134.33999999</v>
      </c>
      <c r="O27" s="74"/>
    </row>
    <row r="28" spans="1:15" ht="15" hidden="1" x14ac:dyDescent="0.2">
      <c r="A28" s="76" t="s">
        <v>45</v>
      </c>
      <c r="B28" s="72">
        <v>0</v>
      </c>
      <c r="C28" s="72">
        <v>4940000.0199999996</v>
      </c>
      <c r="D28" s="72">
        <v>2392199.9900000002</v>
      </c>
      <c r="E28" s="72">
        <v>12525000</v>
      </c>
      <c r="F28" s="72">
        <v>9372699.8800000008</v>
      </c>
      <c r="G28" s="72">
        <v>8747999.9600000009</v>
      </c>
      <c r="H28" s="72">
        <v>10934600.01</v>
      </c>
      <c r="I28" s="72">
        <v>12832200.029999999</v>
      </c>
      <c r="J28" s="72">
        <v>5512400.0800000001</v>
      </c>
      <c r="K28" s="72">
        <v>6370000.0499999998</v>
      </c>
      <c r="L28" s="72">
        <v>19483800.050000001</v>
      </c>
      <c r="M28" s="72">
        <v>3507700.08</v>
      </c>
      <c r="N28" s="72">
        <f>SUM(B28:M28)</f>
        <v>96618600.149999991</v>
      </c>
      <c r="O28" s="77"/>
    </row>
    <row r="29" spans="1:15" ht="15" hidden="1" x14ac:dyDescent="0.2">
      <c r="A29" s="76" t="s">
        <v>46</v>
      </c>
      <c r="B29" s="72">
        <v>18980999.989999998</v>
      </c>
      <c r="C29" s="72">
        <v>0</v>
      </c>
      <c r="D29" s="72">
        <v>0</v>
      </c>
      <c r="E29" s="72">
        <v>0</v>
      </c>
      <c r="F29" s="72"/>
      <c r="G29" s="72"/>
      <c r="H29" s="72"/>
      <c r="I29" s="72"/>
      <c r="J29" s="72"/>
      <c r="K29" s="72"/>
      <c r="L29" s="72"/>
      <c r="M29" s="72">
        <v>5594534.2000000002</v>
      </c>
      <c r="N29" s="72">
        <f>SUM(B29:M29)</f>
        <v>24575534.189999998</v>
      </c>
      <c r="O29" s="77"/>
    </row>
    <row r="30" spans="1:15" s="75" customFormat="1" ht="15.75" hidden="1" x14ac:dyDescent="0.25">
      <c r="A30" s="73" t="s">
        <v>44</v>
      </c>
      <c r="B30" s="71">
        <f t="shared" ref="B30:N30" si="17">SUM(B31:B32)</f>
        <v>18623455.09</v>
      </c>
      <c r="C30" s="71">
        <f t="shared" si="17"/>
        <v>9178000.0500000007</v>
      </c>
      <c r="D30" s="71">
        <f t="shared" si="17"/>
        <v>2186000.0699999998</v>
      </c>
      <c r="E30" s="71">
        <f t="shared" si="17"/>
        <v>12680000</v>
      </c>
      <c r="F30" s="71">
        <f t="shared" si="17"/>
        <v>8368000.0499999998</v>
      </c>
      <c r="G30" s="71">
        <f t="shared" si="17"/>
        <v>8296999.9900000002</v>
      </c>
      <c r="H30" s="71">
        <f t="shared" si="17"/>
        <v>11838500.029999999</v>
      </c>
      <c r="I30" s="71">
        <f t="shared" si="17"/>
        <v>11754500.01</v>
      </c>
      <c r="J30" s="71">
        <f t="shared" si="17"/>
        <v>4434499.96</v>
      </c>
      <c r="K30" s="71">
        <f t="shared" si="17"/>
        <v>7074000.0199999996</v>
      </c>
      <c r="L30" s="71">
        <f t="shared" si="17"/>
        <v>17528699.969999999</v>
      </c>
      <c r="M30" s="71">
        <f t="shared" si="17"/>
        <v>9413000.0500000007</v>
      </c>
      <c r="N30" s="71">
        <f t="shared" si="17"/>
        <v>121375655.28999999</v>
      </c>
      <c r="O30" s="74"/>
    </row>
    <row r="31" spans="1:15" ht="15" hidden="1" x14ac:dyDescent="0.2">
      <c r="A31" s="76" t="s">
        <v>45</v>
      </c>
      <c r="B31" s="72">
        <v>10785000.09</v>
      </c>
      <c r="C31" s="72">
        <v>9178000.0500000007</v>
      </c>
      <c r="D31" s="72">
        <v>2186000.0699999998</v>
      </c>
      <c r="E31" s="72">
        <v>12680000</v>
      </c>
      <c r="F31" s="72">
        <v>8368000.0499999998</v>
      </c>
      <c r="G31" s="72">
        <v>8296999.9900000002</v>
      </c>
      <c r="H31" s="72">
        <v>11838500.029999999</v>
      </c>
      <c r="I31" s="72">
        <v>11754500.01</v>
      </c>
      <c r="J31" s="72">
        <v>4434499.96</v>
      </c>
      <c r="K31" s="72">
        <v>7074000.0199999996</v>
      </c>
      <c r="L31" s="72">
        <v>17528699.969999999</v>
      </c>
      <c r="M31" s="72">
        <v>4660799.8899999997</v>
      </c>
      <c r="N31" s="72">
        <f t="shared" ref="N31:N38" si="18">SUM(B31:M31)</f>
        <v>108785000.13</v>
      </c>
      <c r="O31" s="77"/>
    </row>
    <row r="32" spans="1:15" ht="15" hidden="1" x14ac:dyDescent="0.2">
      <c r="A32" s="76" t="s">
        <v>46</v>
      </c>
      <c r="B32" s="72">
        <v>7838455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>
        <v>4752200.16</v>
      </c>
      <c r="N32" s="72">
        <f t="shared" si="18"/>
        <v>12590655.16</v>
      </c>
      <c r="O32" s="77"/>
    </row>
    <row r="33" spans="1:16" s="75" customFormat="1" ht="15.75" hidden="1" x14ac:dyDescent="0.25">
      <c r="A33" s="73" t="s">
        <v>42</v>
      </c>
      <c r="B33" s="71">
        <f t="shared" ref="B33:M33" si="19">SUM(B34:B35)</f>
        <v>16846999.93</v>
      </c>
      <c r="C33" s="71">
        <f t="shared" si="19"/>
        <v>9000000.0399999991</v>
      </c>
      <c r="D33" s="71">
        <f t="shared" si="19"/>
        <v>2471999.9700000002</v>
      </c>
      <c r="E33" s="71">
        <f t="shared" si="19"/>
        <v>11911000.02</v>
      </c>
      <c r="F33" s="71">
        <f t="shared" si="19"/>
        <v>9230999.9100000001</v>
      </c>
      <c r="G33" s="71">
        <f t="shared" si="19"/>
        <v>8963000.0199999996</v>
      </c>
      <c r="H33" s="71">
        <f t="shared" si="19"/>
        <v>10869000.039999999</v>
      </c>
      <c r="I33" s="71">
        <f t="shared" si="19"/>
        <v>12380000.039999999</v>
      </c>
      <c r="J33" s="71">
        <f t="shared" si="19"/>
        <v>4881499.95</v>
      </c>
      <c r="K33" s="71">
        <f t="shared" si="19"/>
        <v>5692000</v>
      </c>
      <c r="L33" s="71">
        <f t="shared" si="19"/>
        <v>16603999.93</v>
      </c>
      <c r="M33" s="71">
        <f t="shared" si="19"/>
        <v>7738999.8899999997</v>
      </c>
      <c r="N33" s="71">
        <f t="shared" si="18"/>
        <v>116589499.73999996</v>
      </c>
      <c r="O33" s="74"/>
    </row>
    <row r="34" spans="1:16" ht="15" hidden="1" x14ac:dyDescent="0.2">
      <c r="A34" s="76" t="s">
        <v>45</v>
      </c>
      <c r="B34" s="72">
        <v>16846999.93</v>
      </c>
      <c r="C34" s="72">
        <v>9000000.0399999991</v>
      </c>
      <c r="D34" s="72">
        <v>2471999.9700000002</v>
      </c>
      <c r="E34" s="72">
        <v>11911000.02</v>
      </c>
      <c r="F34" s="72">
        <v>9230999.9100000001</v>
      </c>
      <c r="G34" s="72">
        <v>8963000.0199999996</v>
      </c>
      <c r="H34" s="72">
        <v>10869000.039999999</v>
      </c>
      <c r="I34" s="72">
        <v>12380000.039999999</v>
      </c>
      <c r="J34" s="72">
        <v>4881499.95</v>
      </c>
      <c r="K34" s="72">
        <v>5692000</v>
      </c>
      <c r="L34" s="72">
        <v>16603999.93</v>
      </c>
      <c r="M34" s="72">
        <v>7738999.8899999997</v>
      </c>
      <c r="N34" s="72">
        <f t="shared" si="18"/>
        <v>116589499.73999996</v>
      </c>
      <c r="O34" s="77"/>
    </row>
    <row r="35" spans="1:16" ht="15" hidden="1" x14ac:dyDescent="0.2">
      <c r="A35" s="76" t="s">
        <v>46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>
        <f t="shared" si="18"/>
        <v>0</v>
      </c>
      <c r="O35" s="77"/>
    </row>
    <row r="36" spans="1:16" s="75" customFormat="1" ht="15.75" hidden="1" x14ac:dyDescent="0.25">
      <c r="A36" s="73" t="s">
        <v>40</v>
      </c>
      <c r="B36" s="71">
        <f t="shared" ref="B36:M36" si="20">SUM(B37:B38)</f>
        <v>17081000</v>
      </c>
      <c r="C36" s="71">
        <f t="shared" si="20"/>
        <v>8697000</v>
      </c>
      <c r="D36" s="71">
        <f t="shared" si="20"/>
        <v>1300999.8999999999</v>
      </c>
      <c r="E36" s="71">
        <f t="shared" si="20"/>
        <v>11421000.060000001</v>
      </c>
      <c r="F36" s="71">
        <f t="shared" si="20"/>
        <v>9302500.0800000001</v>
      </c>
      <c r="G36" s="71">
        <f t="shared" si="20"/>
        <v>8431000</v>
      </c>
      <c r="H36" s="71">
        <f t="shared" si="20"/>
        <v>10763499.99</v>
      </c>
      <c r="I36" s="71">
        <f t="shared" si="20"/>
        <v>12244399.92</v>
      </c>
      <c r="J36" s="71">
        <f t="shared" si="20"/>
        <v>4386499.96</v>
      </c>
      <c r="K36" s="71">
        <f t="shared" si="20"/>
        <v>5301999.99</v>
      </c>
      <c r="L36" s="71">
        <f t="shared" si="20"/>
        <v>14709999.98</v>
      </c>
      <c r="M36" s="71">
        <f t="shared" si="20"/>
        <v>7018000</v>
      </c>
      <c r="N36" s="71">
        <f t="shared" si="18"/>
        <v>110657899.88</v>
      </c>
      <c r="O36" s="74"/>
    </row>
    <row r="37" spans="1:16" ht="15" hidden="1" x14ac:dyDescent="0.2">
      <c r="A37" s="76" t="s">
        <v>45</v>
      </c>
      <c r="B37" s="78">
        <v>17081000</v>
      </c>
      <c r="C37" s="72">
        <v>8697000</v>
      </c>
      <c r="D37" s="72">
        <v>1300999.8999999999</v>
      </c>
      <c r="E37" s="72">
        <v>11421000.060000001</v>
      </c>
      <c r="F37" s="72">
        <v>9302500.0800000001</v>
      </c>
      <c r="G37" s="72">
        <v>8431000</v>
      </c>
      <c r="H37" s="72">
        <v>10763499.99</v>
      </c>
      <c r="I37" s="72">
        <v>12244399.92</v>
      </c>
      <c r="J37" s="72">
        <v>4386499.96</v>
      </c>
      <c r="K37" s="72">
        <v>5301999.99</v>
      </c>
      <c r="L37" s="72">
        <v>14709999.98</v>
      </c>
      <c r="M37" s="72">
        <v>5685198.1500000004</v>
      </c>
      <c r="N37" s="72">
        <f t="shared" si="18"/>
        <v>109325098.03</v>
      </c>
      <c r="O37" s="77"/>
    </row>
    <row r="38" spans="1:16" ht="15" hidden="1" x14ac:dyDescent="0.2">
      <c r="A38" s="76" t="s">
        <v>46</v>
      </c>
      <c r="B38" s="78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>
        <v>1332801.8500000001</v>
      </c>
      <c r="N38" s="72">
        <f t="shared" si="18"/>
        <v>1332801.8500000001</v>
      </c>
      <c r="O38" s="77"/>
    </row>
    <row r="39" spans="1:16" s="75" customFormat="1" ht="15.75" hidden="1" x14ac:dyDescent="0.25">
      <c r="A39" s="73" t="s">
        <v>39</v>
      </c>
      <c r="B39" s="79">
        <f t="shared" ref="B39:N39" si="21">SUM(B40:B41)</f>
        <v>16301900.140000001</v>
      </c>
      <c r="C39" s="79">
        <f t="shared" si="21"/>
        <v>7977000.0199999996</v>
      </c>
      <c r="D39" s="79">
        <f t="shared" si="21"/>
        <v>1839000.02</v>
      </c>
      <c r="E39" s="79">
        <f t="shared" si="21"/>
        <v>10625000.029999999</v>
      </c>
      <c r="F39" s="79">
        <f t="shared" si="21"/>
        <v>8999999.9000000004</v>
      </c>
      <c r="G39" s="79">
        <f t="shared" si="21"/>
        <v>7923999.9199999999</v>
      </c>
      <c r="H39" s="79">
        <f t="shared" si="21"/>
        <v>9257000.0999999996</v>
      </c>
      <c r="I39" s="79">
        <f t="shared" si="21"/>
        <v>11217999.970000001</v>
      </c>
      <c r="J39" s="79">
        <f t="shared" si="21"/>
        <v>4045999.98</v>
      </c>
      <c r="K39" s="79">
        <f t="shared" si="21"/>
        <v>4925000.0999999996</v>
      </c>
      <c r="L39" s="79">
        <f t="shared" si="21"/>
        <v>12034000.17</v>
      </c>
      <c r="M39" s="79">
        <f t="shared" si="21"/>
        <v>7156128.0700000003</v>
      </c>
      <c r="N39" s="79">
        <f t="shared" si="21"/>
        <v>102303028.42000002</v>
      </c>
      <c r="O39" s="74"/>
      <c r="P39" s="80"/>
    </row>
    <row r="40" spans="1:16" ht="15" hidden="1" x14ac:dyDescent="0.2">
      <c r="A40" s="76" t="s">
        <v>45</v>
      </c>
      <c r="B40" s="72">
        <v>16301900.140000001</v>
      </c>
      <c r="C40" s="72">
        <v>7977000.0199999996</v>
      </c>
      <c r="D40" s="72">
        <v>1839000.02</v>
      </c>
      <c r="E40" s="72">
        <v>10625000.029999999</v>
      </c>
      <c r="F40" s="72">
        <v>8999999.9000000004</v>
      </c>
      <c r="G40" s="72">
        <v>7923999.9199999999</v>
      </c>
      <c r="H40" s="72">
        <v>9257000.0999999996</v>
      </c>
      <c r="I40" s="72">
        <v>11217999.970000001</v>
      </c>
      <c r="J40" s="72">
        <v>4045999.98</v>
      </c>
      <c r="K40" s="72">
        <v>4925000.0999999996</v>
      </c>
      <c r="L40" s="72">
        <v>12034000.17</v>
      </c>
      <c r="M40" s="72">
        <v>7156128.0700000003</v>
      </c>
      <c r="N40" s="78">
        <f>SUM(B40:M40)</f>
        <v>102303028.42000002</v>
      </c>
      <c r="O40" s="77"/>
    </row>
    <row r="41" spans="1:16" ht="15" hidden="1" x14ac:dyDescent="0.2">
      <c r="A41" s="76" t="s">
        <v>46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8"/>
      <c r="O41" s="77"/>
    </row>
    <row r="42" spans="1:16" s="81" customFormat="1" ht="15.75" hidden="1" x14ac:dyDescent="0.25">
      <c r="A42" s="71" t="s">
        <v>38</v>
      </c>
      <c r="B42" s="79">
        <f t="shared" ref="B42:N42" si="22">SUM(B43:B44)</f>
        <v>15331000</v>
      </c>
      <c r="C42" s="79">
        <f t="shared" si="22"/>
        <v>7807999.96</v>
      </c>
      <c r="D42" s="79">
        <f t="shared" si="22"/>
        <v>1990000</v>
      </c>
      <c r="E42" s="79">
        <f t="shared" si="22"/>
        <v>10208000.02</v>
      </c>
      <c r="F42" s="79">
        <f t="shared" si="22"/>
        <v>8131999.8700000001</v>
      </c>
      <c r="G42" s="79">
        <f t="shared" si="22"/>
        <v>8387138.6000000006</v>
      </c>
      <c r="H42" s="79">
        <f t="shared" si="22"/>
        <v>9101000.0099999998</v>
      </c>
      <c r="I42" s="79">
        <f t="shared" si="22"/>
        <v>11081000.1</v>
      </c>
      <c r="J42" s="79">
        <f t="shared" si="22"/>
        <v>4208999.95</v>
      </c>
      <c r="K42" s="79">
        <f t="shared" si="22"/>
        <v>4535000</v>
      </c>
      <c r="L42" s="79">
        <f t="shared" si="22"/>
        <v>13462000.060000001</v>
      </c>
      <c r="M42" s="79">
        <f t="shared" si="22"/>
        <v>6365999.96</v>
      </c>
      <c r="N42" s="79">
        <f t="shared" si="22"/>
        <v>100610138.53</v>
      </c>
    </row>
    <row r="43" spans="1:16" s="82" customFormat="1" ht="15" hidden="1" x14ac:dyDescent="0.2">
      <c r="A43" s="76" t="s">
        <v>45</v>
      </c>
      <c r="B43" s="72">
        <v>15331000</v>
      </c>
      <c r="C43" s="72">
        <v>7807999.96</v>
      </c>
      <c r="D43" s="72">
        <v>1990000</v>
      </c>
      <c r="E43" s="72">
        <v>10208000.02</v>
      </c>
      <c r="F43" s="72">
        <v>8131999.8700000001</v>
      </c>
      <c r="G43" s="72">
        <f>8350999.99+36138.61</f>
        <v>8387138.6000000006</v>
      </c>
      <c r="H43" s="72">
        <v>9101000.0099999998</v>
      </c>
      <c r="I43" s="72">
        <v>11081000.1</v>
      </c>
      <c r="J43" s="72">
        <v>4208999.95</v>
      </c>
      <c r="K43" s="72">
        <v>4535000</v>
      </c>
      <c r="L43" s="72">
        <v>13462000.060000001</v>
      </c>
      <c r="M43" s="72">
        <v>6365999.96</v>
      </c>
      <c r="N43" s="78">
        <f>SUM(B43:M43)</f>
        <v>100610138.53</v>
      </c>
    </row>
    <row r="44" spans="1:16" s="82" customFormat="1" ht="15" hidden="1" x14ac:dyDescent="0.2">
      <c r="A44" s="76" t="s">
        <v>46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8"/>
    </row>
    <row r="45" spans="1:16" s="81" customFormat="1" ht="15.75" hidden="1" x14ac:dyDescent="0.25">
      <c r="A45" s="71" t="s">
        <v>28</v>
      </c>
      <c r="B45" s="79">
        <f t="shared" ref="B45:N45" si="23">SUM(B46:B47)</f>
        <v>15476000.01</v>
      </c>
      <c r="C45" s="79">
        <f t="shared" si="23"/>
        <v>7055999.9900000002</v>
      </c>
      <c r="D45" s="79">
        <f t="shared" si="23"/>
        <v>3047000.04</v>
      </c>
      <c r="E45" s="79">
        <f t="shared" si="23"/>
        <v>10524999.939999999</v>
      </c>
      <c r="F45" s="79">
        <f t="shared" si="23"/>
        <v>7670999.8300000001</v>
      </c>
      <c r="G45" s="79">
        <f t="shared" si="23"/>
        <v>7745000.0099999998</v>
      </c>
      <c r="H45" s="79">
        <f t="shared" si="23"/>
        <v>7212000.0499999998</v>
      </c>
      <c r="I45" s="79">
        <f t="shared" si="23"/>
        <v>14943999.82</v>
      </c>
      <c r="J45" s="79">
        <f t="shared" si="23"/>
        <v>4562999.99</v>
      </c>
      <c r="K45" s="79">
        <f t="shared" si="23"/>
        <v>4562999.99</v>
      </c>
      <c r="L45" s="79">
        <f t="shared" si="23"/>
        <v>15087000.01</v>
      </c>
      <c r="M45" s="79">
        <f t="shared" si="23"/>
        <v>11587000.060000001</v>
      </c>
      <c r="N45" s="79">
        <f t="shared" si="23"/>
        <v>109475999.73999999</v>
      </c>
    </row>
    <row r="46" spans="1:16" s="82" customFormat="1" ht="15" hidden="1" x14ac:dyDescent="0.2">
      <c r="A46" s="76" t="s">
        <v>45</v>
      </c>
      <c r="B46" s="78">
        <v>15476000.01</v>
      </c>
      <c r="C46" s="78">
        <v>7055999.9900000002</v>
      </c>
      <c r="D46" s="78">
        <v>3047000.04</v>
      </c>
      <c r="E46" s="78">
        <v>10524999.939999999</v>
      </c>
      <c r="F46" s="78">
        <v>7670999.8300000001</v>
      </c>
      <c r="G46" s="78">
        <v>7745000.0099999998</v>
      </c>
      <c r="H46" s="78">
        <v>7212000.0499999998</v>
      </c>
      <c r="I46" s="78">
        <v>14943999.82</v>
      </c>
      <c r="J46" s="78">
        <v>4562999.99</v>
      </c>
      <c r="K46" s="78">
        <v>4562999.99</v>
      </c>
      <c r="L46" s="78">
        <v>15087000.01</v>
      </c>
      <c r="M46" s="78">
        <v>7987000.1699999999</v>
      </c>
      <c r="N46" s="78">
        <f t="shared" ref="N46:N53" si="24">SUM(B46:M46)</f>
        <v>105875999.84999999</v>
      </c>
    </row>
    <row r="47" spans="1:16" s="82" customFormat="1" ht="15" hidden="1" x14ac:dyDescent="0.2">
      <c r="A47" s="76" t="s">
        <v>46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>
        <v>3599999.89</v>
      </c>
      <c r="N47" s="78">
        <f t="shared" si="24"/>
        <v>3599999.89</v>
      </c>
    </row>
    <row r="48" spans="1:16" s="81" customFormat="1" ht="15.75" hidden="1" x14ac:dyDescent="0.25">
      <c r="A48" s="71" t="s">
        <v>26</v>
      </c>
      <c r="B48" s="79">
        <v>15744999.949999999</v>
      </c>
      <c r="C48" s="79">
        <v>6879999.96</v>
      </c>
      <c r="D48" s="79">
        <v>3878000.08</v>
      </c>
      <c r="E48" s="79">
        <v>11256999.99</v>
      </c>
      <c r="F48" s="79">
        <v>7966000.1500000004</v>
      </c>
      <c r="G48" s="79">
        <v>7560000.1100000003</v>
      </c>
      <c r="H48" s="79">
        <v>9475999.9600000009</v>
      </c>
      <c r="I48" s="79">
        <v>11605000.01</v>
      </c>
      <c r="J48" s="79">
        <v>5700000.0700000003</v>
      </c>
      <c r="K48" s="79">
        <v>5295999.95</v>
      </c>
      <c r="L48" s="79">
        <v>11744999.93</v>
      </c>
      <c r="M48" s="79">
        <v>10008000</v>
      </c>
      <c r="N48" s="79">
        <f t="shared" si="24"/>
        <v>107116000.16</v>
      </c>
    </row>
    <row r="49" spans="1:14" s="81" customFormat="1" ht="15.75" hidden="1" x14ac:dyDescent="0.25">
      <c r="A49" s="71" t="s">
        <v>6</v>
      </c>
      <c r="B49" s="79">
        <v>12911999.92</v>
      </c>
      <c r="C49" s="79">
        <v>6766999.96</v>
      </c>
      <c r="D49" s="79">
        <v>3220999.97</v>
      </c>
      <c r="E49" s="79">
        <v>9586999.9900000002</v>
      </c>
      <c r="F49" s="79">
        <v>6971999.9299999997</v>
      </c>
      <c r="G49" s="79">
        <v>6837999.9800000004</v>
      </c>
      <c r="H49" s="79">
        <v>8605000.1099999994</v>
      </c>
      <c r="I49" s="79">
        <v>10561999.970000001</v>
      </c>
      <c r="J49" s="79">
        <v>5299000.03</v>
      </c>
      <c r="K49" s="79">
        <v>5162999.91</v>
      </c>
      <c r="L49" s="79">
        <v>11635000.01</v>
      </c>
      <c r="M49" s="79">
        <v>8613000.0199999996</v>
      </c>
      <c r="N49" s="79">
        <f t="shared" si="24"/>
        <v>96173999.799999997</v>
      </c>
    </row>
    <row r="50" spans="1:14" s="81" customFormat="1" ht="15.75" hidden="1" x14ac:dyDescent="0.25">
      <c r="A50" s="71" t="s">
        <v>18</v>
      </c>
      <c r="B50" s="79">
        <v>8487999.9900000002</v>
      </c>
      <c r="C50" s="79">
        <v>7171499.8600000003</v>
      </c>
      <c r="D50" s="79">
        <v>5341000</v>
      </c>
      <c r="E50" s="79">
        <v>9695000.0500000007</v>
      </c>
      <c r="F50" s="79">
        <v>7158000.0800000001</v>
      </c>
      <c r="G50" s="79">
        <v>6147000.04</v>
      </c>
      <c r="H50" s="79">
        <v>8345000.0199999996</v>
      </c>
      <c r="I50" s="79">
        <v>9289000</v>
      </c>
      <c r="J50" s="79">
        <v>4450500</v>
      </c>
      <c r="K50" s="79">
        <v>5976999.9800000004</v>
      </c>
      <c r="L50" s="79">
        <v>7276000.1100000003</v>
      </c>
      <c r="M50" s="79">
        <v>10151999.98</v>
      </c>
      <c r="N50" s="79">
        <f t="shared" si="24"/>
        <v>89490000.110000014</v>
      </c>
    </row>
    <row r="51" spans="1:14" s="81" customFormat="1" ht="15.75" hidden="1" x14ac:dyDescent="0.25">
      <c r="A51" s="71" t="s">
        <v>19</v>
      </c>
      <c r="B51" s="79">
        <v>6582000.1200000001</v>
      </c>
      <c r="C51" s="79">
        <v>6237500.04</v>
      </c>
      <c r="D51" s="79">
        <v>5132500.0599999996</v>
      </c>
      <c r="E51" s="79">
        <v>8560500.0209999997</v>
      </c>
      <c r="F51" s="79">
        <v>6537500.0099999998</v>
      </c>
      <c r="G51" s="79">
        <v>4901299.99</v>
      </c>
      <c r="H51" s="79">
        <v>8222500.0599999996</v>
      </c>
      <c r="I51" s="79">
        <v>8782499.9299999997</v>
      </c>
      <c r="J51" s="79">
        <v>2995400</v>
      </c>
      <c r="K51" s="79">
        <v>4388999.8899999997</v>
      </c>
      <c r="L51" s="79">
        <v>10195000.050000001</v>
      </c>
      <c r="M51" s="79">
        <v>5160300.08</v>
      </c>
      <c r="N51" s="79">
        <f t="shared" si="24"/>
        <v>77696000.251000002</v>
      </c>
    </row>
    <row r="52" spans="1:14" s="81" customFormat="1" ht="15.75" hidden="1" x14ac:dyDescent="0.25">
      <c r="A52" s="71" t="s">
        <v>20</v>
      </c>
      <c r="B52" s="79">
        <v>6044999.9400000004</v>
      </c>
      <c r="C52" s="79">
        <v>5548999.9800000004</v>
      </c>
      <c r="D52" s="79">
        <v>5345999.9400000004</v>
      </c>
      <c r="E52" s="79">
        <v>7625000.0800000001</v>
      </c>
      <c r="F52" s="79">
        <v>6298000.0499999998</v>
      </c>
      <c r="G52" s="79">
        <v>5289000.05</v>
      </c>
      <c r="H52" s="79">
        <v>6637000.0199999996</v>
      </c>
      <c r="I52" s="79">
        <v>8464000.0099999998</v>
      </c>
      <c r="J52" s="79">
        <v>3466999.99</v>
      </c>
      <c r="K52" s="79">
        <v>4146999.97</v>
      </c>
      <c r="L52" s="79">
        <v>7671000.0300000003</v>
      </c>
      <c r="M52" s="79">
        <v>6166599.8399999999</v>
      </c>
      <c r="N52" s="79">
        <f t="shared" si="24"/>
        <v>72704599.900000006</v>
      </c>
    </row>
    <row r="53" spans="1:14" s="81" customFormat="1" ht="15.75" hidden="1" x14ac:dyDescent="0.25">
      <c r="A53" s="71" t="s">
        <v>21</v>
      </c>
      <c r="B53" s="79">
        <v>7115499.9299999997</v>
      </c>
      <c r="C53" s="79">
        <v>4922999.8899999997</v>
      </c>
      <c r="D53" s="79">
        <v>5961000.0499999998</v>
      </c>
      <c r="E53" s="79">
        <v>7975000.0300000003</v>
      </c>
      <c r="F53" s="79">
        <v>5587000</v>
      </c>
      <c r="G53" s="79">
        <v>4437999.99</v>
      </c>
      <c r="H53" s="79">
        <v>6899999.9500000002</v>
      </c>
      <c r="I53" s="79">
        <v>7789999.8700000001</v>
      </c>
      <c r="J53" s="79">
        <v>2954500.06</v>
      </c>
      <c r="K53" s="79">
        <v>3377499.99</v>
      </c>
      <c r="L53" s="79">
        <v>8295999.9800000004</v>
      </c>
      <c r="M53" s="79">
        <v>4579000.09</v>
      </c>
      <c r="N53" s="79">
        <f t="shared" si="24"/>
        <v>69896499.830000013</v>
      </c>
    </row>
    <row r="54" spans="1:14" s="81" customFormat="1" ht="15.75" x14ac:dyDescent="0.25">
      <c r="A54" s="71"/>
      <c r="B54" s="79"/>
      <c r="C54" s="79"/>
      <c r="D54" s="79"/>
      <c r="E54" s="79"/>
      <c r="F54" s="79"/>
      <c r="G54" s="79"/>
      <c r="H54" s="79"/>
      <c r="I54" s="79">
        <f>+I11/I10</f>
        <v>0.25000232670963518</v>
      </c>
      <c r="J54" s="79">
        <f>+J11/J10</f>
        <v>0.25000090191938507</v>
      </c>
      <c r="K54" s="79"/>
      <c r="L54" s="79"/>
      <c r="M54" s="79"/>
      <c r="N54" s="79"/>
    </row>
    <row r="55" spans="1:14" s="81" customFormat="1" x14ac:dyDescent="0.2"/>
    <row r="56" spans="1:14" s="84" customFormat="1" ht="15" x14ac:dyDescent="0.2">
      <c r="A56" s="44" t="s">
        <v>77</v>
      </c>
      <c r="B56" s="83">
        <f t="shared" ref="B56:N56" si="25">AVERAGE(B15,B12,B21,B18)</f>
        <v>18432896.102500003</v>
      </c>
      <c r="C56" s="83">
        <f t="shared" si="25"/>
        <v>13349972.607499998</v>
      </c>
      <c r="D56" s="83">
        <f t="shared" si="25"/>
        <v>14627978.77</v>
      </c>
      <c r="E56" s="83">
        <f t="shared" si="25"/>
        <v>19876594.965</v>
      </c>
      <c r="F56" s="83">
        <f t="shared" si="25"/>
        <v>15016060.790000001</v>
      </c>
      <c r="G56" s="83">
        <f t="shared" si="25"/>
        <v>13277992.055</v>
      </c>
      <c r="H56" s="83">
        <f t="shared" si="25"/>
        <v>15563821.417499999</v>
      </c>
      <c r="I56" s="83">
        <f t="shared" si="25"/>
        <v>18713780.627499998</v>
      </c>
      <c r="J56" s="83">
        <f t="shared" si="25"/>
        <v>8825093.6500000004</v>
      </c>
      <c r="K56" s="83">
        <f t="shared" si="25"/>
        <v>9296393.3249999993</v>
      </c>
      <c r="L56" s="83">
        <f t="shared" si="25"/>
        <v>25516634.047499999</v>
      </c>
      <c r="M56" s="83">
        <f t="shared" si="25"/>
        <v>18726121.2425</v>
      </c>
      <c r="N56" s="83">
        <f t="shared" si="25"/>
        <v>191223339.59999999</v>
      </c>
    </row>
    <row r="57" spans="1:14" s="84" customFormat="1" ht="15" x14ac:dyDescent="0.2">
      <c r="A57" s="84" t="s">
        <v>48</v>
      </c>
      <c r="B57" s="83"/>
      <c r="C57" s="83"/>
      <c r="D57" s="83">
        <f>SUM(B56:D56)</f>
        <v>46410847.480000004</v>
      </c>
      <c r="E57" s="83"/>
      <c r="F57" s="83"/>
      <c r="G57" s="83">
        <f>SUM(E56:G56)</f>
        <v>48170647.810000002</v>
      </c>
      <c r="H57" s="83"/>
      <c r="I57" s="83"/>
      <c r="J57" s="83">
        <f>SUM(H56:J56)</f>
        <v>43102695.694999993</v>
      </c>
      <c r="K57" s="83"/>
      <c r="L57" s="83"/>
      <c r="M57" s="83">
        <f>SUM(K56:M56)</f>
        <v>53539148.615000002</v>
      </c>
      <c r="N57" s="83">
        <f>SUM(B57:M57)</f>
        <v>191223339.60000002</v>
      </c>
    </row>
    <row r="58" spans="1:14" s="84" customFormat="1" ht="15" x14ac:dyDescent="0.2">
      <c r="A58" s="84" t="s">
        <v>49</v>
      </c>
      <c r="B58" s="85">
        <f>B56/$N$56</f>
        <v>9.6394593573451023E-2</v>
      </c>
      <c r="C58" s="85">
        <f>C56/$N$56</f>
        <v>6.981351039797444E-2</v>
      </c>
      <c r="D58" s="85">
        <f>D56/$N$56</f>
        <v>7.6496827220980085E-2</v>
      </c>
      <c r="E58" s="85">
        <f t="shared" ref="E58:M58" si="26">E56/$N$56</f>
        <v>0.10394439824436577</v>
      </c>
      <c r="F58" s="85">
        <f t="shared" si="26"/>
        <v>7.8526297163361541E-2</v>
      </c>
      <c r="G58" s="85">
        <f t="shared" si="26"/>
        <v>6.943708902257871E-2</v>
      </c>
      <c r="H58" s="85">
        <f t="shared" si="26"/>
        <v>8.1390804334116953E-2</v>
      </c>
      <c r="I58" s="85">
        <f t="shared" si="26"/>
        <v>9.7863475591658367E-2</v>
      </c>
      <c r="J58" s="85">
        <f t="shared" si="26"/>
        <v>4.6150713968599683E-2</v>
      </c>
      <c r="K58" s="85">
        <f>K56/$N$56</f>
        <v>4.8615369569667319E-2</v>
      </c>
      <c r="L58" s="85">
        <f t="shared" si="26"/>
        <v>0.13343891023384261</v>
      </c>
      <c r="M58" s="85">
        <f t="shared" si="26"/>
        <v>9.7928010679403488E-2</v>
      </c>
      <c r="N58" s="86">
        <f>N56/$N$56</f>
        <v>1</v>
      </c>
    </row>
    <row r="59" spans="1:14" s="84" customFormat="1" ht="15" x14ac:dyDescent="0.2">
      <c r="A59" s="84" t="s">
        <v>50</v>
      </c>
      <c r="D59" s="87">
        <f>SUM(B58:D58)</f>
        <v>0.24270493119240555</v>
      </c>
      <c r="G59" s="87">
        <f>SUM(E58:G58)</f>
        <v>0.25190778443030604</v>
      </c>
      <c r="J59" s="87">
        <f>SUM(H58:J58)</f>
        <v>0.22540499389437499</v>
      </c>
      <c r="M59" s="87">
        <f>SUM(K58:M58)</f>
        <v>0.2799822904829134</v>
      </c>
      <c r="N59" s="86">
        <f>SUM(B59:M59)</f>
        <v>1</v>
      </c>
    </row>
    <row r="98" spans="1:1" x14ac:dyDescent="0.2">
      <c r="A98" s="75" t="s">
        <v>67</v>
      </c>
    </row>
  </sheetData>
  <mergeCells count="3">
    <mergeCell ref="A1:N1"/>
    <mergeCell ref="A2:N2"/>
    <mergeCell ref="A3:N3"/>
  </mergeCells>
  <phoneticPr fontId="0" type="noConversion"/>
  <printOptions horizontalCentered="1"/>
  <pageMargins left="0.23" right="0.19" top="0.7" bottom="0.42" header="0.4" footer="0.23"/>
  <pageSetup scale="54" orientation="landscape" r:id="rId1"/>
  <headerFooter alignWithMargins="0">
    <oddFooter>&amp;L&amp;F&amp;CPrepared by the Office of the State Treasurer&amp;R&amp;D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91"/>
  <sheetViews>
    <sheetView view="pageBreakPreview" zoomScale="70" zoomScaleNormal="100" workbookViewId="0">
      <selection activeCell="A45" sqref="A45"/>
    </sheetView>
  </sheetViews>
  <sheetFormatPr defaultRowHeight="12.75" x14ac:dyDescent="0.2"/>
  <cols>
    <col min="1" max="1" width="22" customWidth="1"/>
    <col min="2" max="5" width="18.5703125" bestFit="1" customWidth="1"/>
    <col min="6" max="6" width="17.7109375" bestFit="1" customWidth="1"/>
    <col min="7" max="10" width="18.5703125" bestFit="1" customWidth="1"/>
    <col min="11" max="11" width="17.140625" bestFit="1" customWidth="1"/>
    <col min="12" max="13" width="18.5703125" bestFit="1" customWidth="1"/>
    <col min="14" max="14" width="20" bestFit="1" customWidth="1"/>
    <col min="15" max="15" width="21" bestFit="1" customWidth="1"/>
    <col min="16" max="16" width="21.7109375" bestFit="1" customWidth="1"/>
  </cols>
  <sheetData>
    <row r="1" spans="1:15" ht="18" x14ac:dyDescent="0.25">
      <c r="A1" s="94" t="s">
        <v>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5" ht="18" x14ac:dyDescent="0.25">
      <c r="A2" s="94" t="s">
        <v>27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5" ht="18" x14ac:dyDescent="0.25">
      <c r="A3" s="94" t="s">
        <v>69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5" ht="15" x14ac:dyDescent="0.25">
      <c r="A4" s="28"/>
      <c r="B4" s="48"/>
      <c r="C4" s="48"/>
      <c r="D4" s="48"/>
      <c r="E4" s="48"/>
      <c r="F4" s="48"/>
      <c r="G4" s="48"/>
      <c r="H4" s="48"/>
      <c r="I4" s="48"/>
      <c r="J4" s="28"/>
      <c r="K4" s="28"/>
      <c r="L4" s="28"/>
      <c r="M4" s="28"/>
      <c r="N4" s="28"/>
    </row>
    <row r="5" spans="1:15" x14ac:dyDescent="0.2">
      <c r="A5" s="26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33"/>
    </row>
    <row r="6" spans="1:15" hidden="1" x14ac:dyDescent="0.2">
      <c r="A6" s="26" t="s">
        <v>43</v>
      </c>
      <c r="B6" s="33">
        <f>B30/$N$30</f>
        <v>0.15435861351537516</v>
      </c>
      <c r="C6" s="33">
        <f t="shared" ref="C6:N6" si="0">C30/$N$30</f>
        <v>7.8593575419660319E-2</v>
      </c>
      <c r="D6" s="33">
        <f t="shared" si="0"/>
        <v>1.1756954554630392E-2</v>
      </c>
      <c r="E6" s="33">
        <f t="shared" si="0"/>
        <v>0.10320998385461137</v>
      </c>
      <c r="F6" s="33">
        <f t="shared" si="0"/>
        <v>8.4065395151072336E-2</v>
      </c>
      <c r="G6" s="33">
        <f t="shared" si="0"/>
        <v>7.6189770537329671E-2</v>
      </c>
      <c r="H6" s="33">
        <f t="shared" si="0"/>
        <v>9.7268247469653679E-2</v>
      </c>
      <c r="I6" s="33">
        <f t="shared" si="0"/>
        <v>0.11065093349212404</v>
      </c>
      <c r="J6" s="33">
        <f t="shared" si="0"/>
        <v>3.9640188045831547E-2</v>
      </c>
      <c r="K6" s="33">
        <f t="shared" si="0"/>
        <v>4.7913434067966339E-2</v>
      </c>
      <c r="L6" s="33">
        <f t="shared" si="0"/>
        <v>0.13293221718423959</v>
      </c>
      <c r="M6" s="33">
        <f t="shared" si="0"/>
        <v>6.3420686707505586E-2</v>
      </c>
      <c r="N6" s="33">
        <f t="shared" si="0"/>
        <v>1</v>
      </c>
    </row>
    <row r="7" spans="1:15" hidden="1" x14ac:dyDescent="0.2">
      <c r="A7" s="26" t="s">
        <v>41</v>
      </c>
      <c r="B7" s="33">
        <f>B33/$N$33</f>
        <v>0.15934914529678787</v>
      </c>
      <c r="C7" s="33">
        <f t="shared" ref="C7:M7" si="1">C33/$N$33</f>
        <v>7.7974231488542267E-2</v>
      </c>
      <c r="D7" s="33">
        <f t="shared" si="1"/>
        <v>1.7976007635375921E-2</v>
      </c>
      <c r="E7" s="33">
        <f t="shared" si="1"/>
        <v>0.10385811831864437</v>
      </c>
      <c r="F7" s="33">
        <f t="shared" si="1"/>
        <v>8.7973934291084188E-2</v>
      </c>
      <c r="G7" s="33">
        <f t="shared" si="1"/>
        <v>7.7456161781139177E-2</v>
      </c>
      <c r="H7" s="33">
        <f t="shared" si="1"/>
        <v>9.0486080842063096E-2</v>
      </c>
      <c r="I7" s="33">
        <f t="shared" si="1"/>
        <v>0.10965462257818075</v>
      </c>
      <c r="J7" s="33">
        <f t="shared" si="1"/>
        <v>3.9549171148573897E-2</v>
      </c>
      <c r="K7" s="33">
        <f t="shared" si="1"/>
        <v>4.8141293332790262E-2</v>
      </c>
      <c r="L7" s="33">
        <f t="shared" si="1"/>
        <v>0.11763092799750764</v>
      </c>
      <c r="M7" s="33">
        <f t="shared" si="1"/>
        <v>6.9950305289310413E-2</v>
      </c>
      <c r="N7" s="25">
        <f>SUM(B7:M7)</f>
        <v>0.99999999999999989</v>
      </c>
    </row>
    <row r="8" spans="1:15" ht="15.75" x14ac:dyDescent="0.25">
      <c r="A8" s="36" t="s">
        <v>66</v>
      </c>
      <c r="B8" s="35" t="s">
        <v>7</v>
      </c>
      <c r="C8" s="35" t="s">
        <v>8</v>
      </c>
      <c r="D8" s="35" t="s">
        <v>9</v>
      </c>
      <c r="E8" s="35" t="s">
        <v>10</v>
      </c>
      <c r="F8" s="35" t="s">
        <v>11</v>
      </c>
      <c r="G8" s="35" t="s">
        <v>12</v>
      </c>
      <c r="H8" s="35" t="s">
        <v>5</v>
      </c>
      <c r="I8" s="35" t="s">
        <v>13</v>
      </c>
      <c r="J8" s="35" t="s">
        <v>14</v>
      </c>
      <c r="K8" s="35" t="s">
        <v>15</v>
      </c>
      <c r="L8" s="35" t="s">
        <v>16</v>
      </c>
      <c r="M8" s="35" t="s">
        <v>17</v>
      </c>
      <c r="N8" s="36" t="s">
        <v>22</v>
      </c>
    </row>
    <row r="9" spans="1:15" s="32" customFormat="1" ht="15.75" x14ac:dyDescent="0.25">
      <c r="A9" s="37" t="s">
        <v>68</v>
      </c>
      <c r="B9" s="38">
        <f>SUM(B10:B11)</f>
        <v>13069627.9</v>
      </c>
      <c r="C9" s="38">
        <f t="shared" ref="C9:J9" si="2">SUM(C10:C11)</f>
        <v>7159374.9800000004</v>
      </c>
      <c r="D9" s="38">
        <f t="shared" si="2"/>
        <v>2585499.85</v>
      </c>
      <c r="E9" s="38">
        <f t="shared" si="2"/>
        <v>10073899.98</v>
      </c>
      <c r="F9" s="38">
        <f t="shared" si="2"/>
        <v>7619570</v>
      </c>
      <c r="G9" s="38">
        <f t="shared" si="2"/>
        <v>7145799.9800000004</v>
      </c>
      <c r="H9" s="38">
        <f t="shared" si="2"/>
        <v>8498418.0800000001</v>
      </c>
      <c r="I9" s="38">
        <f t="shared" si="2"/>
        <v>9397188.7200000007</v>
      </c>
      <c r="J9" s="38">
        <f t="shared" si="2"/>
        <v>3828848.1500000004</v>
      </c>
      <c r="K9" s="38">
        <f>SUM(K10:K11)</f>
        <v>0</v>
      </c>
      <c r="L9" s="38">
        <f>SUM(L10:L11)</f>
        <v>0</v>
      </c>
      <c r="M9" s="38">
        <f>SUM(M10:M11)</f>
        <v>0</v>
      </c>
      <c r="N9" s="38">
        <f>SUM(N10:N11)</f>
        <v>69378227.640000001</v>
      </c>
      <c r="O9" s="30"/>
    </row>
    <row r="10" spans="1:15" ht="15" x14ac:dyDescent="0.2">
      <c r="A10" s="39" t="s">
        <v>45</v>
      </c>
      <c r="B10" s="40">
        <v>11109099.880000001</v>
      </c>
      <c r="C10" s="40">
        <v>6013999.96</v>
      </c>
      <c r="D10" s="40">
        <v>2171699.89</v>
      </c>
      <c r="E10" s="40">
        <v>8462000.0099999998</v>
      </c>
      <c r="F10" s="40">
        <v>6400370.0199999996</v>
      </c>
      <c r="G10" s="40">
        <v>5871800</v>
      </c>
      <c r="H10" s="40">
        <v>7138558.0499999998</v>
      </c>
      <c r="I10" s="40">
        <v>7893612.75</v>
      </c>
      <c r="J10" s="40">
        <v>3216209.6</v>
      </c>
      <c r="K10" s="40"/>
      <c r="L10" s="40"/>
      <c r="M10" s="40"/>
      <c r="N10" s="40">
        <f>SUM(B10:M10)</f>
        <v>58277350.160000004</v>
      </c>
      <c r="O10" s="27"/>
    </row>
    <row r="11" spans="1:15" ht="15" x14ac:dyDescent="0.2">
      <c r="A11" s="39" t="s">
        <v>46</v>
      </c>
      <c r="B11" s="40">
        <v>1960528.02</v>
      </c>
      <c r="C11" s="40">
        <v>1145375.02</v>
      </c>
      <c r="D11" s="40">
        <v>413799.96</v>
      </c>
      <c r="E11" s="40">
        <v>1611899.97</v>
      </c>
      <c r="F11" s="40">
        <v>1219199.98</v>
      </c>
      <c r="G11" s="40">
        <v>1273999.98</v>
      </c>
      <c r="H11" s="40">
        <v>1359860.03</v>
      </c>
      <c r="I11" s="40">
        <v>1503575.97</v>
      </c>
      <c r="J11" s="40">
        <v>612638.55000000005</v>
      </c>
      <c r="K11" s="40"/>
      <c r="L11" s="40"/>
      <c r="M11" s="40"/>
      <c r="N11" s="40">
        <f>SUM(B11:M11)</f>
        <v>11100877.48</v>
      </c>
      <c r="O11" s="27"/>
    </row>
    <row r="12" spans="1:15" s="32" customFormat="1" ht="15.75" x14ac:dyDescent="0.25">
      <c r="A12" s="37" t="s">
        <v>65</v>
      </c>
      <c r="B12" s="38">
        <f>SUM(B13:B14)</f>
        <v>14978871.030000001</v>
      </c>
      <c r="C12" s="38">
        <f t="shared" ref="C12:J12" si="3">SUM(C13:C14)</f>
        <v>8714933.4000000004</v>
      </c>
      <c r="D12" s="38">
        <f t="shared" si="3"/>
        <v>1988253.97</v>
      </c>
      <c r="E12" s="38">
        <f t="shared" si="3"/>
        <v>10585897.83</v>
      </c>
      <c r="F12" s="38">
        <f t="shared" si="3"/>
        <v>7922092</v>
      </c>
      <c r="G12" s="38">
        <f t="shared" si="3"/>
        <v>7841803.9100000001</v>
      </c>
      <c r="H12" s="38">
        <f t="shared" si="3"/>
        <v>9763570.0500000007</v>
      </c>
      <c r="I12" s="38">
        <f t="shared" si="3"/>
        <v>10302994.029999999</v>
      </c>
      <c r="J12" s="38">
        <f t="shared" si="3"/>
        <v>3542326.99</v>
      </c>
      <c r="K12" s="38">
        <f>SUM(K13:K14)</f>
        <v>3949371.06</v>
      </c>
      <c r="L12" s="38">
        <f>SUM(L13:L14)</f>
        <v>10378894.880000001</v>
      </c>
      <c r="M12" s="38">
        <f>SUM(M13:M14)</f>
        <v>7446098.0899999999</v>
      </c>
      <c r="N12" s="38">
        <f>SUM(N13:N14)</f>
        <v>97415107.24000001</v>
      </c>
      <c r="O12" s="30"/>
    </row>
    <row r="13" spans="1:15" ht="15" x14ac:dyDescent="0.2">
      <c r="A13" s="39" t="s">
        <v>45</v>
      </c>
      <c r="B13" s="40">
        <v>12732000.07</v>
      </c>
      <c r="C13" s="40">
        <v>7407653.3200000003</v>
      </c>
      <c r="D13" s="40">
        <v>1689999.98</v>
      </c>
      <c r="E13" s="40">
        <v>8997999.9000000004</v>
      </c>
      <c r="F13" s="40">
        <v>6733793</v>
      </c>
      <c r="G13" s="40">
        <v>6664299.9299999997</v>
      </c>
      <c r="H13" s="40">
        <v>8298999.9900000002</v>
      </c>
      <c r="I13" s="40">
        <v>8757500.0199999996</v>
      </c>
      <c r="J13" s="40">
        <v>3011000</v>
      </c>
      <c r="K13" s="40">
        <v>3357000</v>
      </c>
      <c r="L13" s="40">
        <v>8821999.9600000009</v>
      </c>
      <c r="M13" s="40">
        <v>4629100.0199999996</v>
      </c>
      <c r="N13" s="40">
        <f>SUM(B13:M13)</f>
        <v>81101346.190000013</v>
      </c>
      <c r="O13" s="27"/>
    </row>
    <row r="14" spans="1:15" ht="15" x14ac:dyDescent="0.2">
      <c r="A14" s="39" t="s">
        <v>46</v>
      </c>
      <c r="B14" s="40">
        <v>2246870.96</v>
      </c>
      <c r="C14" s="40">
        <v>1307280.08</v>
      </c>
      <c r="D14" s="40">
        <v>298253.99</v>
      </c>
      <c r="E14" s="40">
        <v>1587897.93</v>
      </c>
      <c r="F14" s="40">
        <v>1188299</v>
      </c>
      <c r="G14" s="40">
        <v>1177503.98</v>
      </c>
      <c r="H14" s="40">
        <v>1464570.06</v>
      </c>
      <c r="I14" s="40">
        <v>1545494.01</v>
      </c>
      <c r="J14" s="40">
        <v>531326.99</v>
      </c>
      <c r="K14" s="40">
        <v>592371.06000000006</v>
      </c>
      <c r="L14" s="40">
        <v>1556894.92</v>
      </c>
      <c r="M14" s="40">
        <v>2816998.07</v>
      </c>
      <c r="N14" s="40">
        <f>SUM(B14:M14)</f>
        <v>16313761.050000001</v>
      </c>
      <c r="O14" s="27"/>
    </row>
    <row r="15" spans="1:15" s="32" customFormat="1" ht="15.75" x14ac:dyDescent="0.25">
      <c r="A15" s="37" t="s">
        <v>54</v>
      </c>
      <c r="B15" s="38">
        <f>SUM(B16:B17)</f>
        <v>20720263.780000001</v>
      </c>
      <c r="C15" s="38">
        <f t="shared" ref="C15:M15" si="4">SUM(C16:C17)</f>
        <v>11128399.99</v>
      </c>
      <c r="D15" s="38">
        <f t="shared" si="4"/>
        <v>1544000.08</v>
      </c>
      <c r="E15" s="38">
        <f t="shared" si="4"/>
        <v>13492900.02</v>
      </c>
      <c r="F15" s="38">
        <f t="shared" si="4"/>
        <v>10218099.869999999</v>
      </c>
      <c r="G15" s="38">
        <f t="shared" si="4"/>
        <v>8503222.3599999994</v>
      </c>
      <c r="H15" s="38">
        <f t="shared" si="4"/>
        <v>10860099.91</v>
      </c>
      <c r="I15" s="38">
        <f t="shared" si="4"/>
        <v>11488499.93</v>
      </c>
      <c r="J15" s="38">
        <f>SUM(J16:J17)</f>
        <v>4256999.97</v>
      </c>
      <c r="K15" s="38">
        <f t="shared" si="4"/>
        <v>5743660.7000000002</v>
      </c>
      <c r="L15" s="38">
        <f t="shared" si="4"/>
        <v>15121999.91</v>
      </c>
      <c r="M15" s="38">
        <f t="shared" si="4"/>
        <v>7758287.8899999997</v>
      </c>
      <c r="N15" s="38">
        <f>SUM(N16:N17)</f>
        <v>120836434.41</v>
      </c>
      <c r="O15" s="30">
        <f>N15-N12</f>
        <v>23421327.169999987</v>
      </c>
    </row>
    <row r="16" spans="1:15" ht="15" x14ac:dyDescent="0.2">
      <c r="A16" s="39" t="s">
        <v>45</v>
      </c>
      <c r="B16" s="40">
        <v>0</v>
      </c>
      <c r="C16" s="40">
        <v>11128399.99</v>
      </c>
      <c r="D16" s="40">
        <v>1544000.08</v>
      </c>
      <c r="E16" s="40">
        <v>13492900.02</v>
      </c>
      <c r="F16" s="40">
        <v>10218099.869999999</v>
      </c>
      <c r="G16" s="40">
        <v>8503222.3599999994</v>
      </c>
      <c r="H16" s="40">
        <v>10860099.91</v>
      </c>
      <c r="I16" s="40">
        <v>11488499.93</v>
      </c>
      <c r="J16" s="40">
        <v>4256999.97</v>
      </c>
      <c r="K16" s="40">
        <v>5743660.7000000002</v>
      </c>
      <c r="L16" s="40">
        <v>15121999.91</v>
      </c>
      <c r="M16" s="40">
        <v>7758287.8899999997</v>
      </c>
      <c r="N16" s="40">
        <f>SUM(B16:M16)</f>
        <v>100116170.63</v>
      </c>
      <c r="O16" s="27"/>
    </row>
    <row r="17" spans="1:15" ht="15" x14ac:dyDescent="0.2">
      <c r="A17" s="39" t="s">
        <v>46</v>
      </c>
      <c r="B17" s="40">
        <v>20720263.780000001</v>
      </c>
      <c r="C17" s="40">
        <v>0</v>
      </c>
      <c r="D17" s="40">
        <v>0</v>
      </c>
      <c r="E17" s="40"/>
      <c r="F17" s="40"/>
      <c r="G17" s="40"/>
      <c r="H17" s="40"/>
      <c r="I17" s="40"/>
      <c r="J17" s="40"/>
      <c r="K17" s="40"/>
      <c r="L17" s="40"/>
      <c r="M17" s="40"/>
      <c r="N17" s="40">
        <f>SUM(B17:M17)</f>
        <v>20720263.780000001</v>
      </c>
      <c r="O17" s="27"/>
    </row>
    <row r="18" spans="1:15" s="32" customFormat="1" ht="15.75" x14ac:dyDescent="0.25">
      <c r="A18" s="37" t="s">
        <v>52</v>
      </c>
      <c r="B18" s="38">
        <f>SUM(B19:B20)</f>
        <v>20625173.949999999</v>
      </c>
      <c r="C18" s="38">
        <f t="shared" ref="C18:M18" si="5">SUM(C19:C20)</f>
        <v>10124699.970000001</v>
      </c>
      <c r="D18" s="38">
        <f t="shared" si="5"/>
        <v>2438576.5699999998</v>
      </c>
      <c r="E18" s="38">
        <f t="shared" si="5"/>
        <v>12956700.07</v>
      </c>
      <c r="F18" s="38">
        <f t="shared" si="5"/>
        <v>9911600.0899999999</v>
      </c>
      <c r="G18" s="38">
        <f t="shared" si="5"/>
        <v>9377200.0500000007</v>
      </c>
      <c r="H18" s="38">
        <f t="shared" si="5"/>
        <v>11097600.039999999</v>
      </c>
      <c r="I18" s="38">
        <f t="shared" si="5"/>
        <v>12657809</v>
      </c>
      <c r="J18" s="38">
        <f t="shared" si="5"/>
        <v>5268999.93</v>
      </c>
      <c r="K18" s="38">
        <f t="shared" si="5"/>
        <v>7522100.0599999996</v>
      </c>
      <c r="L18" s="38">
        <f t="shared" si="5"/>
        <v>21828299.98</v>
      </c>
      <c r="M18" s="38">
        <f t="shared" si="5"/>
        <v>9187603.2899999991</v>
      </c>
      <c r="N18" s="38">
        <f>SUM(N19:N20)</f>
        <v>132996363</v>
      </c>
      <c r="O18" s="30"/>
    </row>
    <row r="19" spans="1:15" ht="15" x14ac:dyDescent="0.2">
      <c r="A19" s="39" t="s">
        <v>45</v>
      </c>
      <c r="B19" s="40">
        <v>0</v>
      </c>
      <c r="C19" s="40">
        <v>10124699.970000001</v>
      </c>
      <c r="D19" s="40">
        <v>2438576.5699999998</v>
      </c>
      <c r="E19" s="40">
        <v>12956700.07</v>
      </c>
      <c r="F19" s="40">
        <v>9911600.0899999999</v>
      </c>
      <c r="G19" s="40">
        <v>9377200.0500000007</v>
      </c>
      <c r="H19" s="40">
        <v>11097600.039999999</v>
      </c>
      <c r="I19" s="40">
        <v>12657809</v>
      </c>
      <c r="J19" s="40">
        <v>5268999.93</v>
      </c>
      <c r="K19" s="40">
        <v>7522100.0599999996</v>
      </c>
      <c r="L19" s="40">
        <v>21828299.98</v>
      </c>
      <c r="M19" s="40">
        <v>1096631.21</v>
      </c>
      <c r="N19" s="40">
        <f>SUM(B19:M19)</f>
        <v>104280216.97</v>
      </c>
      <c r="O19" s="27"/>
    </row>
    <row r="20" spans="1:15" ht="15" x14ac:dyDescent="0.2">
      <c r="A20" s="39" t="s">
        <v>46</v>
      </c>
      <c r="B20" s="40">
        <v>20625173.949999999</v>
      </c>
      <c r="C20" s="40">
        <v>0</v>
      </c>
      <c r="D20" s="40">
        <v>0</v>
      </c>
      <c r="E20" s="40">
        <v>0</v>
      </c>
      <c r="F20" s="40"/>
      <c r="G20" s="40">
        <v>0</v>
      </c>
      <c r="H20" s="40"/>
      <c r="I20" s="40"/>
      <c r="J20" s="40"/>
      <c r="K20" s="40"/>
      <c r="L20" s="40"/>
      <c r="M20" s="40">
        <v>8090972.0800000001</v>
      </c>
      <c r="N20" s="40">
        <f>SUM(B20:M20)</f>
        <v>28716146.030000001</v>
      </c>
      <c r="O20" s="27"/>
    </row>
    <row r="21" spans="1:15" s="32" customFormat="1" ht="15.75" x14ac:dyDescent="0.25">
      <c r="A21" s="37" t="s">
        <v>51</v>
      </c>
      <c r="B21" s="38">
        <f>SUM(B22:B23)</f>
        <v>18980999.989999998</v>
      </c>
      <c r="C21" s="38">
        <f t="shared" ref="C21:M21" si="6">SUM(C22:C23)</f>
        <v>4940000.0199999996</v>
      </c>
      <c r="D21" s="38">
        <f t="shared" si="6"/>
        <v>2392199.9900000002</v>
      </c>
      <c r="E21" s="38">
        <f t="shared" si="6"/>
        <v>12525000</v>
      </c>
      <c r="F21" s="38">
        <f t="shared" si="6"/>
        <v>9372699.8800000008</v>
      </c>
      <c r="G21" s="38">
        <f t="shared" si="6"/>
        <v>8747999.9600000009</v>
      </c>
      <c r="H21" s="38">
        <f t="shared" si="6"/>
        <v>10934600.01</v>
      </c>
      <c r="I21" s="38">
        <f t="shared" si="6"/>
        <v>12832200.029999999</v>
      </c>
      <c r="J21" s="38">
        <f t="shared" si="6"/>
        <v>5512400.0800000001</v>
      </c>
      <c r="K21" s="38">
        <f t="shared" si="6"/>
        <v>6370000.0499999998</v>
      </c>
      <c r="L21" s="38">
        <f t="shared" si="6"/>
        <v>19483800.050000001</v>
      </c>
      <c r="M21" s="38">
        <f t="shared" si="6"/>
        <v>9102234.2800000012</v>
      </c>
      <c r="N21" s="38">
        <f>SUM(N22:N23)</f>
        <v>121194134.33999999</v>
      </c>
      <c r="O21" s="30"/>
    </row>
    <row r="22" spans="1:15" ht="15" x14ac:dyDescent="0.2">
      <c r="A22" s="39" t="s">
        <v>45</v>
      </c>
      <c r="B22" s="40">
        <v>0</v>
      </c>
      <c r="C22" s="40">
        <v>4940000.0199999996</v>
      </c>
      <c r="D22" s="40">
        <v>2392199.9900000002</v>
      </c>
      <c r="E22" s="40">
        <v>12525000</v>
      </c>
      <c r="F22" s="40">
        <v>9372699.8800000008</v>
      </c>
      <c r="G22" s="40">
        <v>8747999.9600000009</v>
      </c>
      <c r="H22" s="40">
        <v>10934600.01</v>
      </c>
      <c r="I22" s="40">
        <v>12832200.029999999</v>
      </c>
      <c r="J22" s="40">
        <v>5512400.0800000001</v>
      </c>
      <c r="K22" s="40">
        <v>6370000.0499999998</v>
      </c>
      <c r="L22" s="40">
        <v>19483800.050000001</v>
      </c>
      <c r="M22" s="40">
        <v>3507700.08</v>
      </c>
      <c r="N22" s="40">
        <f>SUM(B22:M22)</f>
        <v>96618600.149999991</v>
      </c>
      <c r="O22" s="27"/>
    </row>
    <row r="23" spans="1:15" ht="15" x14ac:dyDescent="0.2">
      <c r="A23" s="39" t="s">
        <v>46</v>
      </c>
      <c r="B23" s="40">
        <v>18980999.989999998</v>
      </c>
      <c r="C23" s="40">
        <v>0</v>
      </c>
      <c r="D23" s="40">
        <v>0</v>
      </c>
      <c r="E23" s="40">
        <v>0</v>
      </c>
      <c r="F23" s="40"/>
      <c r="G23" s="40"/>
      <c r="H23" s="40"/>
      <c r="I23" s="40"/>
      <c r="J23" s="40"/>
      <c r="K23" s="40"/>
      <c r="L23" s="40"/>
      <c r="M23" s="40">
        <v>5594534.2000000002</v>
      </c>
      <c r="N23" s="40">
        <f>SUM(B23:M23)</f>
        <v>24575534.189999998</v>
      </c>
      <c r="O23" s="27"/>
    </row>
    <row r="24" spans="1:15" s="32" customFormat="1" ht="15.75" x14ac:dyDescent="0.25">
      <c r="A24" s="37" t="s">
        <v>44</v>
      </c>
      <c r="B24" s="38">
        <f>SUM(B25:B26)</f>
        <v>18623455.09</v>
      </c>
      <c r="C24" s="38">
        <f t="shared" ref="C24:M24" si="7">SUM(C25:C26)</f>
        <v>9178000.0500000007</v>
      </c>
      <c r="D24" s="38">
        <f t="shared" si="7"/>
        <v>2186000.0699999998</v>
      </c>
      <c r="E24" s="38">
        <f t="shared" si="7"/>
        <v>12680000</v>
      </c>
      <c r="F24" s="38">
        <f t="shared" si="7"/>
        <v>8368000.0499999998</v>
      </c>
      <c r="G24" s="38">
        <f t="shared" si="7"/>
        <v>8296999.9900000002</v>
      </c>
      <c r="H24" s="38">
        <f t="shared" si="7"/>
        <v>11838500.029999999</v>
      </c>
      <c r="I24" s="38">
        <f t="shared" si="7"/>
        <v>11754500.01</v>
      </c>
      <c r="J24" s="38">
        <f t="shared" si="7"/>
        <v>4434499.96</v>
      </c>
      <c r="K24" s="38">
        <f t="shared" si="7"/>
        <v>7074000.0199999996</v>
      </c>
      <c r="L24" s="38">
        <f t="shared" si="7"/>
        <v>17528699.969999999</v>
      </c>
      <c r="M24" s="38">
        <f t="shared" si="7"/>
        <v>9413000.0500000007</v>
      </c>
      <c r="N24" s="38">
        <f>SUM(N25:N26)</f>
        <v>121375655.28999999</v>
      </c>
      <c r="O24" s="30"/>
    </row>
    <row r="25" spans="1:15" ht="15" hidden="1" x14ac:dyDescent="0.2">
      <c r="A25" s="39" t="s">
        <v>45</v>
      </c>
      <c r="B25" s="40">
        <v>10785000.09</v>
      </c>
      <c r="C25" s="40">
        <v>9178000.0500000007</v>
      </c>
      <c r="D25" s="40">
        <v>2186000.0699999998</v>
      </c>
      <c r="E25" s="40">
        <v>12680000</v>
      </c>
      <c r="F25" s="40">
        <v>8368000.0499999998</v>
      </c>
      <c r="G25" s="40">
        <v>8296999.9900000002</v>
      </c>
      <c r="H25" s="40">
        <v>11838500.029999999</v>
      </c>
      <c r="I25" s="40">
        <v>11754500.01</v>
      </c>
      <c r="J25" s="40">
        <v>4434499.96</v>
      </c>
      <c r="K25" s="40">
        <v>7074000.0199999996</v>
      </c>
      <c r="L25" s="40">
        <v>17528699.969999999</v>
      </c>
      <c r="M25" s="40">
        <v>4660799.8899999997</v>
      </c>
      <c r="N25" s="40">
        <f t="shared" ref="N25:N32" si="8">SUM(B25:M25)</f>
        <v>108785000.13</v>
      </c>
      <c r="O25" s="27"/>
    </row>
    <row r="26" spans="1:15" ht="15" hidden="1" x14ac:dyDescent="0.2">
      <c r="A26" s="39" t="s">
        <v>46</v>
      </c>
      <c r="B26" s="40">
        <v>7838455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>
        <v>4752200.16</v>
      </c>
      <c r="N26" s="40">
        <f t="shared" si="8"/>
        <v>12590655.16</v>
      </c>
      <c r="O26" s="27"/>
    </row>
    <row r="27" spans="1:15" s="32" customFormat="1" ht="15.75" x14ac:dyDescent="0.25">
      <c r="A27" s="37" t="s">
        <v>42</v>
      </c>
      <c r="B27" s="38">
        <f t="shared" ref="B27:L27" si="9">SUM(B28:B29)</f>
        <v>16846999.93</v>
      </c>
      <c r="C27" s="38">
        <f t="shared" si="9"/>
        <v>9000000.0399999991</v>
      </c>
      <c r="D27" s="38">
        <f t="shared" si="9"/>
        <v>2471999.9700000002</v>
      </c>
      <c r="E27" s="38">
        <f t="shared" si="9"/>
        <v>11911000.02</v>
      </c>
      <c r="F27" s="38">
        <f t="shared" si="9"/>
        <v>9230999.9100000001</v>
      </c>
      <c r="G27" s="38">
        <f t="shared" si="9"/>
        <v>8963000.0199999996</v>
      </c>
      <c r="H27" s="38">
        <f t="shared" si="9"/>
        <v>10869000.039999999</v>
      </c>
      <c r="I27" s="38">
        <f t="shared" si="9"/>
        <v>12380000.039999999</v>
      </c>
      <c r="J27" s="38">
        <f t="shared" si="9"/>
        <v>4881499.95</v>
      </c>
      <c r="K27" s="38">
        <f t="shared" si="9"/>
        <v>5692000</v>
      </c>
      <c r="L27" s="38">
        <f t="shared" si="9"/>
        <v>16603999.93</v>
      </c>
      <c r="M27" s="38">
        <f>SUM(M28:M29)</f>
        <v>7738999.8899999997</v>
      </c>
      <c r="N27" s="38">
        <f t="shared" si="8"/>
        <v>116589499.73999996</v>
      </c>
      <c r="O27" s="30"/>
    </row>
    <row r="28" spans="1:15" ht="15" hidden="1" x14ac:dyDescent="0.2">
      <c r="A28" s="39" t="s">
        <v>45</v>
      </c>
      <c r="B28" s="40">
        <v>16846999.93</v>
      </c>
      <c r="C28" s="40">
        <v>9000000.0399999991</v>
      </c>
      <c r="D28" s="40">
        <v>2471999.9700000002</v>
      </c>
      <c r="E28" s="40">
        <v>11911000.02</v>
      </c>
      <c r="F28" s="40">
        <v>9230999.9100000001</v>
      </c>
      <c r="G28" s="40">
        <v>8963000.0199999996</v>
      </c>
      <c r="H28" s="40">
        <v>10869000.039999999</v>
      </c>
      <c r="I28" s="40">
        <v>12380000.039999999</v>
      </c>
      <c r="J28" s="40">
        <v>4881499.95</v>
      </c>
      <c r="K28" s="40">
        <v>5692000</v>
      </c>
      <c r="L28" s="40">
        <v>16603999.93</v>
      </c>
      <c r="M28" s="40">
        <v>7738999.8899999997</v>
      </c>
      <c r="N28" s="40">
        <f t="shared" si="8"/>
        <v>116589499.73999996</v>
      </c>
      <c r="O28" s="27"/>
    </row>
    <row r="29" spans="1:15" ht="15" hidden="1" x14ac:dyDescent="0.2">
      <c r="A29" s="39" t="s">
        <v>46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>
        <f t="shared" si="8"/>
        <v>0</v>
      </c>
      <c r="O29" s="27"/>
    </row>
    <row r="30" spans="1:15" s="32" customFormat="1" ht="15.75" x14ac:dyDescent="0.25">
      <c r="A30" s="37" t="s">
        <v>40</v>
      </c>
      <c r="B30" s="38">
        <f t="shared" ref="B30:L30" si="10">SUM(B31:B32)</f>
        <v>17081000</v>
      </c>
      <c r="C30" s="38">
        <f t="shared" si="10"/>
        <v>8697000</v>
      </c>
      <c r="D30" s="38">
        <f t="shared" si="10"/>
        <v>1300999.8999999999</v>
      </c>
      <c r="E30" s="38">
        <f t="shared" si="10"/>
        <v>11421000.060000001</v>
      </c>
      <c r="F30" s="38">
        <f t="shared" si="10"/>
        <v>9302500.0800000001</v>
      </c>
      <c r="G30" s="38">
        <f t="shared" si="10"/>
        <v>8431000</v>
      </c>
      <c r="H30" s="38">
        <f t="shared" si="10"/>
        <v>10763499.99</v>
      </c>
      <c r="I30" s="38">
        <f t="shared" si="10"/>
        <v>12244399.92</v>
      </c>
      <c r="J30" s="38">
        <f t="shared" si="10"/>
        <v>4386499.96</v>
      </c>
      <c r="K30" s="38">
        <f t="shared" si="10"/>
        <v>5301999.99</v>
      </c>
      <c r="L30" s="38">
        <f t="shared" si="10"/>
        <v>14709999.98</v>
      </c>
      <c r="M30" s="38">
        <f>SUM(M31:M32)</f>
        <v>7018000</v>
      </c>
      <c r="N30" s="38">
        <f t="shared" si="8"/>
        <v>110657899.88</v>
      </c>
      <c r="O30" s="30"/>
    </row>
    <row r="31" spans="1:15" ht="15" hidden="1" x14ac:dyDescent="0.2">
      <c r="A31" s="39" t="s">
        <v>45</v>
      </c>
      <c r="B31" s="41">
        <v>17081000</v>
      </c>
      <c r="C31" s="40">
        <v>8697000</v>
      </c>
      <c r="D31" s="40">
        <v>1300999.8999999999</v>
      </c>
      <c r="E31" s="40">
        <v>11421000.060000001</v>
      </c>
      <c r="F31" s="40">
        <v>9302500.0800000001</v>
      </c>
      <c r="G31" s="40">
        <v>8431000</v>
      </c>
      <c r="H31" s="40">
        <v>10763499.99</v>
      </c>
      <c r="I31" s="40">
        <v>12244399.92</v>
      </c>
      <c r="J31" s="40">
        <v>4386499.96</v>
      </c>
      <c r="K31" s="40">
        <v>5301999.99</v>
      </c>
      <c r="L31" s="40">
        <v>14709999.98</v>
      </c>
      <c r="M31" s="40">
        <v>5685198.1500000004</v>
      </c>
      <c r="N31" s="40">
        <f t="shared" si="8"/>
        <v>109325098.03</v>
      </c>
      <c r="O31" s="27"/>
    </row>
    <row r="32" spans="1:15" ht="15" hidden="1" x14ac:dyDescent="0.2">
      <c r="A32" s="39" t="s">
        <v>46</v>
      </c>
      <c r="B32" s="41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>
        <v>1332801.8500000001</v>
      </c>
      <c r="N32" s="40">
        <f t="shared" si="8"/>
        <v>1332801.8500000001</v>
      </c>
      <c r="O32" s="27"/>
    </row>
    <row r="33" spans="1:16" s="32" customFormat="1" ht="15.75" x14ac:dyDescent="0.25">
      <c r="A33" s="37" t="s">
        <v>39</v>
      </c>
      <c r="B33" s="42">
        <f t="shared" ref="B33:M33" si="11">SUM(B34:B35)</f>
        <v>16301900.140000001</v>
      </c>
      <c r="C33" s="42">
        <f t="shared" si="11"/>
        <v>7977000.0199999996</v>
      </c>
      <c r="D33" s="42">
        <f t="shared" si="11"/>
        <v>1839000.02</v>
      </c>
      <c r="E33" s="42">
        <f t="shared" si="11"/>
        <v>10625000.029999999</v>
      </c>
      <c r="F33" s="42">
        <f t="shared" si="11"/>
        <v>8999999.9000000004</v>
      </c>
      <c r="G33" s="42">
        <f t="shared" si="11"/>
        <v>7923999.9199999999</v>
      </c>
      <c r="H33" s="42">
        <f t="shared" si="11"/>
        <v>9257000.0999999996</v>
      </c>
      <c r="I33" s="42">
        <f t="shared" si="11"/>
        <v>11217999.970000001</v>
      </c>
      <c r="J33" s="42">
        <f t="shared" si="11"/>
        <v>4045999.98</v>
      </c>
      <c r="K33" s="42">
        <f t="shared" si="11"/>
        <v>4925000.0999999996</v>
      </c>
      <c r="L33" s="42">
        <f t="shared" si="11"/>
        <v>12034000.17</v>
      </c>
      <c r="M33" s="42">
        <f t="shared" si="11"/>
        <v>7156128.0700000003</v>
      </c>
      <c r="N33" s="42">
        <f>SUM(N34:N35)</f>
        <v>102303028.42000002</v>
      </c>
      <c r="O33" s="30"/>
      <c r="P33" s="47"/>
    </row>
    <row r="34" spans="1:16" ht="15" hidden="1" x14ac:dyDescent="0.2">
      <c r="A34" s="39" t="s">
        <v>45</v>
      </c>
      <c r="B34" s="40">
        <v>16301900.140000001</v>
      </c>
      <c r="C34" s="40">
        <v>7977000.0199999996</v>
      </c>
      <c r="D34" s="40">
        <v>1839000.02</v>
      </c>
      <c r="E34" s="40">
        <v>10625000.029999999</v>
      </c>
      <c r="F34" s="40">
        <v>8999999.9000000004</v>
      </c>
      <c r="G34" s="40">
        <v>7923999.9199999999</v>
      </c>
      <c r="H34" s="40">
        <v>9257000.0999999996</v>
      </c>
      <c r="I34" s="40">
        <v>11217999.970000001</v>
      </c>
      <c r="J34" s="40">
        <v>4045999.98</v>
      </c>
      <c r="K34" s="40">
        <v>4925000.0999999996</v>
      </c>
      <c r="L34" s="40">
        <v>12034000.17</v>
      </c>
      <c r="M34" s="40">
        <v>7156128.0700000003</v>
      </c>
      <c r="N34" s="41">
        <f>SUM(B34:M34)</f>
        <v>102303028.42000002</v>
      </c>
      <c r="O34" s="27"/>
    </row>
    <row r="35" spans="1:16" ht="15" hidden="1" x14ac:dyDescent="0.2">
      <c r="A35" s="39" t="s">
        <v>46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1"/>
      <c r="O35" s="27"/>
    </row>
    <row r="36" spans="1:16" s="31" customFormat="1" ht="15.75" x14ac:dyDescent="0.25">
      <c r="A36" s="38" t="s">
        <v>38</v>
      </c>
      <c r="B36" s="42">
        <f t="shared" ref="B36:M36" si="12">SUM(B37:B38)</f>
        <v>15331000</v>
      </c>
      <c r="C36" s="42">
        <f t="shared" si="12"/>
        <v>7807999.96</v>
      </c>
      <c r="D36" s="42">
        <f t="shared" si="12"/>
        <v>1990000</v>
      </c>
      <c r="E36" s="42">
        <f t="shared" si="12"/>
        <v>10208000.02</v>
      </c>
      <c r="F36" s="42">
        <f t="shared" si="12"/>
        <v>8131999.8700000001</v>
      </c>
      <c r="G36" s="42">
        <f t="shared" si="12"/>
        <v>8387138.6000000006</v>
      </c>
      <c r="H36" s="42">
        <f t="shared" si="12"/>
        <v>9101000.0099999998</v>
      </c>
      <c r="I36" s="42">
        <f t="shared" si="12"/>
        <v>11081000.1</v>
      </c>
      <c r="J36" s="42">
        <f t="shared" si="12"/>
        <v>4208999.95</v>
      </c>
      <c r="K36" s="42">
        <f t="shared" si="12"/>
        <v>4535000</v>
      </c>
      <c r="L36" s="42">
        <f t="shared" si="12"/>
        <v>13462000.060000001</v>
      </c>
      <c r="M36" s="42">
        <f t="shared" si="12"/>
        <v>6365999.96</v>
      </c>
      <c r="N36" s="42">
        <f>SUM(N37:N38)</f>
        <v>100610138.53</v>
      </c>
    </row>
    <row r="37" spans="1:16" s="29" customFormat="1" ht="15" hidden="1" x14ac:dyDescent="0.2">
      <c r="A37" s="39" t="s">
        <v>45</v>
      </c>
      <c r="B37" s="40">
        <v>15331000</v>
      </c>
      <c r="C37" s="40">
        <v>7807999.96</v>
      </c>
      <c r="D37" s="40">
        <v>1990000</v>
      </c>
      <c r="E37" s="40">
        <v>10208000.02</v>
      </c>
      <c r="F37" s="40">
        <v>8131999.8700000001</v>
      </c>
      <c r="G37" s="40">
        <f>8350999.99+36138.61</f>
        <v>8387138.6000000006</v>
      </c>
      <c r="H37" s="40">
        <v>9101000.0099999998</v>
      </c>
      <c r="I37" s="40">
        <v>11081000.1</v>
      </c>
      <c r="J37" s="40">
        <v>4208999.95</v>
      </c>
      <c r="K37" s="40">
        <v>4535000</v>
      </c>
      <c r="L37" s="40">
        <v>13462000.060000001</v>
      </c>
      <c r="M37" s="40">
        <v>6365999.96</v>
      </c>
      <c r="N37" s="41">
        <f>SUM(B37:M37)</f>
        <v>100610138.53</v>
      </c>
    </row>
    <row r="38" spans="1:16" s="29" customFormat="1" ht="15" hidden="1" x14ac:dyDescent="0.2">
      <c r="A38" s="39" t="s">
        <v>46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1"/>
    </row>
    <row r="39" spans="1:16" s="31" customFormat="1" ht="15.75" x14ac:dyDescent="0.25">
      <c r="A39" s="38" t="s">
        <v>28</v>
      </c>
      <c r="B39" s="42">
        <f t="shared" ref="B39:M39" si="13">SUM(B40:B41)</f>
        <v>15476000.01</v>
      </c>
      <c r="C39" s="42">
        <f t="shared" si="13"/>
        <v>7055999.9900000002</v>
      </c>
      <c r="D39" s="42">
        <f t="shared" si="13"/>
        <v>3047000.04</v>
      </c>
      <c r="E39" s="42">
        <f t="shared" si="13"/>
        <v>10524999.939999999</v>
      </c>
      <c r="F39" s="42">
        <f t="shared" si="13"/>
        <v>7670999.8300000001</v>
      </c>
      <c r="G39" s="42">
        <f t="shared" si="13"/>
        <v>7745000.0099999998</v>
      </c>
      <c r="H39" s="42">
        <f t="shared" si="13"/>
        <v>7212000.0499999998</v>
      </c>
      <c r="I39" s="42">
        <f t="shared" si="13"/>
        <v>14943999.82</v>
      </c>
      <c r="J39" s="42">
        <f t="shared" si="13"/>
        <v>4562999.99</v>
      </c>
      <c r="K39" s="42">
        <f t="shared" si="13"/>
        <v>4562999.99</v>
      </c>
      <c r="L39" s="42">
        <f t="shared" si="13"/>
        <v>15087000.01</v>
      </c>
      <c r="M39" s="42">
        <f t="shared" si="13"/>
        <v>11587000.060000001</v>
      </c>
      <c r="N39" s="42">
        <f>SUM(N40:N41)</f>
        <v>109475999.73999999</v>
      </c>
    </row>
    <row r="40" spans="1:16" s="29" customFormat="1" ht="15" hidden="1" x14ac:dyDescent="0.2">
      <c r="A40" s="39" t="s">
        <v>45</v>
      </c>
      <c r="B40" s="41">
        <v>15476000.01</v>
      </c>
      <c r="C40" s="41">
        <v>7055999.9900000002</v>
      </c>
      <c r="D40" s="41">
        <v>3047000.04</v>
      </c>
      <c r="E40" s="41">
        <v>10524999.939999999</v>
      </c>
      <c r="F40" s="41">
        <v>7670999.8300000001</v>
      </c>
      <c r="G40" s="41">
        <v>7745000.0099999998</v>
      </c>
      <c r="H40" s="41">
        <v>7212000.0499999998</v>
      </c>
      <c r="I40" s="41">
        <v>14943999.82</v>
      </c>
      <c r="J40" s="41">
        <v>4562999.99</v>
      </c>
      <c r="K40" s="41">
        <v>4562999.99</v>
      </c>
      <c r="L40" s="41">
        <v>15087000.01</v>
      </c>
      <c r="M40" s="41">
        <v>7987000.1699999999</v>
      </c>
      <c r="N40" s="41">
        <f>SUM(B40:M40)</f>
        <v>105875999.84999999</v>
      </c>
    </row>
    <row r="41" spans="1:16" s="29" customFormat="1" ht="15" hidden="1" x14ac:dyDescent="0.2">
      <c r="A41" s="39" t="s">
        <v>46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>
        <v>3599999.89</v>
      </c>
      <c r="N41" s="41">
        <f>SUM(B41:M41)</f>
        <v>3599999.89</v>
      </c>
    </row>
    <row r="42" spans="1:16" s="31" customFormat="1" ht="15.75" x14ac:dyDescent="0.25">
      <c r="A42" s="38" t="s">
        <v>26</v>
      </c>
      <c r="B42" s="42">
        <v>15744999.949999999</v>
      </c>
      <c r="C42" s="42">
        <v>6879999.96</v>
      </c>
      <c r="D42" s="42">
        <v>3878000.08</v>
      </c>
      <c r="E42" s="42">
        <v>11256999.99</v>
      </c>
      <c r="F42" s="42">
        <v>7966000.1500000004</v>
      </c>
      <c r="G42" s="42">
        <v>7560000.1100000003</v>
      </c>
      <c r="H42" s="42">
        <v>9475999.9600000009</v>
      </c>
      <c r="I42" s="42">
        <v>11605000.01</v>
      </c>
      <c r="J42" s="42">
        <v>5700000.0700000003</v>
      </c>
      <c r="K42" s="42">
        <v>5295999.95</v>
      </c>
      <c r="L42" s="42">
        <v>11744999.93</v>
      </c>
      <c r="M42" s="42">
        <v>10008000</v>
      </c>
      <c r="N42" s="42">
        <f t="shared" ref="N42:N47" si="14">SUM(B42:M42)</f>
        <v>107116000.16</v>
      </c>
    </row>
    <row r="43" spans="1:16" s="31" customFormat="1" ht="15.75" x14ac:dyDescent="0.25">
      <c r="A43" s="38" t="s">
        <v>6</v>
      </c>
      <c r="B43" s="42">
        <v>12911999.92</v>
      </c>
      <c r="C43" s="42">
        <v>6766999.96</v>
      </c>
      <c r="D43" s="42">
        <v>3220999.97</v>
      </c>
      <c r="E43" s="42">
        <v>9586999.9900000002</v>
      </c>
      <c r="F43" s="42">
        <v>6971999.9299999997</v>
      </c>
      <c r="G43" s="42">
        <v>6837999.9800000004</v>
      </c>
      <c r="H43" s="42">
        <v>8605000.1099999994</v>
      </c>
      <c r="I43" s="42">
        <v>10561999.970000001</v>
      </c>
      <c r="J43" s="42">
        <v>5299000.03</v>
      </c>
      <c r="K43" s="42">
        <v>5162999.91</v>
      </c>
      <c r="L43" s="42">
        <v>11635000.01</v>
      </c>
      <c r="M43" s="42">
        <v>8613000.0199999996</v>
      </c>
      <c r="N43" s="42">
        <f t="shared" si="14"/>
        <v>96173999.799999997</v>
      </c>
    </row>
    <row r="44" spans="1:16" s="31" customFormat="1" ht="15.75" x14ac:dyDescent="0.25">
      <c r="A44" s="38" t="s">
        <v>18</v>
      </c>
      <c r="B44" s="42">
        <v>8487999.9900000002</v>
      </c>
      <c r="C44" s="42">
        <v>7171499.8600000003</v>
      </c>
      <c r="D44" s="42">
        <v>5341000</v>
      </c>
      <c r="E44" s="42">
        <v>9695000.0500000007</v>
      </c>
      <c r="F44" s="42">
        <v>7158000.0800000001</v>
      </c>
      <c r="G44" s="42">
        <v>6147000.04</v>
      </c>
      <c r="H44" s="42">
        <v>8345000.0199999996</v>
      </c>
      <c r="I44" s="42">
        <v>9289000</v>
      </c>
      <c r="J44" s="42">
        <v>4450500</v>
      </c>
      <c r="K44" s="42">
        <v>5976999.9800000004</v>
      </c>
      <c r="L44" s="42">
        <v>7276000.1100000003</v>
      </c>
      <c r="M44" s="42">
        <v>10151999.98</v>
      </c>
      <c r="N44" s="42">
        <f t="shared" si="14"/>
        <v>89490000.110000014</v>
      </c>
    </row>
    <row r="45" spans="1:16" s="31" customFormat="1" ht="15.75" x14ac:dyDescent="0.25">
      <c r="A45" s="38" t="s">
        <v>19</v>
      </c>
      <c r="B45" s="42">
        <v>6582000.1200000001</v>
      </c>
      <c r="C45" s="42">
        <v>6237500.04</v>
      </c>
      <c r="D45" s="42">
        <v>5132500.0599999996</v>
      </c>
      <c r="E45" s="42">
        <v>8560500.0209999997</v>
      </c>
      <c r="F45" s="42">
        <v>6537500.0099999998</v>
      </c>
      <c r="G45" s="42">
        <v>4901299.99</v>
      </c>
      <c r="H45" s="42">
        <v>8222500.0599999996</v>
      </c>
      <c r="I45" s="42">
        <v>8782499.9299999997</v>
      </c>
      <c r="J45" s="42">
        <v>2995400</v>
      </c>
      <c r="K45" s="42">
        <v>4388999.8899999997</v>
      </c>
      <c r="L45" s="42">
        <v>10195000.050000001</v>
      </c>
      <c r="M45" s="42">
        <v>5160300.08</v>
      </c>
      <c r="N45" s="42">
        <f t="shared" si="14"/>
        <v>77696000.251000002</v>
      </c>
    </row>
    <row r="46" spans="1:16" s="31" customFormat="1" ht="15.75" x14ac:dyDescent="0.25">
      <c r="A46" s="38" t="s">
        <v>20</v>
      </c>
      <c r="B46" s="42">
        <v>6044999.9400000004</v>
      </c>
      <c r="C46" s="42">
        <v>5548999.9800000004</v>
      </c>
      <c r="D46" s="42">
        <v>5345999.9400000004</v>
      </c>
      <c r="E46" s="42">
        <v>7625000.0800000001</v>
      </c>
      <c r="F46" s="42">
        <v>6298000.0499999998</v>
      </c>
      <c r="G46" s="42">
        <v>5289000.05</v>
      </c>
      <c r="H46" s="42">
        <v>6637000.0199999996</v>
      </c>
      <c r="I46" s="42">
        <v>8464000.0099999998</v>
      </c>
      <c r="J46" s="42">
        <v>3466999.99</v>
      </c>
      <c r="K46" s="42">
        <v>4146999.97</v>
      </c>
      <c r="L46" s="42">
        <v>7671000.0300000003</v>
      </c>
      <c r="M46" s="42">
        <v>6166599.8399999999</v>
      </c>
      <c r="N46" s="42">
        <f t="shared" si="14"/>
        <v>72704599.900000006</v>
      </c>
    </row>
    <row r="47" spans="1:16" s="31" customFormat="1" ht="15.75" x14ac:dyDescent="0.25">
      <c r="A47" s="38" t="s">
        <v>21</v>
      </c>
      <c r="B47" s="42">
        <v>7115499.9299999997</v>
      </c>
      <c r="C47" s="42">
        <v>4922999.8899999997</v>
      </c>
      <c r="D47" s="42">
        <v>5961000.0499999998</v>
      </c>
      <c r="E47" s="42">
        <v>7975000.0300000003</v>
      </c>
      <c r="F47" s="42">
        <v>5587000</v>
      </c>
      <c r="G47" s="42">
        <v>4437999.99</v>
      </c>
      <c r="H47" s="42">
        <v>6899999.9500000002</v>
      </c>
      <c r="I47" s="42">
        <v>7789999.8700000001</v>
      </c>
      <c r="J47" s="42">
        <v>2954500.06</v>
      </c>
      <c r="K47" s="42">
        <v>3377499.99</v>
      </c>
      <c r="L47" s="42">
        <v>8295999.9800000004</v>
      </c>
      <c r="M47" s="42">
        <v>4579000.09</v>
      </c>
      <c r="N47" s="42">
        <f t="shared" si="14"/>
        <v>69896499.830000013</v>
      </c>
    </row>
    <row r="48" spans="1:16" s="31" customFormat="1" x14ac:dyDescent="0.2"/>
    <row r="49" spans="1:14" s="34" customFormat="1" ht="15" x14ac:dyDescent="0.2">
      <c r="A49" s="44" t="s">
        <v>70</v>
      </c>
      <c r="B49" s="43">
        <f t="shared" ref="B49:J49" si="15">AVERAGE(B42:B47,B39,B36,B33,B30,B27,B24,B21,B18,B15,B12,B9)</f>
        <v>14407223.039411766</v>
      </c>
      <c r="C49" s="43">
        <f t="shared" si="15"/>
        <v>7606553.4182352936</v>
      </c>
      <c r="D49" s="43">
        <f t="shared" si="15"/>
        <v>3097825.3270588238</v>
      </c>
      <c r="E49" s="43">
        <f t="shared" si="15"/>
        <v>10688464.595941177</v>
      </c>
      <c r="F49" s="43">
        <f t="shared" si="15"/>
        <v>8074533.04117647</v>
      </c>
      <c r="G49" s="43">
        <f t="shared" si="15"/>
        <v>7443321.4682352934</v>
      </c>
      <c r="H49" s="43">
        <f t="shared" si="15"/>
        <v>9316516.9664705899</v>
      </c>
      <c r="I49" s="43">
        <f t="shared" si="15"/>
        <v>10987828.903529411</v>
      </c>
      <c r="J49" s="43">
        <f t="shared" si="15"/>
        <v>4340969.121176471</v>
      </c>
      <c r="K49" s="43">
        <f>AVERAGE(K42:K47,K39,K36,K33,K30,K27,K24,K21,K18,K15,K12,K9)</f>
        <v>4942684.215294118</v>
      </c>
      <c r="L49" s="43">
        <f>AVERAGE(L42:L47,L39,L36,L33,L30,L27,L24,L21,L18,L15,L12,L9)</f>
        <v>12532746.76764706</v>
      </c>
      <c r="M49" s="43">
        <f>AVERAGE(M42:M47,M39,M36,M33,M30,M27,M24,M21,M18,M15,M12,M9)</f>
        <v>7497191.2700000014</v>
      </c>
      <c r="N49" s="43">
        <f>AVERAGE(N42:N47,N39,N36,N33,N30,N27,N24,N21,N18,N15,N12,N9)</f>
        <v>100935858.13417648</v>
      </c>
    </row>
    <row r="50" spans="1:14" s="34" customFormat="1" ht="15" x14ac:dyDescent="0.2">
      <c r="A50" s="34" t="s">
        <v>48</v>
      </c>
      <c r="B50" s="43"/>
      <c r="C50" s="43"/>
      <c r="D50" s="43">
        <f>SUM(B49:D49)</f>
        <v>25111601.784705885</v>
      </c>
      <c r="E50" s="43"/>
      <c r="F50" s="43"/>
      <c r="G50" s="43">
        <f>SUM(E49:G49)</f>
        <v>26206319.105352938</v>
      </c>
      <c r="H50" s="43"/>
      <c r="I50" s="43"/>
      <c r="J50" s="43">
        <f>SUM(H49:J49)</f>
        <v>24645314.991176471</v>
      </c>
      <c r="K50" s="43"/>
      <c r="L50" s="43"/>
      <c r="M50" s="43">
        <f>SUM(K49:M49)</f>
        <v>24972622.252941176</v>
      </c>
      <c r="N50" s="43">
        <f>SUM(B50:M50)</f>
        <v>100935858.13417648</v>
      </c>
    </row>
    <row r="51" spans="1:14" s="34" customFormat="1" ht="15" x14ac:dyDescent="0.2">
      <c r="A51" s="34" t="s">
        <v>49</v>
      </c>
      <c r="B51" s="49">
        <f>B49/$N$49</f>
        <v>0.14273641999714212</v>
      </c>
      <c r="C51" s="49">
        <f t="shared" ref="C51:N51" si="16">C49/$N$49</f>
        <v>7.5360268975211156E-2</v>
      </c>
      <c r="D51" s="49">
        <f t="shared" si="16"/>
        <v>3.0691028781276219E-2</v>
      </c>
      <c r="E51" s="49">
        <f t="shared" si="16"/>
        <v>0.10589363179270485</v>
      </c>
      <c r="F51" s="49">
        <f t="shared" si="16"/>
        <v>7.9996675021505217E-2</v>
      </c>
      <c r="G51" s="49">
        <f t="shared" si="16"/>
        <v>7.3743084032046435E-2</v>
      </c>
      <c r="H51" s="49">
        <f t="shared" si="16"/>
        <v>9.2301359880310505E-2</v>
      </c>
      <c r="I51" s="49">
        <f t="shared" si="16"/>
        <v>0.10885951837773078</v>
      </c>
      <c r="J51" s="49">
        <f t="shared" si="16"/>
        <v>4.3007204787479152E-2</v>
      </c>
      <c r="K51" s="49">
        <f t="shared" si="16"/>
        <v>4.8968565846279212E-2</v>
      </c>
      <c r="L51" s="49">
        <f t="shared" si="16"/>
        <v>0.12416545516447659</v>
      </c>
      <c r="M51" s="49">
        <f t="shared" si="16"/>
        <v>7.4276787343837747E-2</v>
      </c>
      <c r="N51" s="45">
        <f t="shared" si="16"/>
        <v>1</v>
      </c>
    </row>
    <row r="52" spans="1:14" s="34" customFormat="1" ht="15" x14ac:dyDescent="0.2">
      <c r="A52" s="34" t="s">
        <v>50</v>
      </c>
      <c r="D52" s="46">
        <f>SUM(B51:D51)</f>
        <v>0.24878771775362951</v>
      </c>
      <c r="G52" s="46">
        <f>SUM(E51:G51)</f>
        <v>0.25963339084625647</v>
      </c>
      <c r="J52" s="46">
        <f>SUM(H51:J51)</f>
        <v>0.24416808304552046</v>
      </c>
      <c r="M52" s="46">
        <f>SUM(K51:M51)</f>
        <v>0.24741080835459356</v>
      </c>
      <c r="N52" s="45">
        <f>SUM(B52:M52)</f>
        <v>1</v>
      </c>
    </row>
    <row r="91" spans="1:1" x14ac:dyDescent="0.2">
      <c r="A91" s="32" t="s">
        <v>67</v>
      </c>
    </row>
  </sheetData>
  <mergeCells count="3">
    <mergeCell ref="A1:N1"/>
    <mergeCell ref="A2:N2"/>
    <mergeCell ref="A3:N3"/>
  </mergeCells>
  <phoneticPr fontId="0" type="noConversion"/>
  <printOptions horizontalCentered="1"/>
  <pageMargins left="0.23" right="0.19" top="0.41" bottom="0.42" header="0.4" footer="0.23"/>
  <pageSetup scale="52" orientation="landscape" r:id="rId1"/>
  <headerFooter alignWithMargins="0">
    <oddFooter>&amp;L&amp;F&amp;CPrepared by the Office of the State Treasurer&amp;R&amp;D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1:A33"/>
  <sheetViews>
    <sheetView workbookViewId="0">
      <selection activeCell="A28" sqref="A28"/>
    </sheetView>
  </sheetViews>
  <sheetFormatPr defaultRowHeight="12.75" x14ac:dyDescent="0.2"/>
  <sheetData>
    <row r="31" spans="1:1" x14ac:dyDescent="0.2">
      <c r="A31" t="s">
        <v>64</v>
      </c>
    </row>
    <row r="33" spans="1:1" x14ac:dyDescent="0.2">
      <c r="A33" t="s">
        <v>63</v>
      </c>
    </row>
  </sheetData>
  <phoneticPr fontId="14" type="noConversion"/>
  <pageMargins left="0.75" right="0.75" top="1" bottom="1" header="0.5" footer="0.5"/>
  <pageSetup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53"/>
  <sheetViews>
    <sheetView view="pageBreakPreview" zoomScale="70" zoomScaleNormal="100"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B20" sqref="B20"/>
    </sheetView>
  </sheetViews>
  <sheetFormatPr defaultRowHeight="12.75" x14ac:dyDescent="0.2"/>
  <cols>
    <col min="1" max="1" width="20" customWidth="1"/>
    <col min="2" max="2" width="25.42578125" bestFit="1" customWidth="1"/>
    <col min="3" max="3" width="18.5703125" bestFit="1" customWidth="1"/>
    <col min="4" max="4" width="25.42578125" customWidth="1"/>
    <col min="5" max="5" width="18.5703125" bestFit="1" customWidth="1"/>
    <col min="6" max="6" width="18.85546875" bestFit="1" customWidth="1"/>
    <col min="7" max="10" width="18.5703125" bestFit="1" customWidth="1"/>
    <col min="11" max="11" width="18.28515625" bestFit="1" customWidth="1"/>
    <col min="12" max="13" width="18.5703125" bestFit="1" customWidth="1"/>
    <col min="14" max="14" width="20.140625" bestFit="1" customWidth="1"/>
    <col min="15" max="15" width="21" bestFit="1" customWidth="1"/>
    <col min="16" max="16" width="21.7109375" bestFit="1" customWidth="1"/>
  </cols>
  <sheetData>
    <row r="1" spans="1:15" ht="18" x14ac:dyDescent="0.25">
      <c r="A1" s="94" t="s">
        <v>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5" ht="18" x14ac:dyDescent="0.25">
      <c r="A2" s="94" t="s">
        <v>27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5" ht="18" x14ac:dyDescent="0.25">
      <c r="A3" s="94" t="s">
        <v>53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5" x14ac:dyDescent="0.2">
      <c r="A4" s="51" t="s">
        <v>57</v>
      </c>
      <c r="B4" s="54">
        <v>20720263.780000001</v>
      </c>
      <c r="C4" s="54">
        <v>11128399.99</v>
      </c>
      <c r="D4" s="54">
        <v>1544000.08</v>
      </c>
      <c r="E4" s="54">
        <v>13492900.02</v>
      </c>
      <c r="F4" s="54">
        <v>10218099.869999999</v>
      </c>
      <c r="G4" s="54">
        <v>8503222.3599999994</v>
      </c>
      <c r="H4" s="54">
        <v>10860099.91</v>
      </c>
      <c r="I4" s="55">
        <f>I16</f>
        <v>11488499.93</v>
      </c>
      <c r="J4" s="55">
        <v>4257000</v>
      </c>
      <c r="K4" s="55">
        <f>'Monthly Analysis'!K15</f>
        <v>5743660.7000000002</v>
      </c>
      <c r="L4" s="55">
        <f>'Monthly Analysis'!L15</f>
        <v>15121999.91</v>
      </c>
      <c r="M4" s="55">
        <f>'Monthly Analysis'!M15</f>
        <v>7758287.8899999997</v>
      </c>
      <c r="N4" s="52">
        <f>SUM(B4:M4)</f>
        <v>120836434.44</v>
      </c>
    </row>
    <row r="5" spans="1:15" x14ac:dyDescent="0.2">
      <c r="A5" s="51"/>
      <c r="B5" s="54"/>
      <c r="C5" s="54"/>
      <c r="D5" s="54"/>
      <c r="E5" s="54"/>
      <c r="F5" s="54"/>
      <c r="G5" s="54"/>
      <c r="H5" s="54"/>
      <c r="I5" s="55"/>
      <c r="J5" s="55"/>
      <c r="K5" s="55"/>
      <c r="L5" s="55"/>
      <c r="M5" s="55"/>
      <c r="N5" s="52"/>
    </row>
    <row r="6" spans="1:15" s="58" customFormat="1" ht="15" x14ac:dyDescent="0.25">
      <c r="A6" s="59" t="s">
        <v>62</v>
      </c>
      <c r="B6" s="57">
        <f>B7</f>
        <v>17450998.849463847</v>
      </c>
      <c r="C6" s="57">
        <f t="shared" ref="C6:M6" si="0">B6+C7</f>
        <v>26552973.511513539</v>
      </c>
      <c r="D6" s="57">
        <f t="shared" si="0"/>
        <v>30693910.986763023</v>
      </c>
      <c r="E6" s="57">
        <f t="shared" si="0"/>
        <v>43820920.614563435</v>
      </c>
      <c r="F6" s="57">
        <f t="shared" si="0"/>
        <v>53741256.033403918</v>
      </c>
      <c r="G6" s="57">
        <f t="shared" si="0"/>
        <v>62908793.055736393</v>
      </c>
      <c r="H6" s="57">
        <f t="shared" si="0"/>
        <v>74408395.912474379</v>
      </c>
      <c r="I6" s="57">
        <f t="shared" si="0"/>
        <v>88251865.614541635</v>
      </c>
      <c r="J6" s="57">
        <f t="shared" si="0"/>
        <v>93782717.75483495</v>
      </c>
      <c r="K6" s="57">
        <f t="shared" si="0"/>
        <v>100395776.49347079</v>
      </c>
      <c r="L6" s="57">
        <f t="shared" si="0"/>
        <v>117081827.09884694</v>
      </c>
      <c r="M6" s="57">
        <f t="shared" si="0"/>
        <v>127068047.54000001</v>
      </c>
      <c r="N6" s="28" t="s">
        <v>55</v>
      </c>
    </row>
    <row r="7" spans="1:15" s="58" customFormat="1" ht="15" x14ac:dyDescent="0.25">
      <c r="A7" s="59" t="s">
        <v>58</v>
      </c>
      <c r="B7" s="54">
        <f t="shared" ref="B7:M7" si="1">$N$7*B52</f>
        <v>17450998.849463847</v>
      </c>
      <c r="C7" s="54">
        <f t="shared" si="1"/>
        <v>9101974.6620496921</v>
      </c>
      <c r="D7" s="54">
        <f t="shared" si="1"/>
        <v>4140937.4752494833</v>
      </c>
      <c r="E7" s="54">
        <f t="shared" si="1"/>
        <v>13127009.627800409</v>
      </c>
      <c r="F7" s="54">
        <f t="shared" si="1"/>
        <v>9920335.418840481</v>
      </c>
      <c r="G7" s="54">
        <f t="shared" si="1"/>
        <v>9167537.0223324765</v>
      </c>
      <c r="H7" s="54">
        <f t="shared" si="1"/>
        <v>11499602.856737988</v>
      </c>
      <c r="I7" s="54">
        <f t="shared" si="1"/>
        <v>13843469.70206725</v>
      </c>
      <c r="J7" s="54">
        <f t="shared" si="1"/>
        <v>5530852.1402933169</v>
      </c>
      <c r="K7" s="54">
        <f t="shared" si="1"/>
        <v>6613058.7386358436</v>
      </c>
      <c r="L7" s="54">
        <f t="shared" si="1"/>
        <v>16686050.605376158</v>
      </c>
      <c r="M7" s="54">
        <f t="shared" si="1"/>
        <v>9986220.4411530662</v>
      </c>
      <c r="N7" s="60">
        <v>127068047.54000001</v>
      </c>
    </row>
    <row r="8" spans="1:15" s="58" customFormat="1" ht="15" x14ac:dyDescent="0.25">
      <c r="A8" s="59"/>
      <c r="B8" s="54">
        <f t="shared" ref="B8:J8" si="2">B4-B7</f>
        <v>3269264.9305361547</v>
      </c>
      <c r="C8" s="54">
        <f t="shared" si="2"/>
        <v>2026425.3279503081</v>
      </c>
      <c r="D8" s="54">
        <f t="shared" si="2"/>
        <v>-2596937.3952494832</v>
      </c>
      <c r="E8" s="54">
        <f t="shared" si="2"/>
        <v>365890.3921995908</v>
      </c>
      <c r="F8" s="54">
        <f t="shared" si="2"/>
        <v>297764.45115951821</v>
      </c>
      <c r="G8" s="54">
        <f t="shared" si="2"/>
        <v>-664314.66233247705</v>
      </c>
      <c r="H8" s="54">
        <f t="shared" si="2"/>
        <v>-639502.94673798792</v>
      </c>
      <c r="I8" s="54">
        <f t="shared" si="2"/>
        <v>-2354969.7720672507</v>
      </c>
      <c r="J8" s="54">
        <f t="shared" si="2"/>
        <v>-1273852.1402933169</v>
      </c>
      <c r="K8" s="54">
        <f>K4-K7</f>
        <v>-869398.03863584343</v>
      </c>
      <c r="L8" s="54">
        <f>L4-L7</f>
        <v>-1564050.6953761578</v>
      </c>
      <c r="M8" s="54">
        <f>M4-M7</f>
        <v>-2227932.5511530666</v>
      </c>
      <c r="N8" s="60">
        <f>SUM(B8:J8)</f>
        <v>-1570231.814834944</v>
      </c>
    </row>
    <row r="9" spans="1:15" s="58" customFormat="1" ht="15" x14ac:dyDescent="0.25">
      <c r="A9" s="59"/>
      <c r="B9" s="54"/>
      <c r="C9" s="54"/>
      <c r="D9" s="54"/>
      <c r="E9" s="54"/>
      <c r="F9" s="54"/>
      <c r="G9" s="54"/>
      <c r="H9" s="54"/>
      <c r="I9" s="61">
        <f>I8/I6</f>
        <v>-2.6684645765485238E-2</v>
      </c>
      <c r="J9" s="61">
        <f>J8/J6</f>
        <v>-1.3583015834787361E-2</v>
      </c>
      <c r="K9" s="54"/>
      <c r="L9" s="54"/>
      <c r="M9" s="61">
        <f>N8/J6</f>
        <v>-1.6743296125623221E-2</v>
      </c>
      <c r="N9" s="60"/>
    </row>
    <row r="10" spans="1:15" s="58" customFormat="1" ht="15" x14ac:dyDescent="0.25">
      <c r="A10" s="59" t="s">
        <v>61</v>
      </c>
      <c r="B10" s="57">
        <f>B11</f>
        <v>18232592.288883068</v>
      </c>
      <c r="C10" s="57">
        <f t="shared" ref="C10:M10" si="3">B10+C11</f>
        <v>27742225.20264576</v>
      </c>
      <c r="D10" s="57">
        <f t="shared" si="3"/>
        <v>32068626.535386682</v>
      </c>
      <c r="E10" s="57">
        <f t="shared" si="3"/>
        <v>45783567.243395545</v>
      </c>
      <c r="F10" s="57">
        <f t="shared" si="3"/>
        <v>56148213.566562399</v>
      </c>
      <c r="G10" s="57">
        <f t="shared" si="3"/>
        <v>65726345.240473114</v>
      </c>
      <c r="H10" s="57">
        <f t="shared" si="3"/>
        <v>77740991.059868172</v>
      </c>
      <c r="I10" s="57">
        <f t="shared" si="3"/>
        <v>92204480.578065708</v>
      </c>
      <c r="J10" s="57">
        <f t="shared" si="3"/>
        <v>97983047.922774613</v>
      </c>
      <c r="K10" s="57">
        <f t="shared" si="3"/>
        <v>104892291.61730887</v>
      </c>
      <c r="L10" s="57">
        <f t="shared" si="3"/>
        <v>122325675.24330349</v>
      </c>
      <c r="M10" s="57">
        <f t="shared" si="3"/>
        <v>132759157.44000009</v>
      </c>
      <c r="N10" s="28" t="s">
        <v>55</v>
      </c>
    </row>
    <row r="11" spans="1:15" s="52" customFormat="1" x14ac:dyDescent="0.2">
      <c r="A11" s="53" t="s">
        <v>56</v>
      </c>
      <c r="B11" s="54">
        <f t="shared" ref="B11:M11" si="4">$N$11*B52</f>
        <v>18232592.288883068</v>
      </c>
      <c r="C11" s="54">
        <f t="shared" si="4"/>
        <v>9509632.9137626924</v>
      </c>
      <c r="D11" s="54">
        <f t="shared" si="4"/>
        <v>4326401.3327409197</v>
      </c>
      <c r="E11" s="54">
        <f t="shared" si="4"/>
        <v>13714940.708008861</v>
      </c>
      <c r="F11" s="54">
        <f t="shared" si="4"/>
        <v>10364646.323166858</v>
      </c>
      <c r="G11" s="54">
        <f t="shared" si="4"/>
        <v>9578131.6739107165</v>
      </c>
      <c r="H11" s="54">
        <f t="shared" si="4"/>
        <v>12014645.819395056</v>
      </c>
      <c r="I11" s="54">
        <f t="shared" si="4"/>
        <v>14463489.518197542</v>
      </c>
      <c r="J11" s="54">
        <f t="shared" si="4"/>
        <v>5778567.344708899</v>
      </c>
      <c r="K11" s="54">
        <f t="shared" si="4"/>
        <v>6909243.694534258</v>
      </c>
      <c r="L11" s="54">
        <f t="shared" si="4"/>
        <v>17433383.625994619</v>
      </c>
      <c r="M11" s="54">
        <f t="shared" si="4"/>
        <v>10433482.196696598</v>
      </c>
      <c r="N11" s="52">
        <v>132759157.44000009</v>
      </c>
    </row>
    <row r="12" spans="1:15" x14ac:dyDescent="0.2">
      <c r="A12" s="26" t="s">
        <v>60</v>
      </c>
      <c r="B12" s="54">
        <f t="shared" ref="B12:M12" si="5">B4-B11</f>
        <v>2487671.4911169335</v>
      </c>
      <c r="C12" s="54">
        <f t="shared" si="5"/>
        <v>1618767.0762373079</v>
      </c>
      <c r="D12" s="54">
        <f t="shared" si="5"/>
        <v>-2782401.2527409196</v>
      </c>
      <c r="E12" s="54">
        <f t="shared" si="5"/>
        <v>-222040.68800886162</v>
      </c>
      <c r="F12" s="54">
        <f t="shared" si="5"/>
        <v>-146546.45316685922</v>
      </c>
      <c r="G12" s="54">
        <f t="shared" si="5"/>
        <v>-1074909.3139107171</v>
      </c>
      <c r="H12" s="54">
        <f t="shared" si="5"/>
        <v>-1154545.9093950558</v>
      </c>
      <c r="I12" s="54">
        <f t="shared" si="5"/>
        <v>-2974989.5881975424</v>
      </c>
      <c r="J12" s="54">
        <f t="shared" si="5"/>
        <v>-1521567.344708899</v>
      </c>
      <c r="K12" s="54">
        <f t="shared" si="5"/>
        <v>-1165582.9945342578</v>
      </c>
      <c r="L12" s="54">
        <f t="shared" si="5"/>
        <v>-2311383.7159946188</v>
      </c>
      <c r="M12" s="54">
        <f t="shared" si="5"/>
        <v>-2675194.3066965984</v>
      </c>
      <c r="N12" s="52"/>
    </row>
    <row r="13" spans="1:15" x14ac:dyDescent="0.2">
      <c r="A13" s="26" t="s">
        <v>59</v>
      </c>
      <c r="B13" s="56">
        <f>B12</f>
        <v>2487671.4911169335</v>
      </c>
      <c r="C13" s="56">
        <f t="shared" ref="C13:M13" si="6">B13+C12</f>
        <v>4106438.5673542414</v>
      </c>
      <c r="D13" s="56">
        <f t="shared" si="6"/>
        <v>1324037.3146133218</v>
      </c>
      <c r="E13" s="56">
        <f t="shared" si="6"/>
        <v>1101996.6266044602</v>
      </c>
      <c r="F13" s="56">
        <f t="shared" si="6"/>
        <v>955450.17343760096</v>
      </c>
      <c r="G13" s="56">
        <f t="shared" si="6"/>
        <v>-119459.14047311619</v>
      </c>
      <c r="H13" s="56">
        <f t="shared" si="6"/>
        <v>-1274005.049868172</v>
      </c>
      <c r="I13" s="56">
        <f t="shared" si="6"/>
        <v>-4248994.6380657144</v>
      </c>
      <c r="J13" s="56">
        <f t="shared" si="6"/>
        <v>-5770561.9827746134</v>
      </c>
      <c r="K13" s="56">
        <f t="shared" si="6"/>
        <v>-6936144.9773088712</v>
      </c>
      <c r="L13" s="56">
        <f t="shared" si="6"/>
        <v>-9247528.6933034901</v>
      </c>
      <c r="M13" s="56">
        <f t="shared" si="6"/>
        <v>-11922723.000000089</v>
      </c>
      <c r="N13" s="25"/>
    </row>
    <row r="14" spans="1:15" x14ac:dyDescent="0.2">
      <c r="A14" s="26"/>
      <c r="B14" s="56"/>
      <c r="C14" s="56"/>
      <c r="D14" s="56"/>
      <c r="E14" s="56"/>
      <c r="F14" s="56"/>
      <c r="G14" s="56"/>
      <c r="H14" s="56"/>
      <c r="I14" s="33">
        <f>I13/I10</f>
        <v>-4.6082301114079453E-2</v>
      </c>
      <c r="J14" s="33"/>
      <c r="K14" s="33"/>
      <c r="L14" s="33"/>
      <c r="M14" s="33"/>
      <c r="N14" s="25"/>
    </row>
    <row r="15" spans="1:15" ht="15.75" x14ac:dyDescent="0.25">
      <c r="A15" s="34"/>
      <c r="B15" s="35" t="s">
        <v>7</v>
      </c>
      <c r="C15" s="35" t="s">
        <v>8</v>
      </c>
      <c r="D15" s="35" t="s">
        <v>9</v>
      </c>
      <c r="E15" s="35" t="s">
        <v>10</v>
      </c>
      <c r="F15" s="35" t="s">
        <v>11</v>
      </c>
      <c r="G15" s="35" t="s">
        <v>12</v>
      </c>
      <c r="H15" s="35" t="s">
        <v>5</v>
      </c>
      <c r="I15" s="35" t="s">
        <v>13</v>
      </c>
      <c r="J15" s="35" t="s">
        <v>14</v>
      </c>
      <c r="K15" s="35" t="s">
        <v>15</v>
      </c>
      <c r="L15" s="35" t="s">
        <v>16</v>
      </c>
      <c r="M15" s="35" t="s">
        <v>17</v>
      </c>
      <c r="N15" s="36" t="s">
        <v>22</v>
      </c>
    </row>
    <row r="16" spans="1:15" s="32" customFormat="1" ht="15.75" x14ac:dyDescent="0.25">
      <c r="A16" s="37" t="s">
        <v>54</v>
      </c>
      <c r="B16" s="38">
        <f t="shared" ref="B16:N16" si="7">SUM(B17:B18)</f>
        <v>20720263.780000001</v>
      </c>
      <c r="C16" s="38">
        <f t="shared" si="7"/>
        <v>11128399.99</v>
      </c>
      <c r="D16" s="38">
        <f t="shared" si="7"/>
        <v>1544000.08</v>
      </c>
      <c r="E16" s="38">
        <f t="shared" si="7"/>
        <v>13492900.02</v>
      </c>
      <c r="F16" s="38">
        <f t="shared" si="7"/>
        <v>10218099.869999999</v>
      </c>
      <c r="G16" s="38">
        <f t="shared" si="7"/>
        <v>8503222.3599999994</v>
      </c>
      <c r="H16" s="38">
        <f t="shared" si="7"/>
        <v>10860099.91</v>
      </c>
      <c r="I16" s="38">
        <f t="shared" si="7"/>
        <v>11488499.93</v>
      </c>
      <c r="J16" s="38">
        <f t="shared" si="7"/>
        <v>0</v>
      </c>
      <c r="K16" s="38">
        <f t="shared" si="7"/>
        <v>0</v>
      </c>
      <c r="L16" s="38">
        <f t="shared" si="7"/>
        <v>0</v>
      </c>
      <c r="M16" s="38">
        <f t="shared" si="7"/>
        <v>0</v>
      </c>
      <c r="N16" s="38">
        <f t="shared" si="7"/>
        <v>87955485.939999998</v>
      </c>
      <c r="O16" s="30"/>
    </row>
    <row r="17" spans="1:15" ht="15" x14ac:dyDescent="0.2">
      <c r="A17" s="39" t="s">
        <v>45</v>
      </c>
      <c r="B17" s="40">
        <v>0</v>
      </c>
      <c r="C17" s="40">
        <v>11128399.99</v>
      </c>
      <c r="D17" s="40">
        <v>1544000.08</v>
      </c>
      <c r="E17" s="40">
        <v>13492900.02</v>
      </c>
      <c r="F17" s="40">
        <v>10218099.869999999</v>
      </c>
      <c r="G17" s="40">
        <v>8503222.3599999994</v>
      </c>
      <c r="H17" s="40">
        <v>10860099.91</v>
      </c>
      <c r="I17" s="40">
        <v>11488499.93</v>
      </c>
      <c r="J17" s="40"/>
      <c r="K17" s="40"/>
      <c r="L17" s="40"/>
      <c r="M17" s="40"/>
      <c r="N17" s="40">
        <f>SUM(B17:M17)</f>
        <v>67235222.159999996</v>
      </c>
      <c r="O17" s="27"/>
    </row>
    <row r="18" spans="1:15" ht="15" x14ac:dyDescent="0.2">
      <c r="A18" s="39" t="s">
        <v>46</v>
      </c>
      <c r="B18" s="40">
        <v>20720263.780000001</v>
      </c>
      <c r="C18" s="40">
        <v>0</v>
      </c>
      <c r="D18" s="40">
        <v>0</v>
      </c>
      <c r="E18" s="40"/>
      <c r="F18" s="40"/>
      <c r="G18" s="40"/>
      <c r="H18" s="40"/>
      <c r="I18" s="40"/>
      <c r="J18" s="40"/>
      <c r="K18" s="40"/>
      <c r="L18" s="40"/>
      <c r="M18" s="40"/>
      <c r="N18" s="40">
        <f>SUM(B18:M18)</f>
        <v>20720263.780000001</v>
      </c>
      <c r="O18" s="27"/>
    </row>
    <row r="19" spans="1:15" s="32" customFormat="1" ht="15.75" x14ac:dyDescent="0.25">
      <c r="A19" s="37" t="s">
        <v>52</v>
      </c>
      <c r="B19" s="38">
        <f t="shared" ref="B19:N19" si="8">SUM(B20:B21)</f>
        <v>20625173.949999999</v>
      </c>
      <c r="C19" s="38">
        <f t="shared" si="8"/>
        <v>10124699.970000001</v>
      </c>
      <c r="D19" s="38">
        <f t="shared" si="8"/>
        <v>2438576.5699999998</v>
      </c>
      <c r="E19" s="38">
        <f t="shared" si="8"/>
        <v>12956700.07</v>
      </c>
      <c r="F19" s="38">
        <f t="shared" si="8"/>
        <v>9911600.0899999999</v>
      </c>
      <c r="G19" s="38">
        <f t="shared" si="8"/>
        <v>9377200.0500000007</v>
      </c>
      <c r="H19" s="38">
        <f t="shared" si="8"/>
        <v>11097600.039999999</v>
      </c>
      <c r="I19" s="38">
        <f t="shared" si="8"/>
        <v>12657809</v>
      </c>
      <c r="J19" s="38">
        <f t="shared" si="8"/>
        <v>5268999.93</v>
      </c>
      <c r="K19" s="38">
        <f t="shared" si="8"/>
        <v>7522100.0599999996</v>
      </c>
      <c r="L19" s="38">
        <f t="shared" si="8"/>
        <v>21828299.98</v>
      </c>
      <c r="M19" s="38">
        <f t="shared" si="8"/>
        <v>9187603.2899999991</v>
      </c>
      <c r="N19" s="38">
        <f t="shared" si="8"/>
        <v>132996363</v>
      </c>
      <c r="O19" s="30"/>
    </row>
    <row r="20" spans="1:15" ht="15" x14ac:dyDescent="0.2">
      <c r="A20" s="39" t="s">
        <v>45</v>
      </c>
      <c r="B20" s="40">
        <v>0</v>
      </c>
      <c r="C20" s="40">
        <v>10124699.970000001</v>
      </c>
      <c r="D20" s="40">
        <v>2438576.5699999998</v>
      </c>
      <c r="E20" s="40">
        <v>12956700.07</v>
      </c>
      <c r="F20" s="40">
        <v>9911600.0899999999</v>
      </c>
      <c r="G20" s="40">
        <v>9377200.0500000007</v>
      </c>
      <c r="H20" s="40">
        <v>11097600.039999999</v>
      </c>
      <c r="I20" s="40">
        <v>12657809</v>
      </c>
      <c r="J20" s="40">
        <v>5268999.93</v>
      </c>
      <c r="K20" s="40">
        <v>7522100.0599999996</v>
      </c>
      <c r="L20" s="40">
        <v>21828299.98</v>
      </c>
      <c r="M20" s="40">
        <v>1096631.21</v>
      </c>
      <c r="N20" s="40">
        <f>SUM(B20:M20)</f>
        <v>104280216.97</v>
      </c>
      <c r="O20" s="27"/>
    </row>
    <row r="21" spans="1:15" ht="15" x14ac:dyDescent="0.2">
      <c r="A21" s="39" t="s">
        <v>46</v>
      </c>
      <c r="B21" s="40">
        <v>20625173.949999999</v>
      </c>
      <c r="C21" s="40">
        <v>0</v>
      </c>
      <c r="D21" s="40">
        <v>0</v>
      </c>
      <c r="E21" s="40">
        <v>0</v>
      </c>
      <c r="F21" s="40"/>
      <c r="G21" s="40">
        <v>0</v>
      </c>
      <c r="H21" s="40"/>
      <c r="I21" s="40"/>
      <c r="J21" s="40"/>
      <c r="K21" s="40"/>
      <c r="L21" s="40"/>
      <c r="M21" s="40">
        <v>8090972.0800000001</v>
      </c>
      <c r="N21" s="40">
        <f>SUM(B21:M21)</f>
        <v>28716146.030000001</v>
      </c>
      <c r="O21" s="27"/>
    </row>
    <row r="22" spans="1:15" s="32" customFormat="1" ht="15.75" x14ac:dyDescent="0.25">
      <c r="A22" s="37" t="s">
        <v>51</v>
      </c>
      <c r="B22" s="38">
        <f t="shared" ref="B22:N22" si="9">SUM(B23:B24)</f>
        <v>18980999.989999998</v>
      </c>
      <c r="C22" s="38">
        <f t="shared" si="9"/>
        <v>4940000.0199999996</v>
      </c>
      <c r="D22" s="38">
        <f t="shared" si="9"/>
        <v>2392199.9900000002</v>
      </c>
      <c r="E22" s="38">
        <f t="shared" si="9"/>
        <v>12525000</v>
      </c>
      <c r="F22" s="38">
        <f t="shared" si="9"/>
        <v>9372699.8800000008</v>
      </c>
      <c r="G22" s="38">
        <f t="shared" si="9"/>
        <v>8747999.9600000009</v>
      </c>
      <c r="H22" s="38">
        <f t="shared" si="9"/>
        <v>10934600.01</v>
      </c>
      <c r="I22" s="38">
        <f t="shared" si="9"/>
        <v>12832200.029999999</v>
      </c>
      <c r="J22" s="38">
        <f t="shared" si="9"/>
        <v>5512400.0800000001</v>
      </c>
      <c r="K22" s="38">
        <f t="shared" si="9"/>
        <v>6370000.0499999998</v>
      </c>
      <c r="L22" s="38">
        <f t="shared" si="9"/>
        <v>19483800</v>
      </c>
      <c r="M22" s="38">
        <f t="shared" si="9"/>
        <v>9102234.2800000012</v>
      </c>
      <c r="N22" s="38">
        <f t="shared" si="9"/>
        <v>121194134.28999999</v>
      </c>
      <c r="O22" s="30"/>
    </row>
    <row r="23" spans="1:15" ht="15" x14ac:dyDescent="0.2">
      <c r="A23" s="39" t="s">
        <v>45</v>
      </c>
      <c r="B23" s="40">
        <v>0</v>
      </c>
      <c r="C23" s="40">
        <v>4940000.0199999996</v>
      </c>
      <c r="D23" s="40">
        <v>2392199.9900000002</v>
      </c>
      <c r="E23" s="40">
        <v>12525000</v>
      </c>
      <c r="F23" s="40">
        <v>9372699.8800000008</v>
      </c>
      <c r="G23" s="40">
        <v>8747999.9600000009</v>
      </c>
      <c r="H23" s="40">
        <v>10934600.01</v>
      </c>
      <c r="I23" s="40">
        <v>12832200.029999999</v>
      </c>
      <c r="J23" s="40">
        <v>5512400.0800000001</v>
      </c>
      <c r="K23" s="40">
        <v>6370000.0499999998</v>
      </c>
      <c r="L23" s="40">
        <v>19483800</v>
      </c>
      <c r="M23" s="40">
        <v>3507700.08</v>
      </c>
      <c r="N23" s="40">
        <f>SUM(B23:M23)</f>
        <v>96618600.099999994</v>
      </c>
      <c r="O23" s="27"/>
    </row>
    <row r="24" spans="1:15" ht="15" x14ac:dyDescent="0.2">
      <c r="A24" s="39" t="s">
        <v>46</v>
      </c>
      <c r="B24" s="40">
        <v>18980999.989999998</v>
      </c>
      <c r="C24" s="40">
        <v>0</v>
      </c>
      <c r="D24" s="40">
        <v>0</v>
      </c>
      <c r="E24" s="40">
        <v>0</v>
      </c>
      <c r="F24" s="40"/>
      <c r="G24" s="40"/>
      <c r="H24" s="40"/>
      <c r="I24" s="40"/>
      <c r="J24" s="40"/>
      <c r="K24" s="40"/>
      <c r="L24" s="40"/>
      <c r="M24" s="40">
        <v>5594534.2000000002</v>
      </c>
      <c r="N24" s="40">
        <f>SUM(B24:M24)</f>
        <v>24575534.189999998</v>
      </c>
      <c r="O24" s="27"/>
    </row>
    <row r="25" spans="1:15" s="32" customFormat="1" ht="15.75" x14ac:dyDescent="0.25">
      <c r="A25" s="37" t="s">
        <v>44</v>
      </c>
      <c r="B25" s="38">
        <f t="shared" ref="B25:N25" si="10">SUM(B26:B27)</f>
        <v>18623455.09</v>
      </c>
      <c r="C25" s="38">
        <f t="shared" si="10"/>
        <v>9178000.0500000007</v>
      </c>
      <c r="D25" s="38">
        <f t="shared" si="10"/>
        <v>2186000.0699999998</v>
      </c>
      <c r="E25" s="38">
        <f t="shared" si="10"/>
        <v>12680000</v>
      </c>
      <c r="F25" s="38">
        <f t="shared" si="10"/>
        <v>8368000.0499999998</v>
      </c>
      <c r="G25" s="38">
        <f t="shared" si="10"/>
        <v>8296999.9900000002</v>
      </c>
      <c r="H25" s="38">
        <f t="shared" si="10"/>
        <v>11838500.029999999</v>
      </c>
      <c r="I25" s="38">
        <f t="shared" si="10"/>
        <v>11754500.01</v>
      </c>
      <c r="J25" s="38">
        <f t="shared" si="10"/>
        <v>4434499.96</v>
      </c>
      <c r="K25" s="38">
        <f t="shared" si="10"/>
        <v>7074000.0199999996</v>
      </c>
      <c r="L25" s="38">
        <f t="shared" si="10"/>
        <v>17528699.969999999</v>
      </c>
      <c r="M25" s="38">
        <f t="shared" si="10"/>
        <v>9413000.0500000007</v>
      </c>
      <c r="N25" s="38">
        <f t="shared" si="10"/>
        <v>121375655.28999999</v>
      </c>
      <c r="O25" s="30"/>
    </row>
    <row r="26" spans="1:15" ht="15" x14ac:dyDescent="0.2">
      <c r="A26" s="39" t="s">
        <v>45</v>
      </c>
      <c r="B26" s="40">
        <v>10785000.09</v>
      </c>
      <c r="C26" s="40">
        <v>9178000.0500000007</v>
      </c>
      <c r="D26" s="40">
        <v>2186000.0699999998</v>
      </c>
      <c r="E26" s="40">
        <v>12680000</v>
      </c>
      <c r="F26" s="40">
        <v>8368000.0499999998</v>
      </c>
      <c r="G26" s="40">
        <v>8296999.9900000002</v>
      </c>
      <c r="H26" s="40">
        <v>11838500.029999999</v>
      </c>
      <c r="I26" s="40">
        <v>11754500.01</v>
      </c>
      <c r="J26" s="40">
        <v>4434499.96</v>
      </c>
      <c r="K26" s="40">
        <v>7074000.0199999996</v>
      </c>
      <c r="L26" s="40">
        <v>17528699.969999999</v>
      </c>
      <c r="M26" s="40">
        <v>4660799.8899999997</v>
      </c>
      <c r="N26" s="40">
        <f t="shared" ref="N26:N33" si="11">SUM(B26:M26)</f>
        <v>108785000.13</v>
      </c>
      <c r="O26" s="27"/>
    </row>
    <row r="27" spans="1:15" ht="15" x14ac:dyDescent="0.2">
      <c r="A27" s="39" t="s">
        <v>46</v>
      </c>
      <c r="B27" s="40">
        <v>7838455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>
        <v>4752200.16</v>
      </c>
      <c r="N27" s="40">
        <f t="shared" si="11"/>
        <v>12590655.16</v>
      </c>
      <c r="O27" s="27"/>
    </row>
    <row r="28" spans="1:15" s="32" customFormat="1" ht="15.75" x14ac:dyDescent="0.25">
      <c r="A28" s="37" t="s">
        <v>42</v>
      </c>
      <c r="B28" s="38">
        <f t="shared" ref="B28:M28" si="12">SUM(B29:B30)</f>
        <v>16846999.93</v>
      </c>
      <c r="C28" s="38">
        <f t="shared" si="12"/>
        <v>9000000.0399999991</v>
      </c>
      <c r="D28" s="38">
        <f t="shared" si="12"/>
        <v>2471999.9700000002</v>
      </c>
      <c r="E28" s="38">
        <f t="shared" si="12"/>
        <v>11911000.02</v>
      </c>
      <c r="F28" s="38">
        <f t="shared" si="12"/>
        <v>9230999.9100000001</v>
      </c>
      <c r="G28" s="38">
        <f t="shared" si="12"/>
        <v>8963000.0199999996</v>
      </c>
      <c r="H28" s="38">
        <f t="shared" si="12"/>
        <v>10869000.039999999</v>
      </c>
      <c r="I28" s="38">
        <f t="shared" si="12"/>
        <v>12380000.039999999</v>
      </c>
      <c r="J28" s="38">
        <f t="shared" si="12"/>
        <v>4881499.95</v>
      </c>
      <c r="K28" s="38">
        <f t="shared" si="12"/>
        <v>5692000</v>
      </c>
      <c r="L28" s="38">
        <f t="shared" si="12"/>
        <v>16603999.93</v>
      </c>
      <c r="M28" s="38">
        <f t="shared" si="12"/>
        <v>7738999.8899999997</v>
      </c>
      <c r="N28" s="38">
        <f t="shared" si="11"/>
        <v>116589499.73999996</v>
      </c>
      <c r="O28" s="30"/>
    </row>
    <row r="29" spans="1:15" ht="15" x14ac:dyDescent="0.2">
      <c r="A29" s="39" t="s">
        <v>45</v>
      </c>
      <c r="B29" s="40">
        <v>16846999.93</v>
      </c>
      <c r="C29" s="40">
        <v>9000000.0399999991</v>
      </c>
      <c r="D29" s="40">
        <v>2471999.9700000002</v>
      </c>
      <c r="E29" s="40">
        <v>11911000.02</v>
      </c>
      <c r="F29" s="40">
        <v>9230999.9100000001</v>
      </c>
      <c r="G29" s="40">
        <v>8963000.0199999996</v>
      </c>
      <c r="H29" s="40">
        <v>10869000.039999999</v>
      </c>
      <c r="I29" s="40">
        <v>12380000.039999999</v>
      </c>
      <c r="J29" s="40">
        <v>4881499.95</v>
      </c>
      <c r="K29" s="40">
        <v>5692000</v>
      </c>
      <c r="L29" s="40">
        <v>16603999.93</v>
      </c>
      <c r="M29" s="40">
        <v>7738999.8899999997</v>
      </c>
      <c r="N29" s="40">
        <f t="shared" si="11"/>
        <v>116589499.73999996</v>
      </c>
      <c r="O29" s="27"/>
    </row>
    <row r="30" spans="1:15" ht="15" x14ac:dyDescent="0.2">
      <c r="A30" s="39" t="s">
        <v>46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>
        <f t="shared" si="11"/>
        <v>0</v>
      </c>
      <c r="O30" s="27"/>
    </row>
    <row r="31" spans="1:15" s="32" customFormat="1" ht="15.75" x14ac:dyDescent="0.25">
      <c r="A31" s="37" t="s">
        <v>40</v>
      </c>
      <c r="B31" s="38">
        <f t="shared" ref="B31:M31" si="13">SUM(B32:B33)</f>
        <v>17081000</v>
      </c>
      <c r="C31" s="38">
        <f t="shared" si="13"/>
        <v>8697000</v>
      </c>
      <c r="D31" s="38">
        <f t="shared" si="13"/>
        <v>1300999.8999999999</v>
      </c>
      <c r="E31" s="38">
        <f t="shared" si="13"/>
        <v>11421000.060000001</v>
      </c>
      <c r="F31" s="38">
        <f t="shared" si="13"/>
        <v>9302500.0800000001</v>
      </c>
      <c r="G31" s="38">
        <f t="shared" si="13"/>
        <v>8431000</v>
      </c>
      <c r="H31" s="38">
        <f t="shared" si="13"/>
        <v>10763499.99</v>
      </c>
      <c r="I31" s="38">
        <f t="shared" si="13"/>
        <v>12244399.92</v>
      </c>
      <c r="J31" s="38">
        <f t="shared" si="13"/>
        <v>4386499.96</v>
      </c>
      <c r="K31" s="38">
        <f t="shared" si="13"/>
        <v>5301999.99</v>
      </c>
      <c r="L31" s="38">
        <f t="shared" si="13"/>
        <v>14709999.98</v>
      </c>
      <c r="M31" s="38">
        <f t="shared" si="13"/>
        <v>7018000</v>
      </c>
      <c r="N31" s="38">
        <f t="shared" si="11"/>
        <v>110657899.88</v>
      </c>
      <c r="O31" s="30"/>
    </row>
    <row r="32" spans="1:15" ht="15" x14ac:dyDescent="0.2">
      <c r="A32" s="39" t="s">
        <v>45</v>
      </c>
      <c r="B32" s="41">
        <v>17081000</v>
      </c>
      <c r="C32" s="40">
        <v>8697000</v>
      </c>
      <c r="D32" s="40">
        <v>1300999.8999999999</v>
      </c>
      <c r="E32" s="40">
        <v>11421000.060000001</v>
      </c>
      <c r="F32" s="40">
        <v>9302500.0800000001</v>
      </c>
      <c r="G32" s="40">
        <v>8431000</v>
      </c>
      <c r="H32" s="40">
        <v>10763499.99</v>
      </c>
      <c r="I32" s="40">
        <v>12244399.92</v>
      </c>
      <c r="J32" s="40">
        <v>4386499.96</v>
      </c>
      <c r="K32" s="40">
        <v>5301999.99</v>
      </c>
      <c r="L32" s="40">
        <v>14709999.98</v>
      </c>
      <c r="M32" s="40">
        <v>5685198.1500000004</v>
      </c>
      <c r="N32" s="40">
        <f t="shared" si="11"/>
        <v>109325098.03</v>
      </c>
      <c r="O32" s="27"/>
    </row>
    <row r="33" spans="1:16" ht="15" x14ac:dyDescent="0.2">
      <c r="A33" s="39" t="s">
        <v>46</v>
      </c>
      <c r="B33" s="41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>
        <v>1332801.8500000001</v>
      </c>
      <c r="N33" s="40">
        <f t="shared" si="11"/>
        <v>1332801.8500000001</v>
      </c>
      <c r="O33" s="27"/>
    </row>
    <row r="34" spans="1:16" s="32" customFormat="1" ht="15.75" x14ac:dyDescent="0.25">
      <c r="A34" s="37" t="s">
        <v>39</v>
      </c>
      <c r="B34" s="42">
        <f t="shared" ref="B34:N34" si="14">SUM(B35:B36)</f>
        <v>16301900.140000001</v>
      </c>
      <c r="C34" s="42">
        <f t="shared" si="14"/>
        <v>7977000.0199999996</v>
      </c>
      <c r="D34" s="42">
        <f t="shared" si="14"/>
        <v>1839000.02</v>
      </c>
      <c r="E34" s="42">
        <f t="shared" si="14"/>
        <v>10625000.029999999</v>
      </c>
      <c r="F34" s="42">
        <f t="shared" si="14"/>
        <v>8999999.9000000004</v>
      </c>
      <c r="G34" s="42">
        <f t="shared" si="14"/>
        <v>7923999.9199999999</v>
      </c>
      <c r="H34" s="42">
        <f t="shared" si="14"/>
        <v>9257000.0999999996</v>
      </c>
      <c r="I34" s="42">
        <f t="shared" si="14"/>
        <v>11217999.970000001</v>
      </c>
      <c r="J34" s="42">
        <f t="shared" si="14"/>
        <v>4045999.98</v>
      </c>
      <c r="K34" s="42">
        <f t="shared" si="14"/>
        <v>4925000.0999999996</v>
      </c>
      <c r="L34" s="42">
        <f t="shared" si="14"/>
        <v>12034000.17</v>
      </c>
      <c r="M34" s="42">
        <f t="shared" si="14"/>
        <v>7156128.0700000003</v>
      </c>
      <c r="N34" s="42">
        <f t="shared" si="14"/>
        <v>102303028.42000002</v>
      </c>
      <c r="O34" s="30"/>
      <c r="P34" s="47"/>
    </row>
    <row r="35" spans="1:16" ht="15" x14ac:dyDescent="0.2">
      <c r="A35" s="39" t="s">
        <v>45</v>
      </c>
      <c r="B35" s="40">
        <v>16301900.140000001</v>
      </c>
      <c r="C35" s="40">
        <v>7977000.0199999996</v>
      </c>
      <c r="D35" s="40">
        <v>1839000.02</v>
      </c>
      <c r="E35" s="40">
        <v>10625000.029999999</v>
      </c>
      <c r="F35" s="40">
        <v>8999999.9000000004</v>
      </c>
      <c r="G35" s="40">
        <v>7923999.9199999999</v>
      </c>
      <c r="H35" s="40">
        <v>9257000.0999999996</v>
      </c>
      <c r="I35" s="40">
        <v>11217999.970000001</v>
      </c>
      <c r="J35" s="40">
        <v>4045999.98</v>
      </c>
      <c r="K35" s="40">
        <v>4925000.0999999996</v>
      </c>
      <c r="L35" s="40">
        <v>12034000.17</v>
      </c>
      <c r="M35" s="40">
        <v>7156128.0700000003</v>
      </c>
      <c r="N35" s="41">
        <f>SUM(B35:M35)</f>
        <v>102303028.42000002</v>
      </c>
      <c r="O35" s="27"/>
    </row>
    <row r="36" spans="1:16" ht="15" x14ac:dyDescent="0.2">
      <c r="A36" s="39" t="s">
        <v>46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1"/>
      <c r="O36" s="27"/>
    </row>
    <row r="37" spans="1:16" s="31" customFormat="1" ht="15.75" x14ac:dyDescent="0.25">
      <c r="A37" s="38" t="s">
        <v>38</v>
      </c>
      <c r="B37" s="42">
        <f t="shared" ref="B37:N37" si="15">SUM(B38:B39)</f>
        <v>15331000</v>
      </c>
      <c r="C37" s="42">
        <f t="shared" si="15"/>
        <v>7807999.96</v>
      </c>
      <c r="D37" s="42">
        <f t="shared" si="15"/>
        <v>1990000</v>
      </c>
      <c r="E37" s="42">
        <f t="shared" si="15"/>
        <v>10208000.02</v>
      </c>
      <c r="F37" s="42">
        <f t="shared" si="15"/>
        <v>8131999.8700000001</v>
      </c>
      <c r="G37" s="42">
        <f t="shared" si="15"/>
        <v>8387138.6000000006</v>
      </c>
      <c r="H37" s="42">
        <f t="shared" si="15"/>
        <v>9101000.0099999998</v>
      </c>
      <c r="I37" s="42">
        <f t="shared" si="15"/>
        <v>11081000.1</v>
      </c>
      <c r="J37" s="42">
        <f t="shared" si="15"/>
        <v>4208999.95</v>
      </c>
      <c r="K37" s="42">
        <f t="shared" si="15"/>
        <v>4535000</v>
      </c>
      <c r="L37" s="42">
        <f t="shared" si="15"/>
        <v>13462000.060000001</v>
      </c>
      <c r="M37" s="42">
        <f t="shared" si="15"/>
        <v>6365999.96</v>
      </c>
      <c r="N37" s="42">
        <f t="shared" si="15"/>
        <v>100610138.53</v>
      </c>
    </row>
    <row r="38" spans="1:16" s="29" customFormat="1" ht="15" x14ac:dyDescent="0.2">
      <c r="A38" s="39" t="s">
        <v>45</v>
      </c>
      <c r="B38" s="40">
        <v>15331000</v>
      </c>
      <c r="C38" s="40">
        <v>7807999.96</v>
      </c>
      <c r="D38" s="40">
        <v>1990000</v>
      </c>
      <c r="E38" s="40">
        <v>10208000.02</v>
      </c>
      <c r="F38" s="40">
        <v>8131999.8700000001</v>
      </c>
      <c r="G38" s="40">
        <f>8350999.99+36138.61</f>
        <v>8387138.6000000006</v>
      </c>
      <c r="H38" s="40">
        <v>9101000.0099999998</v>
      </c>
      <c r="I38" s="40">
        <v>11081000.1</v>
      </c>
      <c r="J38" s="40">
        <v>4208999.95</v>
      </c>
      <c r="K38" s="40">
        <v>4535000</v>
      </c>
      <c r="L38" s="40">
        <v>13462000.060000001</v>
      </c>
      <c r="M38" s="40">
        <v>6365999.96</v>
      </c>
      <c r="N38" s="41">
        <f>SUM(B38:M38)</f>
        <v>100610138.53</v>
      </c>
    </row>
    <row r="39" spans="1:16" s="29" customFormat="1" ht="15" x14ac:dyDescent="0.2">
      <c r="A39" s="39" t="s">
        <v>46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1"/>
    </row>
    <row r="40" spans="1:16" s="31" customFormat="1" ht="15.75" x14ac:dyDescent="0.25">
      <c r="A40" s="38" t="s">
        <v>28</v>
      </c>
      <c r="B40" s="42">
        <f t="shared" ref="B40:N40" si="16">SUM(B41:B42)</f>
        <v>15476000.01</v>
      </c>
      <c r="C40" s="42">
        <f t="shared" si="16"/>
        <v>7055999.9900000002</v>
      </c>
      <c r="D40" s="42">
        <f t="shared" si="16"/>
        <v>3047000.04</v>
      </c>
      <c r="E40" s="42">
        <f t="shared" si="16"/>
        <v>10524999.939999999</v>
      </c>
      <c r="F40" s="42">
        <f t="shared" si="16"/>
        <v>7670999.8300000001</v>
      </c>
      <c r="G40" s="42">
        <f t="shared" si="16"/>
        <v>7745000.0099999998</v>
      </c>
      <c r="H40" s="42">
        <f t="shared" si="16"/>
        <v>7212000.0499999998</v>
      </c>
      <c r="I40" s="42">
        <f t="shared" si="16"/>
        <v>14943999.82</v>
      </c>
      <c r="J40" s="42">
        <f t="shared" si="16"/>
        <v>4562999.99</v>
      </c>
      <c r="K40" s="42">
        <f t="shared" si="16"/>
        <v>4562999.99</v>
      </c>
      <c r="L40" s="42">
        <f t="shared" si="16"/>
        <v>15087000.01</v>
      </c>
      <c r="M40" s="42">
        <f t="shared" si="16"/>
        <v>11587000.060000001</v>
      </c>
      <c r="N40" s="42">
        <f t="shared" si="16"/>
        <v>109475999.73999999</v>
      </c>
    </row>
    <row r="41" spans="1:16" s="29" customFormat="1" ht="15" x14ac:dyDescent="0.2">
      <c r="A41" s="39" t="s">
        <v>45</v>
      </c>
      <c r="B41" s="41">
        <v>15476000.01</v>
      </c>
      <c r="C41" s="41">
        <v>7055999.9900000002</v>
      </c>
      <c r="D41" s="41">
        <v>3047000.04</v>
      </c>
      <c r="E41" s="41">
        <v>10524999.939999999</v>
      </c>
      <c r="F41" s="41">
        <v>7670999.8300000001</v>
      </c>
      <c r="G41" s="41">
        <v>7745000.0099999998</v>
      </c>
      <c r="H41" s="41">
        <v>7212000.0499999998</v>
      </c>
      <c r="I41" s="41">
        <v>14943999.82</v>
      </c>
      <c r="J41" s="41">
        <v>4562999.99</v>
      </c>
      <c r="K41" s="41">
        <v>4562999.99</v>
      </c>
      <c r="L41" s="41">
        <v>15087000.01</v>
      </c>
      <c r="M41" s="41">
        <v>7987000.1699999999</v>
      </c>
      <c r="N41" s="41">
        <f t="shared" ref="N41:N48" si="17">SUM(B41:M41)</f>
        <v>105875999.84999999</v>
      </c>
    </row>
    <row r="42" spans="1:16" s="29" customFormat="1" ht="15" x14ac:dyDescent="0.2">
      <c r="A42" s="39" t="s">
        <v>46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>
        <v>3599999.89</v>
      </c>
      <c r="N42" s="41">
        <f t="shared" si="17"/>
        <v>3599999.89</v>
      </c>
    </row>
    <row r="43" spans="1:16" s="31" customFormat="1" ht="15.75" x14ac:dyDescent="0.25">
      <c r="A43" s="38" t="s">
        <v>26</v>
      </c>
      <c r="B43" s="42">
        <v>15744999.949999999</v>
      </c>
      <c r="C43" s="42">
        <v>6879999.96</v>
      </c>
      <c r="D43" s="42">
        <v>3878000.08</v>
      </c>
      <c r="E43" s="42">
        <v>11256999.99</v>
      </c>
      <c r="F43" s="42">
        <v>7966000.1500000004</v>
      </c>
      <c r="G43" s="42">
        <v>7560000.1100000003</v>
      </c>
      <c r="H43" s="42">
        <v>9475999.9600000009</v>
      </c>
      <c r="I43" s="42">
        <v>11605000.01</v>
      </c>
      <c r="J43" s="42">
        <v>5700000.0700000003</v>
      </c>
      <c r="K43" s="42">
        <v>5295999.95</v>
      </c>
      <c r="L43" s="42">
        <v>11744999.93</v>
      </c>
      <c r="M43" s="42">
        <v>10008000</v>
      </c>
      <c r="N43" s="42">
        <f t="shared" si="17"/>
        <v>107116000.16</v>
      </c>
    </row>
    <row r="44" spans="1:16" s="31" customFormat="1" ht="15.75" x14ac:dyDescent="0.25">
      <c r="A44" s="38" t="s">
        <v>6</v>
      </c>
      <c r="B44" s="42">
        <v>12911999.92</v>
      </c>
      <c r="C44" s="42">
        <v>6766999.96</v>
      </c>
      <c r="D44" s="42">
        <v>3220999.97</v>
      </c>
      <c r="E44" s="42">
        <v>9586999.9900000002</v>
      </c>
      <c r="F44" s="42">
        <v>6971999.9299999997</v>
      </c>
      <c r="G44" s="42">
        <v>6837999.9800000004</v>
      </c>
      <c r="H44" s="42">
        <v>8605000.1099999994</v>
      </c>
      <c r="I44" s="42">
        <v>10561999.970000001</v>
      </c>
      <c r="J44" s="42">
        <v>5299000.03</v>
      </c>
      <c r="K44" s="42">
        <v>5162999.91</v>
      </c>
      <c r="L44" s="42">
        <v>11635000.01</v>
      </c>
      <c r="M44" s="42">
        <v>8613000.0199999996</v>
      </c>
      <c r="N44" s="42">
        <f t="shared" si="17"/>
        <v>96173999.799999997</v>
      </c>
    </row>
    <row r="45" spans="1:16" s="31" customFormat="1" ht="15.75" x14ac:dyDescent="0.25">
      <c r="A45" s="38" t="s">
        <v>18</v>
      </c>
      <c r="B45" s="42">
        <v>8487999.9900000002</v>
      </c>
      <c r="C45" s="42">
        <v>7171499.8600000003</v>
      </c>
      <c r="D45" s="42">
        <v>5341000</v>
      </c>
      <c r="E45" s="42">
        <v>9695000.0500000007</v>
      </c>
      <c r="F45" s="42">
        <v>7158000.0800000001</v>
      </c>
      <c r="G45" s="42">
        <v>6147000.04</v>
      </c>
      <c r="H45" s="42">
        <v>8345000.0199999996</v>
      </c>
      <c r="I45" s="42">
        <v>9289000</v>
      </c>
      <c r="J45" s="42">
        <v>4450500</v>
      </c>
      <c r="K45" s="42">
        <v>5976999.9800000004</v>
      </c>
      <c r="L45" s="42">
        <v>7276000.1100000003</v>
      </c>
      <c r="M45" s="42">
        <v>10151999.98</v>
      </c>
      <c r="N45" s="42">
        <f t="shared" si="17"/>
        <v>89490000.110000014</v>
      </c>
    </row>
    <row r="46" spans="1:16" s="31" customFormat="1" ht="15.75" x14ac:dyDescent="0.25">
      <c r="A46" s="38" t="s">
        <v>19</v>
      </c>
      <c r="B46" s="42">
        <v>6582000.1200000001</v>
      </c>
      <c r="C46" s="42">
        <v>6237500.04</v>
      </c>
      <c r="D46" s="42">
        <v>5132500.0599999996</v>
      </c>
      <c r="E46" s="42">
        <v>8560500.0209999997</v>
      </c>
      <c r="F46" s="42">
        <v>6537500.0099999998</v>
      </c>
      <c r="G46" s="42">
        <v>4901299.99</v>
      </c>
      <c r="H46" s="42">
        <v>8222500.0599999996</v>
      </c>
      <c r="I46" s="42">
        <v>8782499.9299999997</v>
      </c>
      <c r="J46" s="42">
        <v>2995400</v>
      </c>
      <c r="K46" s="42">
        <v>4388999.8899999997</v>
      </c>
      <c r="L46" s="42">
        <v>10195000.050000001</v>
      </c>
      <c r="M46" s="42">
        <v>5160300.08</v>
      </c>
      <c r="N46" s="42">
        <f t="shared" si="17"/>
        <v>77696000.251000002</v>
      </c>
    </row>
    <row r="47" spans="1:16" s="31" customFormat="1" ht="15.75" x14ac:dyDescent="0.25">
      <c r="A47" s="38" t="s">
        <v>20</v>
      </c>
      <c r="B47" s="42">
        <v>6044999.9400000004</v>
      </c>
      <c r="C47" s="42">
        <v>5548999.9800000004</v>
      </c>
      <c r="D47" s="42">
        <v>5345999.9400000004</v>
      </c>
      <c r="E47" s="42">
        <v>7625000.0800000001</v>
      </c>
      <c r="F47" s="42">
        <v>6298000.0499999998</v>
      </c>
      <c r="G47" s="42">
        <v>5289000.05</v>
      </c>
      <c r="H47" s="42">
        <v>6637000.0199999996</v>
      </c>
      <c r="I47" s="42">
        <v>8464000.0099999998</v>
      </c>
      <c r="J47" s="42">
        <v>3466999.99</v>
      </c>
      <c r="K47" s="42">
        <v>4146999.97</v>
      </c>
      <c r="L47" s="42">
        <v>7671000.0300000003</v>
      </c>
      <c r="M47" s="42">
        <v>6166599.8399999999</v>
      </c>
      <c r="N47" s="42">
        <f t="shared" si="17"/>
        <v>72704599.900000006</v>
      </c>
    </row>
    <row r="48" spans="1:16" s="31" customFormat="1" ht="15.75" x14ac:dyDescent="0.25">
      <c r="A48" s="38" t="s">
        <v>21</v>
      </c>
      <c r="B48" s="42">
        <v>7115499.9299999997</v>
      </c>
      <c r="C48" s="42">
        <v>4922999.8899999997</v>
      </c>
      <c r="D48" s="42">
        <v>5961000.0499999998</v>
      </c>
      <c r="E48" s="42">
        <v>7975000.0300000003</v>
      </c>
      <c r="F48" s="42">
        <v>5587000</v>
      </c>
      <c r="G48" s="42">
        <v>4437999.99</v>
      </c>
      <c r="H48" s="42">
        <v>6899999.9500000002</v>
      </c>
      <c r="I48" s="42">
        <v>7789999.8700000001</v>
      </c>
      <c r="J48" s="42">
        <v>2954500.06</v>
      </c>
      <c r="K48" s="42">
        <v>3377499.99</v>
      </c>
      <c r="L48" s="42">
        <v>8295999.9800000004</v>
      </c>
      <c r="M48" s="42">
        <v>4579000.09</v>
      </c>
      <c r="N48" s="42">
        <f t="shared" si="17"/>
        <v>69896499.830000013</v>
      </c>
    </row>
    <row r="49" spans="1:14" s="31" customFormat="1" x14ac:dyDescent="0.2"/>
    <row r="50" spans="1:14" s="34" customFormat="1" ht="15" x14ac:dyDescent="0.2">
      <c r="A50" s="44" t="s">
        <v>47</v>
      </c>
      <c r="B50" s="43">
        <f t="shared" ref="B50:N50" si="18">AVERAGE(B43:B48,B40,B37,B34,B31,B28,B25,B22,B19)</f>
        <v>14011002.06857143</v>
      </c>
      <c r="C50" s="43">
        <f t="shared" si="18"/>
        <v>7307764.2671428556</v>
      </c>
      <c r="D50" s="43">
        <f t="shared" si="18"/>
        <v>3324662.618571429</v>
      </c>
      <c r="E50" s="43">
        <f t="shared" si="18"/>
        <v>10539371.450071428</v>
      </c>
      <c r="F50" s="43">
        <f t="shared" si="18"/>
        <v>7964807.1307142843</v>
      </c>
      <c r="G50" s="43">
        <f t="shared" si="18"/>
        <v>7360402.7649999997</v>
      </c>
      <c r="H50" s="43">
        <f t="shared" si="18"/>
        <v>9232764.3135714289</v>
      </c>
      <c r="I50" s="43">
        <f t="shared" si="18"/>
        <v>11114600.619999999</v>
      </c>
      <c r="J50" s="43">
        <f t="shared" si="18"/>
        <v>4440592.8535714289</v>
      </c>
      <c r="K50" s="43">
        <f t="shared" si="18"/>
        <v>5309471.4214285715</v>
      </c>
      <c r="L50" s="43">
        <f t="shared" si="18"/>
        <v>13396842.872142857</v>
      </c>
      <c r="M50" s="43">
        <f t="shared" si="18"/>
        <v>8017704.6864285721</v>
      </c>
      <c r="N50" s="43">
        <f t="shared" si="18"/>
        <v>102019987.06721428</v>
      </c>
    </row>
    <row r="51" spans="1:14" s="34" customFormat="1" ht="15" x14ac:dyDescent="0.2">
      <c r="A51" s="34" t="s">
        <v>48</v>
      </c>
      <c r="B51" s="43"/>
      <c r="C51" s="43"/>
      <c r="D51" s="43">
        <f>SUM(B50:D50)</f>
        <v>24643428.954285715</v>
      </c>
      <c r="E51" s="43"/>
      <c r="F51" s="43"/>
      <c r="G51" s="43">
        <f>SUM(E50:G50)</f>
        <v>25864581.345785715</v>
      </c>
      <c r="H51" s="43"/>
      <c r="I51" s="43"/>
      <c r="J51" s="43">
        <f>SUM(H50:J50)</f>
        <v>24787957.787142858</v>
      </c>
      <c r="K51" s="43"/>
      <c r="L51" s="43"/>
      <c r="M51" s="43">
        <f>SUM(K50:M50)</f>
        <v>26724018.98</v>
      </c>
      <c r="N51" s="43">
        <f>SUM(B51:M51)</f>
        <v>102019987.0672143</v>
      </c>
    </row>
    <row r="52" spans="1:14" s="34" customFormat="1" ht="15" x14ac:dyDescent="0.2">
      <c r="A52" s="34" t="s">
        <v>49</v>
      </c>
      <c r="B52" s="49">
        <f t="shared" ref="B52:N52" si="19">B50/$N$50</f>
        <v>0.13733585419237995</v>
      </c>
      <c r="C52" s="49">
        <f t="shared" si="19"/>
        <v>7.163071156172808E-2</v>
      </c>
      <c r="D52" s="49">
        <f t="shared" si="19"/>
        <v>3.2588345814835544E-2</v>
      </c>
      <c r="E52" s="49">
        <f t="shared" si="19"/>
        <v>0.10330692791724946</v>
      </c>
      <c r="F52" s="49">
        <f t="shared" si="19"/>
        <v>7.807104626926481E-2</v>
      </c>
      <c r="G52" s="49">
        <f t="shared" si="19"/>
        <v>7.2146674162492416E-2</v>
      </c>
      <c r="H52" s="49">
        <f t="shared" si="19"/>
        <v>9.0499563654017776E-2</v>
      </c>
      <c r="I52" s="49">
        <f t="shared" si="19"/>
        <v>0.10894532473011703</v>
      </c>
      <c r="J52" s="49">
        <f t="shared" si="19"/>
        <v>4.3526694927395096E-2</v>
      </c>
      <c r="K52" s="49">
        <f t="shared" si="19"/>
        <v>5.2043443388504931E-2</v>
      </c>
      <c r="L52" s="49">
        <f t="shared" si="19"/>
        <v>0.1313158652266497</v>
      </c>
      <c r="M52" s="49">
        <f t="shared" si="19"/>
        <v>7.8589548155365202E-2</v>
      </c>
      <c r="N52" s="45">
        <f t="shared" si="19"/>
        <v>1</v>
      </c>
    </row>
    <row r="53" spans="1:14" s="34" customFormat="1" ht="15" x14ac:dyDescent="0.2">
      <c r="A53" s="34" t="s">
        <v>50</v>
      </c>
      <c r="D53" s="46">
        <f>SUM(B52:D52)</f>
        <v>0.2415549115689436</v>
      </c>
      <c r="G53" s="46">
        <f>SUM(E52:G52)</f>
        <v>0.25352464834900668</v>
      </c>
      <c r="J53" s="46">
        <f>SUM(H52:J52)</f>
        <v>0.2429715833115299</v>
      </c>
      <c r="M53" s="46">
        <f>SUM(K52:M52)</f>
        <v>0.26194885677051982</v>
      </c>
      <c r="N53" s="45">
        <f>SUM(B53:M53)</f>
        <v>1</v>
      </c>
    </row>
  </sheetData>
  <mergeCells count="3">
    <mergeCell ref="A1:N1"/>
    <mergeCell ref="A2:N2"/>
    <mergeCell ref="A3:N3"/>
  </mergeCells>
  <phoneticPr fontId="0" type="noConversion"/>
  <printOptions horizontalCentered="1"/>
  <pageMargins left="0.23" right="0.19" top="0.41" bottom="0.47" header="0.4" footer="0.5"/>
  <pageSetup scale="44" orientation="landscape" r:id="rId1"/>
  <headerFooter alignWithMargins="0">
    <oddFooter>&amp;L&amp;F&amp;R&amp;D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H22" sqref="H22"/>
    </sheetView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3"/>
  <sheetViews>
    <sheetView topLeftCell="A4" workbookViewId="0">
      <selection activeCell="G13" sqref="G13"/>
    </sheetView>
  </sheetViews>
  <sheetFormatPr defaultRowHeight="12.75" x14ac:dyDescent="0.2"/>
  <cols>
    <col min="1" max="1" width="11.140625" customWidth="1"/>
    <col min="2" max="2" width="17.85546875" customWidth="1"/>
    <col min="3" max="3" width="4.42578125" customWidth="1"/>
    <col min="4" max="4" width="14.42578125" customWidth="1"/>
    <col min="5" max="5" width="17.42578125" customWidth="1"/>
    <col min="6" max="6" width="5.140625" customWidth="1"/>
    <col min="7" max="7" width="10.7109375" customWidth="1"/>
  </cols>
  <sheetData>
    <row r="1" spans="1:7" x14ac:dyDescent="0.2">
      <c r="B1" t="s">
        <v>3</v>
      </c>
    </row>
    <row r="3" spans="1:7" x14ac:dyDescent="0.2">
      <c r="B3" t="s">
        <v>29</v>
      </c>
      <c r="D3" t="s">
        <v>30</v>
      </c>
    </row>
    <row r="5" spans="1:7" x14ac:dyDescent="0.2">
      <c r="A5" s="1" t="s">
        <v>31</v>
      </c>
      <c r="D5" s="1" t="s">
        <v>33</v>
      </c>
    </row>
    <row r="6" spans="1:7" x14ac:dyDescent="0.2">
      <c r="A6" s="1" t="s">
        <v>32</v>
      </c>
      <c r="B6" s="1" t="s">
        <v>34</v>
      </c>
      <c r="C6" s="1"/>
      <c r="D6" s="1" t="s">
        <v>32</v>
      </c>
      <c r="E6" s="1" t="s">
        <v>35</v>
      </c>
    </row>
    <row r="8" spans="1:7" x14ac:dyDescent="0.2">
      <c r="A8" t="s">
        <v>17</v>
      </c>
      <c r="B8" s="18">
        <v>15477181.439999999</v>
      </c>
      <c r="C8" s="18"/>
      <c r="D8" s="22" t="s">
        <v>7</v>
      </c>
      <c r="E8" s="18">
        <v>15476000.01</v>
      </c>
      <c r="G8" s="24">
        <f t="shared" ref="G8:G15" si="0">B8-E8</f>
        <v>1181.429999999702</v>
      </c>
    </row>
    <row r="9" spans="1:7" x14ac:dyDescent="0.2">
      <c r="A9" t="s">
        <v>7</v>
      </c>
      <c r="B9" s="18">
        <v>7057411.3399999999</v>
      </c>
      <c r="C9" s="18"/>
      <c r="D9" s="22" t="s">
        <v>8</v>
      </c>
      <c r="E9" s="18">
        <v>7055999.9900000002</v>
      </c>
      <c r="G9" s="24">
        <f t="shared" si="0"/>
        <v>1411.3499999996275</v>
      </c>
    </row>
    <row r="10" spans="1:7" x14ac:dyDescent="0.2">
      <c r="A10" t="s">
        <v>8</v>
      </c>
      <c r="B10" s="18">
        <v>3044400.52</v>
      </c>
      <c r="C10" s="18"/>
      <c r="D10" s="22" t="s">
        <v>9</v>
      </c>
      <c r="E10" s="18">
        <v>3047000.04</v>
      </c>
      <c r="G10" s="24">
        <f t="shared" si="0"/>
        <v>-2599.5200000000186</v>
      </c>
    </row>
    <row r="11" spans="1:7" x14ac:dyDescent="0.2">
      <c r="A11" t="s">
        <v>9</v>
      </c>
      <c r="B11" s="18">
        <v>10526000</v>
      </c>
      <c r="C11" s="18"/>
      <c r="D11" s="22" t="s">
        <v>10</v>
      </c>
      <c r="E11" s="18">
        <v>10524999.939999999</v>
      </c>
      <c r="G11" s="24">
        <f t="shared" si="0"/>
        <v>1000.0600000005215</v>
      </c>
    </row>
    <row r="12" spans="1:7" x14ac:dyDescent="0.2">
      <c r="A12" t="s">
        <v>10</v>
      </c>
      <c r="B12" s="18">
        <v>7672016.0199999996</v>
      </c>
      <c r="C12" s="18"/>
      <c r="D12" s="22" t="s">
        <v>11</v>
      </c>
      <c r="E12" s="18">
        <v>7670999.8300000001</v>
      </c>
      <c r="G12" s="24">
        <f t="shared" si="0"/>
        <v>1016.1899999994785</v>
      </c>
    </row>
    <row r="13" spans="1:7" x14ac:dyDescent="0.2">
      <c r="A13" t="s">
        <v>11</v>
      </c>
      <c r="B13" s="18">
        <v>7745247.5599999996</v>
      </c>
      <c r="C13" s="18"/>
      <c r="D13" s="22" t="s">
        <v>12</v>
      </c>
      <c r="E13" s="18">
        <v>7745000.0099999998</v>
      </c>
      <c r="G13" s="24">
        <f t="shared" si="0"/>
        <v>247.54999999981374</v>
      </c>
    </row>
    <row r="14" spans="1:7" x14ac:dyDescent="0.2">
      <c r="A14" t="s">
        <v>12</v>
      </c>
      <c r="B14" s="18">
        <v>9213342.5</v>
      </c>
      <c r="C14" s="18"/>
      <c r="D14" s="22" t="s">
        <v>5</v>
      </c>
      <c r="E14" s="18">
        <v>9212000.0500000007</v>
      </c>
      <c r="G14" s="24">
        <f t="shared" si="0"/>
        <v>1342.4499999992549</v>
      </c>
    </row>
    <row r="15" spans="1:7" x14ac:dyDescent="0.2">
      <c r="A15" t="s">
        <v>5</v>
      </c>
      <c r="B15" s="18">
        <v>12945953.630000001</v>
      </c>
      <c r="C15" s="18"/>
      <c r="D15" s="22" t="s">
        <v>13</v>
      </c>
      <c r="E15" s="18">
        <v>12944000</v>
      </c>
      <c r="G15" s="24">
        <f t="shared" si="0"/>
        <v>1953.6300000008196</v>
      </c>
    </row>
    <row r="16" spans="1:7" x14ac:dyDescent="0.2">
      <c r="A16" t="s">
        <v>13</v>
      </c>
      <c r="B16" s="21">
        <v>4563866.34</v>
      </c>
      <c r="C16" s="21"/>
      <c r="D16" s="22" t="s">
        <v>14</v>
      </c>
      <c r="E16" s="21">
        <v>4562999.99</v>
      </c>
      <c r="G16" s="24">
        <f>B16-E16</f>
        <v>866.34999999962747</v>
      </c>
    </row>
    <row r="17" spans="1:12" x14ac:dyDescent="0.2">
      <c r="A17" t="s">
        <v>14</v>
      </c>
      <c r="B17" s="21">
        <v>4654396.92</v>
      </c>
      <c r="C17" s="21"/>
      <c r="D17" s="22" t="s">
        <v>15</v>
      </c>
      <c r="E17" s="21">
        <v>4562999.99</v>
      </c>
      <c r="G17" s="24">
        <f>B17-E17</f>
        <v>91396.929999999702</v>
      </c>
    </row>
    <row r="18" spans="1:12" x14ac:dyDescent="0.2">
      <c r="B18" s="21"/>
      <c r="C18" s="21"/>
      <c r="D18" s="22"/>
      <c r="E18" s="21"/>
    </row>
    <row r="19" spans="1:12" x14ac:dyDescent="0.2">
      <c r="A19" t="s">
        <v>15</v>
      </c>
      <c r="B19" s="21">
        <v>15088012.310000001</v>
      </c>
      <c r="C19" s="21"/>
      <c r="D19" s="22" t="s">
        <v>16</v>
      </c>
      <c r="E19" s="21">
        <v>15087000</v>
      </c>
    </row>
    <row r="20" spans="1:12" x14ac:dyDescent="0.2">
      <c r="A20" t="s">
        <v>16</v>
      </c>
      <c r="B20" s="21">
        <v>12000000</v>
      </c>
      <c r="C20" s="23" t="s">
        <v>36</v>
      </c>
      <c r="D20" s="22" t="s">
        <v>17</v>
      </c>
      <c r="E20" s="21">
        <v>12000000</v>
      </c>
      <c r="F20" s="1" t="s">
        <v>36</v>
      </c>
    </row>
    <row r="23" spans="1:12" x14ac:dyDescent="0.2">
      <c r="A23" t="s">
        <v>37</v>
      </c>
      <c r="B23" s="18">
        <f>SUM(B8:B22)</f>
        <v>109987828.58</v>
      </c>
      <c r="C23" s="18"/>
      <c r="D23" s="18"/>
      <c r="E23" s="18">
        <f>SUM(E8:E22)</f>
        <v>109888999.84999998</v>
      </c>
      <c r="F23" s="18"/>
      <c r="G23" s="18"/>
      <c r="H23" s="18"/>
      <c r="I23" s="18"/>
      <c r="J23" s="18"/>
      <c r="K23" s="21"/>
      <c r="L23" s="2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6"/>
  <sheetViews>
    <sheetView zoomScaleNormal="100" workbookViewId="0">
      <selection activeCell="B7" sqref="B7"/>
    </sheetView>
  </sheetViews>
  <sheetFormatPr defaultRowHeight="12.75" x14ac:dyDescent="0.2"/>
  <cols>
    <col min="1" max="1" width="10.140625" bestFit="1" customWidth="1"/>
    <col min="2" max="2" width="16.28515625" bestFit="1" customWidth="1"/>
    <col min="3" max="8" width="15.140625" bestFit="1" customWidth="1"/>
    <col min="9" max="9" width="16.28515625" bestFit="1" customWidth="1"/>
    <col min="10" max="11" width="15.140625" bestFit="1" customWidth="1"/>
    <col min="12" max="14" width="16.28515625" bestFit="1" customWidth="1"/>
  </cols>
  <sheetData>
    <row r="1" spans="1:14" x14ac:dyDescent="0.2">
      <c r="C1" t="s">
        <v>3</v>
      </c>
    </row>
    <row r="2" spans="1:14" x14ac:dyDescent="0.2">
      <c r="C2" t="s">
        <v>27</v>
      </c>
    </row>
    <row r="5" spans="1:14" x14ac:dyDescent="0.2">
      <c r="B5" s="14" t="s">
        <v>7</v>
      </c>
      <c r="C5" s="14" t="s">
        <v>8</v>
      </c>
      <c r="D5" s="14" t="s">
        <v>9</v>
      </c>
      <c r="E5" s="14" t="s">
        <v>10</v>
      </c>
      <c r="F5" s="14" t="s">
        <v>11</v>
      </c>
      <c r="G5" s="14" t="s">
        <v>12</v>
      </c>
      <c r="H5" s="14" t="s">
        <v>5</v>
      </c>
      <c r="I5" s="14" t="s">
        <v>13</v>
      </c>
      <c r="J5" s="14" t="s">
        <v>14</v>
      </c>
      <c r="K5" s="14" t="s">
        <v>15</v>
      </c>
      <c r="L5" s="14" t="s">
        <v>16</v>
      </c>
      <c r="M5" s="14" t="s">
        <v>17</v>
      </c>
      <c r="N5" s="1" t="s">
        <v>22</v>
      </c>
    </row>
    <row r="6" spans="1:14" x14ac:dyDescent="0.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"/>
    </row>
    <row r="7" spans="1:14" x14ac:dyDescent="0.2">
      <c r="A7" t="s">
        <v>28</v>
      </c>
      <c r="B7" s="18">
        <v>15476000.01</v>
      </c>
      <c r="C7" s="18">
        <v>7055999.9900000002</v>
      </c>
      <c r="D7" s="18">
        <v>3047000.04</v>
      </c>
      <c r="E7" s="18">
        <v>10524999.939999999</v>
      </c>
      <c r="F7" s="18">
        <v>7670999.8300000001</v>
      </c>
      <c r="G7" s="18">
        <v>7745000.0099999998</v>
      </c>
      <c r="H7" s="18">
        <v>9212000.0500000007</v>
      </c>
      <c r="I7" s="18">
        <v>12944000</v>
      </c>
      <c r="J7" s="21">
        <v>4562999.99</v>
      </c>
      <c r="K7" s="21">
        <v>4562999.99</v>
      </c>
      <c r="L7" s="20"/>
      <c r="M7" s="20"/>
      <c r="N7" s="15">
        <f t="shared" ref="N7:N14" si="0">SUM(B7:M7)</f>
        <v>82801999.849999979</v>
      </c>
    </row>
    <row r="8" spans="1:14" x14ac:dyDescent="0.2">
      <c r="A8" t="s">
        <v>26</v>
      </c>
      <c r="B8" s="18">
        <v>15744999.949999999</v>
      </c>
      <c r="C8" s="18">
        <v>6879999.96</v>
      </c>
      <c r="D8" s="18">
        <v>3878000.08</v>
      </c>
      <c r="E8" s="18">
        <v>11256999.99</v>
      </c>
      <c r="F8" s="18">
        <v>7966000.1500000004</v>
      </c>
      <c r="G8" s="18">
        <v>7560000.1100000003</v>
      </c>
      <c r="H8" s="18">
        <v>9475999.9600000009</v>
      </c>
      <c r="I8" s="18">
        <v>11605000.01</v>
      </c>
      <c r="J8" s="18">
        <v>5700000.0700000003</v>
      </c>
      <c r="K8" s="19">
        <v>5295999.95</v>
      </c>
      <c r="L8" s="18">
        <v>11744999.93</v>
      </c>
      <c r="M8" s="18">
        <v>10008000</v>
      </c>
      <c r="N8" s="15">
        <f t="shared" si="0"/>
        <v>107116000.16</v>
      </c>
    </row>
    <row r="9" spans="1:14" x14ac:dyDescent="0.2">
      <c r="A9" t="s">
        <v>6</v>
      </c>
      <c r="B9" s="15">
        <v>12911999.92</v>
      </c>
      <c r="C9" s="15">
        <v>6766999.96</v>
      </c>
      <c r="D9" s="15">
        <v>3220999.97</v>
      </c>
      <c r="E9" s="15">
        <v>9586999.9900000002</v>
      </c>
      <c r="F9" s="15">
        <v>6971999.9299999997</v>
      </c>
      <c r="G9" s="15">
        <v>6837999.9800000004</v>
      </c>
      <c r="H9" s="15">
        <v>8605000.1099999994</v>
      </c>
      <c r="I9" s="15">
        <v>10561999.970000001</v>
      </c>
      <c r="J9" s="15">
        <v>5299000.03</v>
      </c>
      <c r="K9" s="15">
        <v>5162999.91</v>
      </c>
      <c r="L9" s="15">
        <v>11635000.01</v>
      </c>
      <c r="M9" s="15">
        <v>8613000.0199999996</v>
      </c>
      <c r="N9" s="15">
        <f t="shared" si="0"/>
        <v>96173999.799999997</v>
      </c>
    </row>
    <row r="10" spans="1:14" x14ac:dyDescent="0.2">
      <c r="A10" t="s">
        <v>18</v>
      </c>
      <c r="B10" s="15">
        <v>8487999.9900000002</v>
      </c>
      <c r="C10" s="15">
        <v>7171499.8600000003</v>
      </c>
      <c r="D10" s="15">
        <v>5341000</v>
      </c>
      <c r="E10" s="15">
        <v>9695000.0500000007</v>
      </c>
      <c r="F10" s="15">
        <v>7158000.0800000001</v>
      </c>
      <c r="G10" s="15">
        <v>6147000.04</v>
      </c>
      <c r="H10" s="15">
        <v>8345000.0199999996</v>
      </c>
      <c r="I10" s="15">
        <v>9289000</v>
      </c>
      <c r="J10" s="15">
        <v>4450500</v>
      </c>
      <c r="K10" s="15">
        <v>5976999.9800000004</v>
      </c>
      <c r="L10" s="15">
        <v>7276000.1100000003</v>
      </c>
      <c r="M10" s="15">
        <v>10151999.98</v>
      </c>
      <c r="N10" s="15">
        <f t="shared" si="0"/>
        <v>89490000.110000014</v>
      </c>
    </row>
    <row r="11" spans="1:14" x14ac:dyDescent="0.2">
      <c r="A11" t="s">
        <v>19</v>
      </c>
      <c r="B11" s="15">
        <v>6582000.1200000001</v>
      </c>
      <c r="C11" s="15">
        <v>6237500.04</v>
      </c>
      <c r="D11" s="15">
        <v>5132500.0599999996</v>
      </c>
      <c r="E11" s="15">
        <v>8560500.0209999997</v>
      </c>
      <c r="F11" s="15">
        <v>6537500.0099999998</v>
      </c>
      <c r="G11" s="15">
        <v>4901299.99</v>
      </c>
      <c r="H11" s="15">
        <v>8222500.0599999996</v>
      </c>
      <c r="I11" s="15">
        <v>8782499.9299999997</v>
      </c>
      <c r="J11" s="15">
        <v>2995400</v>
      </c>
      <c r="K11" s="15">
        <v>4388999.8899999997</v>
      </c>
      <c r="L11" s="15">
        <v>10195000.050000001</v>
      </c>
      <c r="M11" s="15">
        <v>5160300.08</v>
      </c>
      <c r="N11" s="15">
        <f t="shared" si="0"/>
        <v>77696000.251000002</v>
      </c>
    </row>
    <row r="12" spans="1:14" x14ac:dyDescent="0.2">
      <c r="A12" t="s">
        <v>20</v>
      </c>
      <c r="B12" s="15">
        <v>6044999.9400000004</v>
      </c>
      <c r="C12" s="15">
        <v>5548999.9800000004</v>
      </c>
      <c r="D12" s="15">
        <v>5345999.9400000004</v>
      </c>
      <c r="E12" s="15">
        <v>7625000.0800000001</v>
      </c>
      <c r="F12" s="15">
        <v>6298000.0499999998</v>
      </c>
      <c r="G12" s="15">
        <v>5289000.05</v>
      </c>
      <c r="H12" s="15">
        <v>6637000.0199999996</v>
      </c>
      <c r="I12" s="15">
        <v>8464000.0099999998</v>
      </c>
      <c r="J12" s="15">
        <v>3466999.99</v>
      </c>
      <c r="K12" s="15">
        <v>4146999.97</v>
      </c>
      <c r="L12" s="15">
        <v>7671000.0300000003</v>
      </c>
      <c r="M12" s="15">
        <v>6166599.8399999999</v>
      </c>
      <c r="N12" s="15">
        <f t="shared" si="0"/>
        <v>72704599.900000006</v>
      </c>
    </row>
    <row r="13" spans="1:14" x14ac:dyDescent="0.2">
      <c r="A13" t="s">
        <v>21</v>
      </c>
      <c r="B13" s="15">
        <v>7115499.9299999997</v>
      </c>
      <c r="C13" s="15">
        <v>4922999.8899999997</v>
      </c>
      <c r="D13" s="15">
        <v>5961000.0499999998</v>
      </c>
      <c r="E13" s="15">
        <v>7975000.0300000003</v>
      </c>
      <c r="F13" s="15">
        <v>5587000</v>
      </c>
      <c r="G13" s="15">
        <v>4437999.99</v>
      </c>
      <c r="H13" s="15">
        <v>6899999.9500000002</v>
      </c>
      <c r="I13" s="15">
        <v>7789999.8700000001</v>
      </c>
      <c r="J13" s="15">
        <v>2954500.06</v>
      </c>
      <c r="K13" s="15">
        <v>3377499.99</v>
      </c>
      <c r="L13" s="15">
        <v>8295999.9800000004</v>
      </c>
      <c r="M13" s="15">
        <v>4579000.09</v>
      </c>
      <c r="N13" s="15">
        <f t="shared" si="0"/>
        <v>69896499.830000013</v>
      </c>
    </row>
    <row r="14" spans="1:14" s="16" customFormat="1" x14ac:dyDescent="0.2">
      <c r="A14" s="17" t="s">
        <v>23</v>
      </c>
      <c r="B14" s="16">
        <v>6271000</v>
      </c>
      <c r="C14" s="16">
        <v>5700000.0300000003</v>
      </c>
      <c r="D14" s="16">
        <v>5580999.9900000002</v>
      </c>
      <c r="E14" s="16">
        <v>7306000.0199999996</v>
      </c>
      <c r="F14" s="16">
        <v>5401000.0499999998</v>
      </c>
      <c r="G14" s="16">
        <v>4748999.9800000004</v>
      </c>
      <c r="H14" s="16">
        <v>5817000.0300000003</v>
      </c>
      <c r="I14" s="16">
        <v>7553999.9699999997</v>
      </c>
      <c r="J14" s="16">
        <v>3138000</v>
      </c>
      <c r="K14" s="16">
        <v>3583000.07</v>
      </c>
      <c r="L14" s="16">
        <v>7248499.9699999997</v>
      </c>
      <c r="M14" s="16">
        <v>3977345.06</v>
      </c>
      <c r="N14" s="15">
        <f t="shared" si="0"/>
        <v>66325845.170000009</v>
      </c>
    </row>
    <row r="15" spans="1:14" x14ac:dyDescent="0.2">
      <c r="A15" t="s">
        <v>24</v>
      </c>
    </row>
    <row r="16" spans="1:14" x14ac:dyDescent="0.2">
      <c r="A16" t="s">
        <v>25</v>
      </c>
      <c r="N16" s="16">
        <v>52839136.590000004</v>
      </c>
    </row>
  </sheetData>
  <phoneticPr fontId="0" type="noConversion"/>
  <pageMargins left="0.75" right="0.75" top="1" bottom="1" header="0.5" footer="0.5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94-04 Data</vt:lpstr>
      <vt:lpstr>Monthly Analysis5yrs</vt:lpstr>
      <vt:lpstr>Monthly Analysis</vt:lpstr>
      <vt:lpstr>Sheet2</vt:lpstr>
      <vt:lpstr>Comparison To Projected</vt:lpstr>
      <vt:lpstr>Sheet1</vt:lpstr>
      <vt:lpstr>Rev</vt:lpstr>
      <vt:lpstr>George</vt:lpstr>
      <vt:lpstr>Vertical Bar</vt:lpstr>
      <vt:lpstr>Horizontal Bar</vt:lpstr>
      <vt:lpstr>Chart1</vt:lpstr>
      <vt:lpstr>'Monthly Analysis'!Print_Area</vt:lpstr>
      <vt:lpstr>'Monthly Analysis5yrs'!Print_Area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A. Maffei</dc:creator>
  <cp:lastModifiedBy>Hazzard, Alma</cp:lastModifiedBy>
  <cp:lastPrinted>2024-07-16T20:28:51Z</cp:lastPrinted>
  <dcterms:created xsi:type="dcterms:W3CDTF">1999-08-23T14:03:44Z</dcterms:created>
  <dcterms:modified xsi:type="dcterms:W3CDTF">2024-07-16T20:30:09Z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