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sh management\Revenue Sharing\FY2027\Projections\"/>
    </mc:Choice>
  </mc:AlternateContent>
  <xr:revisionPtr revIDLastSave="0" documentId="8_{72109994-B306-4A79-9C8D-FF5496749584}" xr6:coauthVersionLast="47" xr6:coauthVersionMax="47" xr10:uidLastSave="{00000000-0000-0000-0000-000000000000}"/>
  <bookViews>
    <workbookView xWindow="-108" yWindow="-108" windowWidth="23256" windowHeight="13896" activeTab="1" xr2:uid="{298656BE-20EF-4D05-913E-FE7BF52A40F9}"/>
  </bookViews>
  <sheets>
    <sheet name="Calculations" sheetId="3" r:id="rId1"/>
    <sheet name="Projections" sheetId="2" r:id="rId2"/>
  </sheets>
  <definedNames>
    <definedName name="TE4_18804_pagetransition" localSheetId="0">Calculations!$J$499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C498" i="3"/>
  <c r="E498" i="3"/>
  <c r="D498" i="3"/>
  <c r="H497" i="3"/>
  <c r="I497" i="3" s="1"/>
  <c r="J497" i="3" s="1"/>
  <c r="F497" i="3"/>
  <c r="H496" i="3"/>
  <c r="I496" i="3" s="1"/>
  <c r="J496" i="3" s="1"/>
  <c r="F496" i="3"/>
  <c r="H495" i="3"/>
  <c r="I495" i="3" s="1"/>
  <c r="J495" i="3" s="1"/>
  <c r="F495" i="3"/>
  <c r="H494" i="3"/>
  <c r="I494" i="3" s="1"/>
  <c r="J494" i="3" s="1"/>
  <c r="F494" i="3"/>
  <c r="H493" i="3"/>
  <c r="I493" i="3" s="1"/>
  <c r="J493" i="3" s="1"/>
  <c r="F493" i="3"/>
  <c r="H492" i="3"/>
  <c r="I492" i="3" s="1"/>
  <c r="J492" i="3" s="1"/>
  <c r="F492" i="3"/>
  <c r="H491" i="3"/>
  <c r="I491" i="3" s="1"/>
  <c r="J491" i="3" s="1"/>
  <c r="F491" i="3"/>
  <c r="H490" i="3"/>
  <c r="I490" i="3" s="1"/>
  <c r="J490" i="3" s="1"/>
  <c r="F490" i="3"/>
  <c r="H489" i="3"/>
  <c r="I489" i="3" s="1"/>
  <c r="J489" i="3" s="1"/>
  <c r="F489" i="3"/>
  <c r="H488" i="3"/>
  <c r="I488" i="3" s="1"/>
  <c r="J488" i="3" s="1"/>
  <c r="F488" i="3"/>
  <c r="H487" i="3"/>
  <c r="I487" i="3" s="1"/>
  <c r="J487" i="3" s="1"/>
  <c r="F487" i="3"/>
  <c r="H486" i="3"/>
  <c r="I486" i="3" s="1"/>
  <c r="J486" i="3" s="1"/>
  <c r="F486" i="3"/>
  <c r="H485" i="3"/>
  <c r="I485" i="3" s="1"/>
  <c r="J485" i="3" s="1"/>
  <c r="F485" i="3"/>
  <c r="H484" i="3"/>
  <c r="I484" i="3" s="1"/>
  <c r="J484" i="3" s="1"/>
  <c r="F484" i="3"/>
  <c r="H483" i="3"/>
  <c r="I483" i="3" s="1"/>
  <c r="J483" i="3" s="1"/>
  <c r="F483" i="3"/>
  <c r="H482" i="3"/>
  <c r="I482" i="3" s="1"/>
  <c r="J482" i="3" s="1"/>
  <c r="F482" i="3"/>
  <c r="H481" i="3"/>
  <c r="I481" i="3" s="1"/>
  <c r="J481" i="3" s="1"/>
  <c r="F481" i="3"/>
  <c r="H480" i="3"/>
  <c r="I480" i="3" s="1"/>
  <c r="J480" i="3" s="1"/>
  <c r="F480" i="3"/>
  <c r="H479" i="3"/>
  <c r="I479" i="3" s="1"/>
  <c r="J479" i="3" s="1"/>
  <c r="F479" i="3"/>
  <c r="H478" i="3"/>
  <c r="I478" i="3" s="1"/>
  <c r="J478" i="3" s="1"/>
  <c r="F478" i="3"/>
  <c r="H477" i="3"/>
  <c r="I477" i="3" s="1"/>
  <c r="J477" i="3" s="1"/>
  <c r="F477" i="3"/>
  <c r="H476" i="3"/>
  <c r="I476" i="3" s="1"/>
  <c r="J476" i="3" s="1"/>
  <c r="F476" i="3"/>
  <c r="H475" i="3"/>
  <c r="I475" i="3" s="1"/>
  <c r="J475" i="3" s="1"/>
  <c r="F475" i="3"/>
  <c r="H474" i="3"/>
  <c r="I474" i="3" s="1"/>
  <c r="J474" i="3" s="1"/>
  <c r="F474" i="3"/>
  <c r="H473" i="3"/>
  <c r="I473" i="3" s="1"/>
  <c r="J473" i="3" s="1"/>
  <c r="F473" i="3"/>
  <c r="H472" i="3"/>
  <c r="I472" i="3" s="1"/>
  <c r="J472" i="3" s="1"/>
  <c r="F472" i="3"/>
  <c r="H471" i="3"/>
  <c r="I471" i="3" s="1"/>
  <c r="J471" i="3" s="1"/>
  <c r="F471" i="3"/>
  <c r="H470" i="3"/>
  <c r="I470" i="3" s="1"/>
  <c r="J470" i="3" s="1"/>
  <c r="F470" i="3"/>
  <c r="H469" i="3"/>
  <c r="I469" i="3" s="1"/>
  <c r="J469" i="3" s="1"/>
  <c r="F469" i="3"/>
  <c r="H468" i="3"/>
  <c r="I468" i="3" s="1"/>
  <c r="J468" i="3" s="1"/>
  <c r="F468" i="3"/>
  <c r="H467" i="3"/>
  <c r="I467" i="3" s="1"/>
  <c r="J467" i="3" s="1"/>
  <c r="F467" i="3"/>
  <c r="H466" i="3"/>
  <c r="I466" i="3" s="1"/>
  <c r="J466" i="3" s="1"/>
  <c r="F466" i="3"/>
  <c r="H465" i="3"/>
  <c r="I465" i="3" s="1"/>
  <c r="J465" i="3" s="1"/>
  <c r="F465" i="3"/>
  <c r="H464" i="3"/>
  <c r="I464" i="3" s="1"/>
  <c r="J464" i="3" s="1"/>
  <c r="F464" i="3"/>
  <c r="H463" i="3"/>
  <c r="I463" i="3" s="1"/>
  <c r="J463" i="3" s="1"/>
  <c r="F463" i="3"/>
  <c r="H462" i="3"/>
  <c r="I462" i="3" s="1"/>
  <c r="J462" i="3" s="1"/>
  <c r="F462" i="3"/>
  <c r="H461" i="3"/>
  <c r="I461" i="3" s="1"/>
  <c r="J461" i="3" s="1"/>
  <c r="F461" i="3"/>
  <c r="H460" i="3"/>
  <c r="I460" i="3" s="1"/>
  <c r="J460" i="3" s="1"/>
  <c r="F460" i="3"/>
  <c r="H459" i="3"/>
  <c r="I459" i="3" s="1"/>
  <c r="J459" i="3" s="1"/>
  <c r="F459" i="3"/>
  <c r="H458" i="3"/>
  <c r="I458" i="3" s="1"/>
  <c r="J458" i="3" s="1"/>
  <c r="F458" i="3"/>
  <c r="H457" i="3"/>
  <c r="I457" i="3" s="1"/>
  <c r="J457" i="3" s="1"/>
  <c r="F457" i="3"/>
  <c r="H456" i="3"/>
  <c r="I456" i="3" s="1"/>
  <c r="J456" i="3" s="1"/>
  <c r="F456" i="3"/>
  <c r="H455" i="3"/>
  <c r="I455" i="3" s="1"/>
  <c r="J455" i="3" s="1"/>
  <c r="F455" i="3"/>
  <c r="H454" i="3"/>
  <c r="I454" i="3" s="1"/>
  <c r="J454" i="3" s="1"/>
  <c r="F454" i="3"/>
  <c r="H453" i="3"/>
  <c r="I453" i="3" s="1"/>
  <c r="J453" i="3" s="1"/>
  <c r="F453" i="3"/>
  <c r="H452" i="3"/>
  <c r="I452" i="3" s="1"/>
  <c r="J452" i="3" s="1"/>
  <c r="F452" i="3"/>
  <c r="H451" i="3"/>
  <c r="I451" i="3" s="1"/>
  <c r="J451" i="3" s="1"/>
  <c r="F451" i="3"/>
  <c r="H450" i="3"/>
  <c r="I450" i="3" s="1"/>
  <c r="J450" i="3" s="1"/>
  <c r="F450" i="3"/>
  <c r="H449" i="3"/>
  <c r="I449" i="3" s="1"/>
  <c r="J449" i="3" s="1"/>
  <c r="F449" i="3"/>
  <c r="H448" i="3"/>
  <c r="I448" i="3" s="1"/>
  <c r="J448" i="3" s="1"/>
  <c r="F448" i="3"/>
  <c r="I447" i="3"/>
  <c r="J447" i="3" s="1"/>
  <c r="H447" i="3"/>
  <c r="F447" i="3"/>
  <c r="H446" i="3"/>
  <c r="I446" i="3" s="1"/>
  <c r="J446" i="3" s="1"/>
  <c r="F446" i="3"/>
  <c r="H445" i="3"/>
  <c r="I445" i="3" s="1"/>
  <c r="J445" i="3" s="1"/>
  <c r="F445" i="3"/>
  <c r="H444" i="3"/>
  <c r="I444" i="3" s="1"/>
  <c r="J444" i="3" s="1"/>
  <c r="F444" i="3"/>
  <c r="H443" i="3"/>
  <c r="I443" i="3" s="1"/>
  <c r="J443" i="3" s="1"/>
  <c r="F443" i="3"/>
  <c r="H442" i="3"/>
  <c r="I442" i="3" s="1"/>
  <c r="J442" i="3" s="1"/>
  <c r="F442" i="3"/>
  <c r="H441" i="3"/>
  <c r="I441" i="3" s="1"/>
  <c r="J441" i="3" s="1"/>
  <c r="F441" i="3"/>
  <c r="H440" i="3"/>
  <c r="I440" i="3" s="1"/>
  <c r="J440" i="3" s="1"/>
  <c r="F440" i="3"/>
  <c r="H439" i="3"/>
  <c r="I439" i="3" s="1"/>
  <c r="J439" i="3" s="1"/>
  <c r="F439" i="3"/>
  <c r="H438" i="3"/>
  <c r="I438" i="3" s="1"/>
  <c r="J438" i="3" s="1"/>
  <c r="F438" i="3"/>
  <c r="H437" i="3"/>
  <c r="I437" i="3" s="1"/>
  <c r="J437" i="3" s="1"/>
  <c r="F437" i="3"/>
  <c r="H436" i="3"/>
  <c r="I436" i="3" s="1"/>
  <c r="J436" i="3" s="1"/>
  <c r="F436" i="3"/>
  <c r="H435" i="3"/>
  <c r="I435" i="3" s="1"/>
  <c r="J435" i="3" s="1"/>
  <c r="F435" i="3"/>
  <c r="H434" i="3"/>
  <c r="I434" i="3" s="1"/>
  <c r="J434" i="3" s="1"/>
  <c r="F434" i="3"/>
  <c r="H433" i="3"/>
  <c r="I433" i="3" s="1"/>
  <c r="J433" i="3" s="1"/>
  <c r="F433" i="3"/>
  <c r="H432" i="3"/>
  <c r="I432" i="3" s="1"/>
  <c r="J432" i="3" s="1"/>
  <c r="F432" i="3"/>
  <c r="H431" i="3"/>
  <c r="I431" i="3" s="1"/>
  <c r="J431" i="3" s="1"/>
  <c r="F431" i="3"/>
  <c r="H430" i="3"/>
  <c r="I430" i="3" s="1"/>
  <c r="J430" i="3" s="1"/>
  <c r="F430" i="3"/>
  <c r="H429" i="3"/>
  <c r="I429" i="3" s="1"/>
  <c r="J429" i="3" s="1"/>
  <c r="F429" i="3"/>
  <c r="H428" i="3"/>
  <c r="I428" i="3" s="1"/>
  <c r="J428" i="3" s="1"/>
  <c r="F428" i="3"/>
  <c r="H427" i="3"/>
  <c r="I427" i="3" s="1"/>
  <c r="J427" i="3" s="1"/>
  <c r="F427" i="3"/>
  <c r="H426" i="3"/>
  <c r="I426" i="3" s="1"/>
  <c r="J426" i="3" s="1"/>
  <c r="F426" i="3"/>
  <c r="H425" i="3"/>
  <c r="I425" i="3" s="1"/>
  <c r="J425" i="3" s="1"/>
  <c r="F425" i="3"/>
  <c r="H424" i="3"/>
  <c r="I424" i="3" s="1"/>
  <c r="J424" i="3" s="1"/>
  <c r="F424" i="3"/>
  <c r="H423" i="3"/>
  <c r="I423" i="3" s="1"/>
  <c r="J423" i="3" s="1"/>
  <c r="F423" i="3"/>
  <c r="H422" i="3"/>
  <c r="I422" i="3" s="1"/>
  <c r="J422" i="3" s="1"/>
  <c r="F422" i="3"/>
  <c r="H421" i="3"/>
  <c r="I421" i="3" s="1"/>
  <c r="J421" i="3" s="1"/>
  <c r="F421" i="3"/>
  <c r="H420" i="3"/>
  <c r="I420" i="3" s="1"/>
  <c r="J420" i="3" s="1"/>
  <c r="F420" i="3"/>
  <c r="H419" i="3"/>
  <c r="I419" i="3" s="1"/>
  <c r="J419" i="3" s="1"/>
  <c r="F419" i="3"/>
  <c r="H418" i="3"/>
  <c r="I418" i="3" s="1"/>
  <c r="J418" i="3" s="1"/>
  <c r="F418" i="3"/>
  <c r="H417" i="3"/>
  <c r="I417" i="3" s="1"/>
  <c r="J417" i="3" s="1"/>
  <c r="F417" i="3"/>
  <c r="H416" i="3"/>
  <c r="I416" i="3" s="1"/>
  <c r="J416" i="3" s="1"/>
  <c r="F416" i="3"/>
  <c r="H415" i="3"/>
  <c r="I415" i="3" s="1"/>
  <c r="J415" i="3" s="1"/>
  <c r="F415" i="3"/>
  <c r="H414" i="3"/>
  <c r="I414" i="3" s="1"/>
  <c r="J414" i="3" s="1"/>
  <c r="F414" i="3"/>
  <c r="H413" i="3"/>
  <c r="I413" i="3" s="1"/>
  <c r="J413" i="3" s="1"/>
  <c r="F413" i="3"/>
  <c r="H412" i="3"/>
  <c r="I412" i="3" s="1"/>
  <c r="J412" i="3" s="1"/>
  <c r="F412" i="3"/>
  <c r="H411" i="3"/>
  <c r="I411" i="3" s="1"/>
  <c r="J411" i="3" s="1"/>
  <c r="F411" i="3"/>
  <c r="H410" i="3"/>
  <c r="I410" i="3" s="1"/>
  <c r="J410" i="3" s="1"/>
  <c r="F410" i="3"/>
  <c r="H409" i="3"/>
  <c r="I409" i="3" s="1"/>
  <c r="J409" i="3" s="1"/>
  <c r="F409" i="3"/>
  <c r="H408" i="3"/>
  <c r="I408" i="3" s="1"/>
  <c r="J408" i="3" s="1"/>
  <c r="F408" i="3"/>
  <c r="I407" i="3"/>
  <c r="J407" i="3" s="1"/>
  <c r="H407" i="3"/>
  <c r="F407" i="3"/>
  <c r="H406" i="3"/>
  <c r="I406" i="3" s="1"/>
  <c r="J406" i="3" s="1"/>
  <c r="F406" i="3"/>
  <c r="H405" i="3"/>
  <c r="I405" i="3" s="1"/>
  <c r="J405" i="3" s="1"/>
  <c r="F405" i="3"/>
  <c r="H404" i="3"/>
  <c r="I404" i="3" s="1"/>
  <c r="J404" i="3" s="1"/>
  <c r="F404" i="3"/>
  <c r="H403" i="3"/>
  <c r="I403" i="3" s="1"/>
  <c r="J403" i="3" s="1"/>
  <c r="F403" i="3"/>
  <c r="H402" i="3"/>
  <c r="I402" i="3" s="1"/>
  <c r="J402" i="3" s="1"/>
  <c r="F402" i="3"/>
  <c r="H401" i="3"/>
  <c r="I401" i="3" s="1"/>
  <c r="J401" i="3" s="1"/>
  <c r="F401" i="3"/>
  <c r="H400" i="3"/>
  <c r="I400" i="3" s="1"/>
  <c r="J400" i="3" s="1"/>
  <c r="F400" i="3"/>
  <c r="H399" i="3"/>
  <c r="I399" i="3" s="1"/>
  <c r="J399" i="3" s="1"/>
  <c r="F399" i="3"/>
  <c r="H398" i="3"/>
  <c r="I398" i="3" s="1"/>
  <c r="J398" i="3" s="1"/>
  <c r="F398" i="3"/>
  <c r="H397" i="3"/>
  <c r="I397" i="3" s="1"/>
  <c r="J397" i="3" s="1"/>
  <c r="F397" i="3"/>
  <c r="H396" i="3"/>
  <c r="I396" i="3" s="1"/>
  <c r="J396" i="3" s="1"/>
  <c r="F396" i="3"/>
  <c r="H395" i="3"/>
  <c r="I395" i="3" s="1"/>
  <c r="J395" i="3" s="1"/>
  <c r="F395" i="3"/>
  <c r="H394" i="3"/>
  <c r="I394" i="3" s="1"/>
  <c r="J394" i="3" s="1"/>
  <c r="F394" i="3"/>
  <c r="H393" i="3"/>
  <c r="I393" i="3" s="1"/>
  <c r="J393" i="3" s="1"/>
  <c r="F393" i="3"/>
  <c r="H392" i="3"/>
  <c r="I392" i="3" s="1"/>
  <c r="J392" i="3" s="1"/>
  <c r="F392" i="3"/>
  <c r="H391" i="3"/>
  <c r="I391" i="3" s="1"/>
  <c r="J391" i="3" s="1"/>
  <c r="F391" i="3"/>
  <c r="H390" i="3"/>
  <c r="I390" i="3" s="1"/>
  <c r="J390" i="3" s="1"/>
  <c r="F390" i="3"/>
  <c r="H389" i="3"/>
  <c r="I389" i="3" s="1"/>
  <c r="J389" i="3" s="1"/>
  <c r="F389" i="3"/>
  <c r="H388" i="3"/>
  <c r="I388" i="3" s="1"/>
  <c r="J388" i="3" s="1"/>
  <c r="F388" i="3"/>
  <c r="H387" i="3"/>
  <c r="I387" i="3" s="1"/>
  <c r="J387" i="3" s="1"/>
  <c r="F387" i="3"/>
  <c r="H386" i="3"/>
  <c r="I386" i="3" s="1"/>
  <c r="J386" i="3" s="1"/>
  <c r="F386" i="3"/>
  <c r="H385" i="3"/>
  <c r="I385" i="3" s="1"/>
  <c r="J385" i="3" s="1"/>
  <c r="F385" i="3"/>
  <c r="H384" i="3"/>
  <c r="I384" i="3" s="1"/>
  <c r="J384" i="3" s="1"/>
  <c r="F384" i="3"/>
  <c r="H383" i="3"/>
  <c r="I383" i="3" s="1"/>
  <c r="J383" i="3" s="1"/>
  <c r="F383" i="3"/>
  <c r="H382" i="3"/>
  <c r="I382" i="3" s="1"/>
  <c r="J382" i="3" s="1"/>
  <c r="F382" i="3"/>
  <c r="H381" i="3"/>
  <c r="I381" i="3" s="1"/>
  <c r="J381" i="3" s="1"/>
  <c r="F381" i="3"/>
  <c r="H380" i="3"/>
  <c r="I380" i="3" s="1"/>
  <c r="J380" i="3" s="1"/>
  <c r="F380" i="3"/>
  <c r="H379" i="3"/>
  <c r="I379" i="3" s="1"/>
  <c r="J379" i="3" s="1"/>
  <c r="F379" i="3"/>
  <c r="H378" i="3"/>
  <c r="I378" i="3" s="1"/>
  <c r="J378" i="3" s="1"/>
  <c r="F378" i="3"/>
  <c r="H377" i="3"/>
  <c r="I377" i="3" s="1"/>
  <c r="J377" i="3" s="1"/>
  <c r="F377" i="3"/>
  <c r="H376" i="3"/>
  <c r="I376" i="3" s="1"/>
  <c r="J376" i="3" s="1"/>
  <c r="F376" i="3"/>
  <c r="H375" i="3"/>
  <c r="I375" i="3" s="1"/>
  <c r="J375" i="3" s="1"/>
  <c r="F375" i="3"/>
  <c r="H374" i="3"/>
  <c r="I374" i="3" s="1"/>
  <c r="J374" i="3" s="1"/>
  <c r="F374" i="3"/>
  <c r="H373" i="3"/>
  <c r="I373" i="3" s="1"/>
  <c r="J373" i="3" s="1"/>
  <c r="F373" i="3"/>
  <c r="H372" i="3"/>
  <c r="I372" i="3" s="1"/>
  <c r="J372" i="3" s="1"/>
  <c r="F372" i="3"/>
  <c r="H371" i="3"/>
  <c r="I371" i="3" s="1"/>
  <c r="J371" i="3" s="1"/>
  <c r="F371" i="3"/>
  <c r="H370" i="3"/>
  <c r="I370" i="3" s="1"/>
  <c r="J370" i="3" s="1"/>
  <c r="F370" i="3"/>
  <c r="H369" i="3"/>
  <c r="I369" i="3" s="1"/>
  <c r="J369" i="3" s="1"/>
  <c r="F369" i="3"/>
  <c r="H368" i="3"/>
  <c r="I368" i="3" s="1"/>
  <c r="J368" i="3" s="1"/>
  <c r="F368" i="3"/>
  <c r="H367" i="3"/>
  <c r="I367" i="3" s="1"/>
  <c r="J367" i="3" s="1"/>
  <c r="F367" i="3"/>
  <c r="H366" i="3"/>
  <c r="I366" i="3" s="1"/>
  <c r="J366" i="3" s="1"/>
  <c r="F366" i="3"/>
  <c r="H365" i="3"/>
  <c r="I365" i="3" s="1"/>
  <c r="J365" i="3" s="1"/>
  <c r="F365" i="3"/>
  <c r="H364" i="3"/>
  <c r="I364" i="3" s="1"/>
  <c r="J364" i="3" s="1"/>
  <c r="F364" i="3"/>
  <c r="H363" i="3"/>
  <c r="I363" i="3" s="1"/>
  <c r="J363" i="3" s="1"/>
  <c r="F363" i="3"/>
  <c r="H362" i="3"/>
  <c r="I362" i="3" s="1"/>
  <c r="J362" i="3" s="1"/>
  <c r="F362" i="3"/>
  <c r="H361" i="3"/>
  <c r="I361" i="3" s="1"/>
  <c r="J361" i="3" s="1"/>
  <c r="F361" i="3"/>
  <c r="H360" i="3"/>
  <c r="I360" i="3" s="1"/>
  <c r="J360" i="3" s="1"/>
  <c r="F360" i="3"/>
  <c r="H359" i="3"/>
  <c r="I359" i="3" s="1"/>
  <c r="J359" i="3" s="1"/>
  <c r="F359" i="3"/>
  <c r="I358" i="3"/>
  <c r="J358" i="3" s="1"/>
  <c r="H358" i="3"/>
  <c r="F358" i="3"/>
  <c r="H357" i="3"/>
  <c r="I357" i="3" s="1"/>
  <c r="J357" i="3" s="1"/>
  <c r="F357" i="3"/>
  <c r="H356" i="3"/>
  <c r="I356" i="3" s="1"/>
  <c r="J356" i="3" s="1"/>
  <c r="F356" i="3"/>
  <c r="H355" i="3"/>
  <c r="I355" i="3" s="1"/>
  <c r="J355" i="3" s="1"/>
  <c r="F355" i="3"/>
  <c r="H354" i="3"/>
  <c r="I354" i="3" s="1"/>
  <c r="J354" i="3" s="1"/>
  <c r="F354" i="3"/>
  <c r="H353" i="3"/>
  <c r="I353" i="3" s="1"/>
  <c r="J353" i="3" s="1"/>
  <c r="F353" i="3"/>
  <c r="H352" i="3"/>
  <c r="I352" i="3" s="1"/>
  <c r="J352" i="3" s="1"/>
  <c r="F352" i="3"/>
  <c r="H351" i="3"/>
  <c r="I351" i="3" s="1"/>
  <c r="J351" i="3" s="1"/>
  <c r="F351" i="3"/>
  <c r="H350" i="3"/>
  <c r="I350" i="3" s="1"/>
  <c r="J350" i="3" s="1"/>
  <c r="F350" i="3"/>
  <c r="H349" i="3"/>
  <c r="I349" i="3" s="1"/>
  <c r="J349" i="3" s="1"/>
  <c r="F349" i="3"/>
  <c r="H348" i="3"/>
  <c r="I348" i="3" s="1"/>
  <c r="J348" i="3" s="1"/>
  <c r="F348" i="3"/>
  <c r="H347" i="3"/>
  <c r="I347" i="3" s="1"/>
  <c r="J347" i="3" s="1"/>
  <c r="F347" i="3"/>
  <c r="H346" i="3"/>
  <c r="I346" i="3" s="1"/>
  <c r="J346" i="3" s="1"/>
  <c r="F346" i="3"/>
  <c r="H345" i="3"/>
  <c r="I345" i="3" s="1"/>
  <c r="J345" i="3" s="1"/>
  <c r="F345" i="3"/>
  <c r="H344" i="3"/>
  <c r="I344" i="3" s="1"/>
  <c r="J344" i="3" s="1"/>
  <c r="F344" i="3"/>
  <c r="H343" i="3"/>
  <c r="I343" i="3" s="1"/>
  <c r="J343" i="3" s="1"/>
  <c r="F343" i="3"/>
  <c r="H342" i="3"/>
  <c r="I342" i="3" s="1"/>
  <c r="J342" i="3" s="1"/>
  <c r="F342" i="3"/>
  <c r="H341" i="3"/>
  <c r="I341" i="3" s="1"/>
  <c r="J341" i="3" s="1"/>
  <c r="F341" i="3"/>
  <c r="H340" i="3"/>
  <c r="I340" i="3" s="1"/>
  <c r="J340" i="3" s="1"/>
  <c r="F340" i="3"/>
  <c r="H339" i="3"/>
  <c r="I339" i="3" s="1"/>
  <c r="J339" i="3" s="1"/>
  <c r="F339" i="3"/>
  <c r="H338" i="3"/>
  <c r="I338" i="3" s="1"/>
  <c r="J338" i="3" s="1"/>
  <c r="F338" i="3"/>
  <c r="H337" i="3"/>
  <c r="I337" i="3" s="1"/>
  <c r="J337" i="3" s="1"/>
  <c r="F337" i="3"/>
  <c r="H336" i="3"/>
  <c r="I336" i="3" s="1"/>
  <c r="J336" i="3" s="1"/>
  <c r="F336" i="3"/>
  <c r="H335" i="3"/>
  <c r="I335" i="3" s="1"/>
  <c r="J335" i="3" s="1"/>
  <c r="F335" i="3"/>
  <c r="H334" i="3"/>
  <c r="I334" i="3" s="1"/>
  <c r="J334" i="3" s="1"/>
  <c r="F334" i="3"/>
  <c r="H333" i="3"/>
  <c r="I333" i="3" s="1"/>
  <c r="J333" i="3" s="1"/>
  <c r="F333" i="3"/>
  <c r="H332" i="3"/>
  <c r="I332" i="3" s="1"/>
  <c r="J332" i="3" s="1"/>
  <c r="F332" i="3"/>
  <c r="H331" i="3"/>
  <c r="I331" i="3" s="1"/>
  <c r="J331" i="3" s="1"/>
  <c r="F331" i="3"/>
  <c r="H330" i="3"/>
  <c r="I330" i="3" s="1"/>
  <c r="J330" i="3" s="1"/>
  <c r="F330" i="3"/>
  <c r="H329" i="3"/>
  <c r="I329" i="3" s="1"/>
  <c r="J329" i="3" s="1"/>
  <c r="F329" i="3"/>
  <c r="H328" i="3"/>
  <c r="I328" i="3" s="1"/>
  <c r="J328" i="3" s="1"/>
  <c r="F328" i="3"/>
  <c r="H327" i="3"/>
  <c r="I327" i="3" s="1"/>
  <c r="J327" i="3" s="1"/>
  <c r="F327" i="3"/>
  <c r="H326" i="3"/>
  <c r="I326" i="3" s="1"/>
  <c r="J326" i="3" s="1"/>
  <c r="F326" i="3"/>
  <c r="I325" i="3"/>
  <c r="J325" i="3" s="1"/>
  <c r="H325" i="3"/>
  <c r="F325" i="3"/>
  <c r="H324" i="3"/>
  <c r="I324" i="3" s="1"/>
  <c r="J324" i="3" s="1"/>
  <c r="F324" i="3"/>
  <c r="H323" i="3"/>
  <c r="I323" i="3" s="1"/>
  <c r="J323" i="3" s="1"/>
  <c r="F323" i="3"/>
  <c r="H322" i="3"/>
  <c r="I322" i="3" s="1"/>
  <c r="J322" i="3" s="1"/>
  <c r="F322" i="3"/>
  <c r="I321" i="3"/>
  <c r="J321" i="3" s="1"/>
  <c r="H321" i="3"/>
  <c r="F321" i="3"/>
  <c r="I320" i="3"/>
  <c r="J320" i="3" s="1"/>
  <c r="H320" i="3"/>
  <c r="F320" i="3"/>
  <c r="H319" i="3"/>
  <c r="I319" i="3" s="1"/>
  <c r="J319" i="3" s="1"/>
  <c r="F319" i="3"/>
  <c r="H318" i="3"/>
  <c r="I318" i="3" s="1"/>
  <c r="J318" i="3" s="1"/>
  <c r="F318" i="3"/>
  <c r="H317" i="3"/>
  <c r="I317" i="3" s="1"/>
  <c r="J317" i="3" s="1"/>
  <c r="F317" i="3"/>
  <c r="H316" i="3"/>
  <c r="I316" i="3" s="1"/>
  <c r="J316" i="3" s="1"/>
  <c r="F316" i="3"/>
  <c r="I315" i="3"/>
  <c r="J315" i="3" s="1"/>
  <c r="H315" i="3"/>
  <c r="F315" i="3"/>
  <c r="H314" i="3"/>
  <c r="I314" i="3" s="1"/>
  <c r="J314" i="3" s="1"/>
  <c r="F314" i="3"/>
  <c r="H313" i="3"/>
  <c r="I313" i="3" s="1"/>
  <c r="J313" i="3" s="1"/>
  <c r="F313" i="3"/>
  <c r="H312" i="3"/>
  <c r="I312" i="3" s="1"/>
  <c r="J312" i="3" s="1"/>
  <c r="F312" i="3"/>
  <c r="H311" i="3"/>
  <c r="I311" i="3" s="1"/>
  <c r="J311" i="3" s="1"/>
  <c r="F311" i="3"/>
  <c r="H310" i="3"/>
  <c r="I310" i="3" s="1"/>
  <c r="J310" i="3" s="1"/>
  <c r="F310" i="3"/>
  <c r="H309" i="3"/>
  <c r="I309" i="3" s="1"/>
  <c r="J309" i="3" s="1"/>
  <c r="F309" i="3"/>
  <c r="H308" i="3"/>
  <c r="I308" i="3" s="1"/>
  <c r="J308" i="3" s="1"/>
  <c r="F308" i="3"/>
  <c r="H307" i="3"/>
  <c r="I307" i="3" s="1"/>
  <c r="J307" i="3" s="1"/>
  <c r="F307" i="3"/>
  <c r="H306" i="3"/>
  <c r="I306" i="3" s="1"/>
  <c r="J306" i="3" s="1"/>
  <c r="F306" i="3"/>
  <c r="H305" i="3"/>
  <c r="I305" i="3" s="1"/>
  <c r="J305" i="3" s="1"/>
  <c r="F305" i="3"/>
  <c r="H304" i="3"/>
  <c r="I304" i="3" s="1"/>
  <c r="J304" i="3" s="1"/>
  <c r="F304" i="3"/>
  <c r="H303" i="3"/>
  <c r="I303" i="3" s="1"/>
  <c r="J303" i="3" s="1"/>
  <c r="F303" i="3"/>
  <c r="H302" i="3"/>
  <c r="I302" i="3" s="1"/>
  <c r="J302" i="3" s="1"/>
  <c r="F302" i="3"/>
  <c r="H301" i="3"/>
  <c r="I301" i="3" s="1"/>
  <c r="J301" i="3" s="1"/>
  <c r="F301" i="3"/>
  <c r="H300" i="3"/>
  <c r="I300" i="3" s="1"/>
  <c r="J300" i="3" s="1"/>
  <c r="F300" i="3"/>
  <c r="H299" i="3"/>
  <c r="I299" i="3" s="1"/>
  <c r="J299" i="3" s="1"/>
  <c r="F299" i="3"/>
  <c r="H298" i="3"/>
  <c r="I298" i="3" s="1"/>
  <c r="J298" i="3" s="1"/>
  <c r="F298" i="3"/>
  <c r="H297" i="3"/>
  <c r="I297" i="3" s="1"/>
  <c r="J297" i="3" s="1"/>
  <c r="F297" i="3"/>
  <c r="H296" i="3"/>
  <c r="I296" i="3" s="1"/>
  <c r="J296" i="3" s="1"/>
  <c r="F296" i="3"/>
  <c r="H295" i="3"/>
  <c r="I295" i="3" s="1"/>
  <c r="J295" i="3" s="1"/>
  <c r="F295" i="3"/>
  <c r="H294" i="3"/>
  <c r="I294" i="3" s="1"/>
  <c r="J294" i="3" s="1"/>
  <c r="F294" i="3"/>
  <c r="H293" i="3"/>
  <c r="I293" i="3" s="1"/>
  <c r="J293" i="3" s="1"/>
  <c r="F293" i="3"/>
  <c r="H292" i="3"/>
  <c r="I292" i="3" s="1"/>
  <c r="J292" i="3" s="1"/>
  <c r="F292" i="3"/>
  <c r="H291" i="3"/>
  <c r="I291" i="3" s="1"/>
  <c r="J291" i="3" s="1"/>
  <c r="F291" i="3"/>
  <c r="H290" i="3"/>
  <c r="I290" i="3" s="1"/>
  <c r="J290" i="3" s="1"/>
  <c r="F290" i="3"/>
  <c r="H289" i="3"/>
  <c r="I289" i="3" s="1"/>
  <c r="J289" i="3" s="1"/>
  <c r="F289" i="3"/>
  <c r="H288" i="3"/>
  <c r="I288" i="3" s="1"/>
  <c r="J288" i="3" s="1"/>
  <c r="F288" i="3"/>
  <c r="I287" i="3"/>
  <c r="J287" i="3" s="1"/>
  <c r="H287" i="3"/>
  <c r="F287" i="3"/>
  <c r="H286" i="3"/>
  <c r="I286" i="3" s="1"/>
  <c r="J286" i="3" s="1"/>
  <c r="F286" i="3"/>
  <c r="H285" i="3"/>
  <c r="I285" i="3" s="1"/>
  <c r="J285" i="3" s="1"/>
  <c r="F285" i="3"/>
  <c r="H284" i="3"/>
  <c r="I284" i="3" s="1"/>
  <c r="J284" i="3" s="1"/>
  <c r="F284" i="3"/>
  <c r="H283" i="3"/>
  <c r="I283" i="3" s="1"/>
  <c r="J283" i="3" s="1"/>
  <c r="F283" i="3"/>
  <c r="H282" i="3"/>
  <c r="I282" i="3" s="1"/>
  <c r="J282" i="3" s="1"/>
  <c r="F282" i="3"/>
  <c r="H281" i="3"/>
  <c r="I281" i="3" s="1"/>
  <c r="J281" i="3" s="1"/>
  <c r="F281" i="3"/>
  <c r="H280" i="3"/>
  <c r="I280" i="3" s="1"/>
  <c r="J280" i="3" s="1"/>
  <c r="F280" i="3"/>
  <c r="H279" i="3"/>
  <c r="I279" i="3" s="1"/>
  <c r="J279" i="3" s="1"/>
  <c r="F279" i="3"/>
  <c r="H278" i="3"/>
  <c r="I278" i="3" s="1"/>
  <c r="J278" i="3" s="1"/>
  <c r="F278" i="3"/>
  <c r="H277" i="3"/>
  <c r="I277" i="3" s="1"/>
  <c r="J277" i="3" s="1"/>
  <c r="F277" i="3"/>
  <c r="H276" i="3"/>
  <c r="I276" i="3" s="1"/>
  <c r="J276" i="3" s="1"/>
  <c r="F276" i="3"/>
  <c r="H275" i="3"/>
  <c r="I275" i="3" s="1"/>
  <c r="J275" i="3" s="1"/>
  <c r="F275" i="3"/>
  <c r="H274" i="3"/>
  <c r="I274" i="3" s="1"/>
  <c r="J274" i="3" s="1"/>
  <c r="F274" i="3"/>
  <c r="H273" i="3"/>
  <c r="I273" i="3" s="1"/>
  <c r="J273" i="3" s="1"/>
  <c r="F273" i="3"/>
  <c r="H272" i="3"/>
  <c r="I272" i="3" s="1"/>
  <c r="J272" i="3" s="1"/>
  <c r="F272" i="3"/>
  <c r="H271" i="3"/>
  <c r="I271" i="3" s="1"/>
  <c r="J271" i="3" s="1"/>
  <c r="F271" i="3"/>
  <c r="H270" i="3"/>
  <c r="I270" i="3" s="1"/>
  <c r="J270" i="3" s="1"/>
  <c r="F270" i="3"/>
  <c r="H269" i="3"/>
  <c r="I269" i="3" s="1"/>
  <c r="J269" i="3" s="1"/>
  <c r="F269" i="3"/>
  <c r="H268" i="3"/>
  <c r="I268" i="3" s="1"/>
  <c r="J268" i="3" s="1"/>
  <c r="F268" i="3"/>
  <c r="H267" i="3"/>
  <c r="I267" i="3" s="1"/>
  <c r="J267" i="3" s="1"/>
  <c r="F267" i="3"/>
  <c r="H266" i="3"/>
  <c r="I266" i="3" s="1"/>
  <c r="J266" i="3" s="1"/>
  <c r="F266" i="3"/>
  <c r="H265" i="3"/>
  <c r="I265" i="3" s="1"/>
  <c r="J265" i="3" s="1"/>
  <c r="F265" i="3"/>
  <c r="H264" i="3"/>
  <c r="I264" i="3" s="1"/>
  <c r="J264" i="3" s="1"/>
  <c r="F264" i="3"/>
  <c r="H263" i="3"/>
  <c r="I263" i="3" s="1"/>
  <c r="J263" i="3" s="1"/>
  <c r="F263" i="3"/>
  <c r="H262" i="3"/>
  <c r="I262" i="3" s="1"/>
  <c r="J262" i="3" s="1"/>
  <c r="F262" i="3"/>
  <c r="H261" i="3"/>
  <c r="I261" i="3" s="1"/>
  <c r="J261" i="3" s="1"/>
  <c r="F261" i="3"/>
  <c r="H260" i="3"/>
  <c r="I260" i="3" s="1"/>
  <c r="J260" i="3" s="1"/>
  <c r="F260" i="3"/>
  <c r="H259" i="3"/>
  <c r="I259" i="3" s="1"/>
  <c r="J259" i="3" s="1"/>
  <c r="F259" i="3"/>
  <c r="H258" i="3"/>
  <c r="I258" i="3" s="1"/>
  <c r="J258" i="3" s="1"/>
  <c r="F258" i="3"/>
  <c r="H257" i="3"/>
  <c r="I257" i="3" s="1"/>
  <c r="J257" i="3" s="1"/>
  <c r="F257" i="3"/>
  <c r="H256" i="3"/>
  <c r="I256" i="3" s="1"/>
  <c r="J256" i="3" s="1"/>
  <c r="F256" i="3"/>
  <c r="H255" i="3"/>
  <c r="I255" i="3" s="1"/>
  <c r="J255" i="3" s="1"/>
  <c r="F255" i="3"/>
  <c r="I254" i="3"/>
  <c r="J254" i="3" s="1"/>
  <c r="H254" i="3"/>
  <c r="F254" i="3"/>
  <c r="H253" i="3"/>
  <c r="I253" i="3" s="1"/>
  <c r="J253" i="3" s="1"/>
  <c r="F253" i="3"/>
  <c r="H252" i="3"/>
  <c r="I252" i="3" s="1"/>
  <c r="J252" i="3" s="1"/>
  <c r="F252" i="3"/>
  <c r="H251" i="3"/>
  <c r="I251" i="3" s="1"/>
  <c r="J251" i="3" s="1"/>
  <c r="F251" i="3"/>
  <c r="H250" i="3"/>
  <c r="I250" i="3" s="1"/>
  <c r="J250" i="3" s="1"/>
  <c r="F250" i="3"/>
  <c r="H249" i="3"/>
  <c r="I249" i="3" s="1"/>
  <c r="J249" i="3" s="1"/>
  <c r="F249" i="3"/>
  <c r="H248" i="3"/>
  <c r="I248" i="3" s="1"/>
  <c r="J248" i="3" s="1"/>
  <c r="F248" i="3"/>
  <c r="I247" i="3"/>
  <c r="J247" i="3" s="1"/>
  <c r="H247" i="3"/>
  <c r="F247" i="3"/>
  <c r="H246" i="3"/>
  <c r="I246" i="3" s="1"/>
  <c r="J246" i="3" s="1"/>
  <c r="F246" i="3"/>
  <c r="H245" i="3"/>
  <c r="I245" i="3" s="1"/>
  <c r="J245" i="3" s="1"/>
  <c r="F245" i="3"/>
  <c r="H244" i="3"/>
  <c r="I244" i="3" s="1"/>
  <c r="J244" i="3" s="1"/>
  <c r="F244" i="3"/>
  <c r="I243" i="3"/>
  <c r="J243" i="3" s="1"/>
  <c r="H243" i="3"/>
  <c r="F243" i="3"/>
  <c r="H242" i="3"/>
  <c r="I242" i="3" s="1"/>
  <c r="J242" i="3" s="1"/>
  <c r="F242" i="3"/>
  <c r="H241" i="3"/>
  <c r="I241" i="3" s="1"/>
  <c r="J241" i="3" s="1"/>
  <c r="F241" i="3"/>
  <c r="H240" i="3"/>
  <c r="I240" i="3" s="1"/>
  <c r="J240" i="3" s="1"/>
  <c r="F240" i="3"/>
  <c r="H239" i="3"/>
  <c r="I239" i="3" s="1"/>
  <c r="J239" i="3" s="1"/>
  <c r="F239" i="3"/>
  <c r="H238" i="3"/>
  <c r="I238" i="3" s="1"/>
  <c r="J238" i="3" s="1"/>
  <c r="F238" i="3"/>
  <c r="H237" i="3"/>
  <c r="I237" i="3" s="1"/>
  <c r="J237" i="3" s="1"/>
  <c r="F237" i="3"/>
  <c r="H236" i="3"/>
  <c r="I236" i="3" s="1"/>
  <c r="J236" i="3" s="1"/>
  <c r="F236" i="3"/>
  <c r="H235" i="3"/>
  <c r="I235" i="3" s="1"/>
  <c r="J235" i="3" s="1"/>
  <c r="F235" i="3"/>
  <c r="H234" i="3"/>
  <c r="I234" i="3" s="1"/>
  <c r="J234" i="3" s="1"/>
  <c r="F234" i="3"/>
  <c r="H233" i="3"/>
  <c r="I233" i="3" s="1"/>
  <c r="J233" i="3" s="1"/>
  <c r="F233" i="3"/>
  <c r="H232" i="3"/>
  <c r="I232" i="3" s="1"/>
  <c r="J232" i="3" s="1"/>
  <c r="F232" i="3"/>
  <c r="H231" i="3"/>
  <c r="I231" i="3" s="1"/>
  <c r="J231" i="3" s="1"/>
  <c r="F231" i="3"/>
  <c r="H230" i="3"/>
  <c r="I230" i="3" s="1"/>
  <c r="J230" i="3" s="1"/>
  <c r="F230" i="3"/>
  <c r="H229" i="3"/>
  <c r="I229" i="3" s="1"/>
  <c r="J229" i="3" s="1"/>
  <c r="F229" i="3"/>
  <c r="H228" i="3"/>
  <c r="I228" i="3" s="1"/>
  <c r="J228" i="3" s="1"/>
  <c r="F228" i="3"/>
  <c r="H227" i="3"/>
  <c r="I227" i="3" s="1"/>
  <c r="J227" i="3" s="1"/>
  <c r="F227" i="3"/>
  <c r="H226" i="3"/>
  <c r="I226" i="3" s="1"/>
  <c r="J226" i="3" s="1"/>
  <c r="F226" i="3"/>
  <c r="H225" i="3"/>
  <c r="I225" i="3" s="1"/>
  <c r="J225" i="3" s="1"/>
  <c r="F225" i="3"/>
  <c r="H224" i="3"/>
  <c r="I224" i="3" s="1"/>
  <c r="J224" i="3" s="1"/>
  <c r="F224" i="3"/>
  <c r="H223" i="3"/>
  <c r="I223" i="3" s="1"/>
  <c r="J223" i="3" s="1"/>
  <c r="F223" i="3"/>
  <c r="H222" i="3"/>
  <c r="I222" i="3" s="1"/>
  <c r="J222" i="3" s="1"/>
  <c r="F222" i="3"/>
  <c r="H221" i="3"/>
  <c r="I221" i="3" s="1"/>
  <c r="J221" i="3" s="1"/>
  <c r="F221" i="3"/>
  <c r="H220" i="3"/>
  <c r="I220" i="3" s="1"/>
  <c r="J220" i="3" s="1"/>
  <c r="F220" i="3"/>
  <c r="H219" i="3"/>
  <c r="I219" i="3" s="1"/>
  <c r="J219" i="3" s="1"/>
  <c r="F219" i="3"/>
  <c r="H218" i="3"/>
  <c r="I218" i="3" s="1"/>
  <c r="J218" i="3" s="1"/>
  <c r="F218" i="3"/>
  <c r="H217" i="3"/>
  <c r="I217" i="3" s="1"/>
  <c r="J217" i="3" s="1"/>
  <c r="F217" i="3"/>
  <c r="H216" i="3"/>
  <c r="I216" i="3" s="1"/>
  <c r="J216" i="3" s="1"/>
  <c r="F216" i="3"/>
  <c r="I215" i="3"/>
  <c r="J215" i="3" s="1"/>
  <c r="H215" i="3"/>
  <c r="F215" i="3"/>
  <c r="H214" i="3"/>
  <c r="I214" i="3" s="1"/>
  <c r="J214" i="3" s="1"/>
  <c r="F214" i="3"/>
  <c r="H213" i="3"/>
  <c r="I213" i="3" s="1"/>
  <c r="J213" i="3" s="1"/>
  <c r="F213" i="3"/>
  <c r="H212" i="3"/>
  <c r="I212" i="3" s="1"/>
  <c r="J212" i="3" s="1"/>
  <c r="F212" i="3"/>
  <c r="H211" i="3"/>
  <c r="I211" i="3" s="1"/>
  <c r="J211" i="3" s="1"/>
  <c r="F211" i="3"/>
  <c r="H210" i="3"/>
  <c r="I210" i="3" s="1"/>
  <c r="J210" i="3" s="1"/>
  <c r="F210" i="3"/>
  <c r="H209" i="3"/>
  <c r="I209" i="3" s="1"/>
  <c r="J209" i="3" s="1"/>
  <c r="F209" i="3"/>
  <c r="H208" i="3"/>
  <c r="I208" i="3" s="1"/>
  <c r="J208" i="3" s="1"/>
  <c r="F208" i="3"/>
  <c r="H207" i="3"/>
  <c r="I207" i="3" s="1"/>
  <c r="J207" i="3" s="1"/>
  <c r="F207" i="3"/>
  <c r="H206" i="3"/>
  <c r="I206" i="3" s="1"/>
  <c r="J206" i="3" s="1"/>
  <c r="F206" i="3"/>
  <c r="H205" i="3"/>
  <c r="I205" i="3" s="1"/>
  <c r="J205" i="3" s="1"/>
  <c r="F205" i="3"/>
  <c r="H204" i="3"/>
  <c r="I204" i="3" s="1"/>
  <c r="J204" i="3" s="1"/>
  <c r="F204" i="3"/>
  <c r="H203" i="3"/>
  <c r="I203" i="3" s="1"/>
  <c r="J203" i="3" s="1"/>
  <c r="F203" i="3"/>
  <c r="H202" i="3"/>
  <c r="I202" i="3" s="1"/>
  <c r="J202" i="3" s="1"/>
  <c r="F202" i="3"/>
  <c r="H201" i="3"/>
  <c r="I201" i="3" s="1"/>
  <c r="J201" i="3" s="1"/>
  <c r="F201" i="3"/>
  <c r="H200" i="3"/>
  <c r="I200" i="3" s="1"/>
  <c r="J200" i="3" s="1"/>
  <c r="F200" i="3"/>
  <c r="H199" i="3"/>
  <c r="I199" i="3" s="1"/>
  <c r="J199" i="3" s="1"/>
  <c r="F199" i="3"/>
  <c r="H198" i="3"/>
  <c r="I198" i="3" s="1"/>
  <c r="J198" i="3" s="1"/>
  <c r="F198" i="3"/>
  <c r="H197" i="3"/>
  <c r="I197" i="3" s="1"/>
  <c r="J197" i="3" s="1"/>
  <c r="F197" i="3"/>
  <c r="H196" i="3"/>
  <c r="I196" i="3" s="1"/>
  <c r="J196" i="3" s="1"/>
  <c r="F196" i="3"/>
  <c r="H195" i="3"/>
  <c r="I195" i="3" s="1"/>
  <c r="J195" i="3" s="1"/>
  <c r="F195" i="3"/>
  <c r="H194" i="3"/>
  <c r="I194" i="3" s="1"/>
  <c r="J194" i="3" s="1"/>
  <c r="F194" i="3"/>
  <c r="H193" i="3"/>
  <c r="I193" i="3" s="1"/>
  <c r="J193" i="3" s="1"/>
  <c r="F193" i="3"/>
  <c r="H192" i="3"/>
  <c r="I192" i="3" s="1"/>
  <c r="J192" i="3" s="1"/>
  <c r="F192" i="3"/>
  <c r="H191" i="3"/>
  <c r="I191" i="3" s="1"/>
  <c r="J191" i="3" s="1"/>
  <c r="F191" i="3"/>
  <c r="H190" i="3"/>
  <c r="I190" i="3" s="1"/>
  <c r="J190" i="3" s="1"/>
  <c r="F190" i="3"/>
  <c r="I189" i="3"/>
  <c r="J189" i="3" s="1"/>
  <c r="H189" i="3"/>
  <c r="F189" i="3"/>
  <c r="H188" i="3"/>
  <c r="I188" i="3" s="1"/>
  <c r="J188" i="3" s="1"/>
  <c r="F188" i="3"/>
  <c r="H187" i="3"/>
  <c r="I187" i="3" s="1"/>
  <c r="J187" i="3" s="1"/>
  <c r="F187" i="3"/>
  <c r="H186" i="3"/>
  <c r="I186" i="3" s="1"/>
  <c r="J186" i="3" s="1"/>
  <c r="F186" i="3"/>
  <c r="H185" i="3"/>
  <c r="I185" i="3" s="1"/>
  <c r="J185" i="3" s="1"/>
  <c r="F185" i="3"/>
  <c r="I184" i="3"/>
  <c r="J184" i="3" s="1"/>
  <c r="H184" i="3"/>
  <c r="F184" i="3"/>
  <c r="I183" i="3"/>
  <c r="J183" i="3" s="1"/>
  <c r="H183" i="3"/>
  <c r="F183" i="3"/>
  <c r="H182" i="3"/>
  <c r="I182" i="3" s="1"/>
  <c r="J182" i="3" s="1"/>
  <c r="F182" i="3"/>
  <c r="H181" i="3"/>
  <c r="I181" i="3" s="1"/>
  <c r="J181" i="3" s="1"/>
  <c r="F181" i="3"/>
  <c r="H180" i="3"/>
  <c r="I180" i="3" s="1"/>
  <c r="J180" i="3" s="1"/>
  <c r="F180" i="3"/>
  <c r="I179" i="3"/>
  <c r="J179" i="3" s="1"/>
  <c r="H179" i="3"/>
  <c r="F179" i="3"/>
  <c r="H178" i="3"/>
  <c r="I178" i="3" s="1"/>
  <c r="J178" i="3" s="1"/>
  <c r="F178" i="3"/>
  <c r="H177" i="3"/>
  <c r="I177" i="3" s="1"/>
  <c r="J177" i="3" s="1"/>
  <c r="F177" i="3"/>
  <c r="H176" i="3"/>
  <c r="I176" i="3" s="1"/>
  <c r="J176" i="3" s="1"/>
  <c r="F176" i="3"/>
  <c r="H175" i="3"/>
  <c r="I175" i="3" s="1"/>
  <c r="J175" i="3" s="1"/>
  <c r="F175" i="3"/>
  <c r="H174" i="3"/>
  <c r="I174" i="3" s="1"/>
  <c r="J174" i="3" s="1"/>
  <c r="F174" i="3"/>
  <c r="H173" i="3"/>
  <c r="I173" i="3" s="1"/>
  <c r="J173" i="3" s="1"/>
  <c r="F173" i="3"/>
  <c r="H172" i="3"/>
  <c r="I172" i="3" s="1"/>
  <c r="J172" i="3" s="1"/>
  <c r="F172" i="3"/>
  <c r="H171" i="3"/>
  <c r="I171" i="3" s="1"/>
  <c r="J171" i="3" s="1"/>
  <c r="F171" i="3"/>
  <c r="H170" i="3"/>
  <c r="I170" i="3" s="1"/>
  <c r="J170" i="3" s="1"/>
  <c r="F170" i="3"/>
  <c r="H169" i="3"/>
  <c r="I169" i="3" s="1"/>
  <c r="J169" i="3" s="1"/>
  <c r="F169" i="3"/>
  <c r="H168" i="3"/>
  <c r="I168" i="3" s="1"/>
  <c r="J168" i="3" s="1"/>
  <c r="F168" i="3"/>
  <c r="H167" i="3"/>
  <c r="I167" i="3" s="1"/>
  <c r="J167" i="3" s="1"/>
  <c r="F167" i="3"/>
  <c r="H166" i="3"/>
  <c r="I166" i="3" s="1"/>
  <c r="J166" i="3" s="1"/>
  <c r="F166" i="3"/>
  <c r="H165" i="3"/>
  <c r="I165" i="3" s="1"/>
  <c r="J165" i="3" s="1"/>
  <c r="F165" i="3"/>
  <c r="H164" i="3"/>
  <c r="I164" i="3" s="1"/>
  <c r="J164" i="3" s="1"/>
  <c r="F164" i="3"/>
  <c r="H163" i="3"/>
  <c r="I163" i="3" s="1"/>
  <c r="J163" i="3" s="1"/>
  <c r="F163" i="3"/>
  <c r="H162" i="3"/>
  <c r="I162" i="3" s="1"/>
  <c r="J162" i="3" s="1"/>
  <c r="F162" i="3"/>
  <c r="H161" i="3"/>
  <c r="I161" i="3" s="1"/>
  <c r="J161" i="3" s="1"/>
  <c r="F161" i="3"/>
  <c r="H160" i="3"/>
  <c r="I160" i="3" s="1"/>
  <c r="J160" i="3" s="1"/>
  <c r="F160" i="3"/>
  <c r="H159" i="3"/>
  <c r="I159" i="3" s="1"/>
  <c r="J159" i="3" s="1"/>
  <c r="F159" i="3"/>
  <c r="H158" i="3"/>
  <c r="I158" i="3" s="1"/>
  <c r="J158" i="3" s="1"/>
  <c r="F158" i="3"/>
  <c r="H157" i="3"/>
  <c r="I157" i="3" s="1"/>
  <c r="J157" i="3" s="1"/>
  <c r="F157" i="3"/>
  <c r="H156" i="3"/>
  <c r="I156" i="3" s="1"/>
  <c r="J156" i="3" s="1"/>
  <c r="F156" i="3"/>
  <c r="H155" i="3"/>
  <c r="I155" i="3" s="1"/>
  <c r="J155" i="3" s="1"/>
  <c r="F155" i="3"/>
  <c r="H154" i="3"/>
  <c r="I154" i="3" s="1"/>
  <c r="J154" i="3" s="1"/>
  <c r="F154" i="3"/>
  <c r="H153" i="3"/>
  <c r="I153" i="3" s="1"/>
  <c r="J153" i="3" s="1"/>
  <c r="F153" i="3"/>
  <c r="H152" i="3"/>
  <c r="I152" i="3" s="1"/>
  <c r="J152" i="3" s="1"/>
  <c r="F152" i="3"/>
  <c r="H151" i="3"/>
  <c r="I151" i="3" s="1"/>
  <c r="J151" i="3" s="1"/>
  <c r="F151" i="3"/>
  <c r="H150" i="3"/>
  <c r="I150" i="3" s="1"/>
  <c r="J150" i="3" s="1"/>
  <c r="F150" i="3"/>
  <c r="H149" i="3"/>
  <c r="I149" i="3" s="1"/>
  <c r="J149" i="3" s="1"/>
  <c r="F149" i="3"/>
  <c r="H148" i="3"/>
  <c r="I148" i="3" s="1"/>
  <c r="J148" i="3" s="1"/>
  <c r="F148" i="3"/>
  <c r="H147" i="3"/>
  <c r="I147" i="3" s="1"/>
  <c r="J147" i="3" s="1"/>
  <c r="F147" i="3"/>
  <c r="H146" i="3"/>
  <c r="I146" i="3" s="1"/>
  <c r="J146" i="3" s="1"/>
  <c r="F146" i="3"/>
  <c r="H145" i="3"/>
  <c r="I145" i="3" s="1"/>
  <c r="J145" i="3" s="1"/>
  <c r="F145" i="3"/>
  <c r="H144" i="3"/>
  <c r="I144" i="3" s="1"/>
  <c r="J144" i="3" s="1"/>
  <c r="F144" i="3"/>
  <c r="H143" i="3"/>
  <c r="I143" i="3" s="1"/>
  <c r="J143" i="3" s="1"/>
  <c r="F143" i="3"/>
  <c r="H142" i="3"/>
  <c r="I142" i="3" s="1"/>
  <c r="J142" i="3" s="1"/>
  <c r="F142" i="3"/>
  <c r="H141" i="3"/>
  <c r="I141" i="3" s="1"/>
  <c r="J141" i="3" s="1"/>
  <c r="F141" i="3"/>
  <c r="H140" i="3"/>
  <c r="I140" i="3" s="1"/>
  <c r="J140" i="3" s="1"/>
  <c r="F140" i="3"/>
  <c r="H139" i="3"/>
  <c r="I139" i="3" s="1"/>
  <c r="J139" i="3" s="1"/>
  <c r="F139" i="3"/>
  <c r="H138" i="3"/>
  <c r="I138" i="3" s="1"/>
  <c r="J138" i="3" s="1"/>
  <c r="F138" i="3"/>
  <c r="H137" i="3"/>
  <c r="I137" i="3" s="1"/>
  <c r="J137" i="3" s="1"/>
  <c r="F137" i="3"/>
  <c r="H136" i="3"/>
  <c r="I136" i="3" s="1"/>
  <c r="J136" i="3" s="1"/>
  <c r="F136" i="3"/>
  <c r="H135" i="3"/>
  <c r="I135" i="3" s="1"/>
  <c r="J135" i="3" s="1"/>
  <c r="F135" i="3"/>
  <c r="H134" i="3"/>
  <c r="I134" i="3" s="1"/>
  <c r="J134" i="3" s="1"/>
  <c r="F134" i="3"/>
  <c r="H133" i="3"/>
  <c r="I133" i="3" s="1"/>
  <c r="J133" i="3" s="1"/>
  <c r="F133" i="3"/>
  <c r="H132" i="3"/>
  <c r="I132" i="3" s="1"/>
  <c r="J132" i="3" s="1"/>
  <c r="F132" i="3"/>
  <c r="H131" i="3"/>
  <c r="I131" i="3" s="1"/>
  <c r="J131" i="3" s="1"/>
  <c r="F131" i="3"/>
  <c r="H130" i="3"/>
  <c r="I130" i="3" s="1"/>
  <c r="J130" i="3" s="1"/>
  <c r="F130" i="3"/>
  <c r="H129" i="3"/>
  <c r="I129" i="3" s="1"/>
  <c r="J129" i="3" s="1"/>
  <c r="F129" i="3"/>
  <c r="H128" i="3"/>
  <c r="I128" i="3" s="1"/>
  <c r="J128" i="3" s="1"/>
  <c r="F128" i="3"/>
  <c r="H127" i="3"/>
  <c r="I127" i="3" s="1"/>
  <c r="J127" i="3" s="1"/>
  <c r="F127" i="3"/>
  <c r="H126" i="3"/>
  <c r="I126" i="3" s="1"/>
  <c r="J126" i="3" s="1"/>
  <c r="F126" i="3"/>
  <c r="H125" i="3"/>
  <c r="I125" i="3" s="1"/>
  <c r="J125" i="3" s="1"/>
  <c r="F125" i="3"/>
  <c r="H124" i="3"/>
  <c r="I124" i="3" s="1"/>
  <c r="J124" i="3" s="1"/>
  <c r="F124" i="3"/>
  <c r="H123" i="3"/>
  <c r="I123" i="3" s="1"/>
  <c r="J123" i="3" s="1"/>
  <c r="F123" i="3"/>
  <c r="H122" i="3"/>
  <c r="I122" i="3" s="1"/>
  <c r="J122" i="3" s="1"/>
  <c r="F122" i="3"/>
  <c r="H121" i="3"/>
  <c r="I121" i="3" s="1"/>
  <c r="J121" i="3" s="1"/>
  <c r="F121" i="3"/>
  <c r="H120" i="3"/>
  <c r="I120" i="3" s="1"/>
  <c r="J120" i="3" s="1"/>
  <c r="F120" i="3"/>
  <c r="H119" i="3"/>
  <c r="I119" i="3" s="1"/>
  <c r="J119" i="3" s="1"/>
  <c r="F119" i="3"/>
  <c r="H118" i="3"/>
  <c r="I118" i="3" s="1"/>
  <c r="J118" i="3" s="1"/>
  <c r="F118" i="3"/>
  <c r="H117" i="3"/>
  <c r="I117" i="3" s="1"/>
  <c r="J117" i="3" s="1"/>
  <c r="F117" i="3"/>
  <c r="H116" i="3"/>
  <c r="I116" i="3" s="1"/>
  <c r="J116" i="3" s="1"/>
  <c r="F116" i="3"/>
  <c r="H115" i="3"/>
  <c r="I115" i="3" s="1"/>
  <c r="J115" i="3" s="1"/>
  <c r="F115" i="3"/>
  <c r="H114" i="3"/>
  <c r="I114" i="3" s="1"/>
  <c r="J114" i="3" s="1"/>
  <c r="F114" i="3"/>
  <c r="H113" i="3"/>
  <c r="I113" i="3" s="1"/>
  <c r="J113" i="3" s="1"/>
  <c r="F113" i="3"/>
  <c r="H112" i="3"/>
  <c r="I112" i="3" s="1"/>
  <c r="J112" i="3" s="1"/>
  <c r="F112" i="3"/>
  <c r="H111" i="3"/>
  <c r="I111" i="3" s="1"/>
  <c r="J111" i="3" s="1"/>
  <c r="F111" i="3"/>
  <c r="H110" i="3"/>
  <c r="I110" i="3" s="1"/>
  <c r="J110" i="3" s="1"/>
  <c r="F110" i="3"/>
  <c r="H109" i="3"/>
  <c r="I109" i="3" s="1"/>
  <c r="J109" i="3" s="1"/>
  <c r="F109" i="3"/>
  <c r="H108" i="3"/>
  <c r="I108" i="3" s="1"/>
  <c r="J108" i="3" s="1"/>
  <c r="F108" i="3"/>
  <c r="H107" i="3"/>
  <c r="I107" i="3" s="1"/>
  <c r="J107" i="3" s="1"/>
  <c r="F107" i="3"/>
  <c r="H106" i="3"/>
  <c r="I106" i="3" s="1"/>
  <c r="J106" i="3" s="1"/>
  <c r="F106" i="3"/>
  <c r="H105" i="3"/>
  <c r="I105" i="3" s="1"/>
  <c r="J105" i="3" s="1"/>
  <c r="F105" i="3"/>
  <c r="H104" i="3"/>
  <c r="I104" i="3" s="1"/>
  <c r="J104" i="3" s="1"/>
  <c r="F104" i="3"/>
  <c r="H103" i="3"/>
  <c r="I103" i="3" s="1"/>
  <c r="J103" i="3" s="1"/>
  <c r="F103" i="3"/>
  <c r="H102" i="3"/>
  <c r="I102" i="3" s="1"/>
  <c r="J102" i="3" s="1"/>
  <c r="F102" i="3"/>
  <c r="H101" i="3"/>
  <c r="I101" i="3" s="1"/>
  <c r="J101" i="3" s="1"/>
  <c r="F101" i="3"/>
  <c r="H100" i="3"/>
  <c r="I100" i="3" s="1"/>
  <c r="J100" i="3" s="1"/>
  <c r="F100" i="3"/>
  <c r="H99" i="3"/>
  <c r="I99" i="3" s="1"/>
  <c r="J99" i="3" s="1"/>
  <c r="F99" i="3"/>
  <c r="H98" i="3"/>
  <c r="I98" i="3" s="1"/>
  <c r="J98" i="3" s="1"/>
  <c r="F98" i="3"/>
  <c r="H97" i="3"/>
  <c r="I97" i="3" s="1"/>
  <c r="J97" i="3" s="1"/>
  <c r="F97" i="3"/>
  <c r="H96" i="3"/>
  <c r="I96" i="3" s="1"/>
  <c r="J96" i="3" s="1"/>
  <c r="F96" i="3"/>
  <c r="H95" i="3"/>
  <c r="I95" i="3" s="1"/>
  <c r="J95" i="3" s="1"/>
  <c r="F95" i="3"/>
  <c r="H94" i="3"/>
  <c r="I94" i="3" s="1"/>
  <c r="J94" i="3" s="1"/>
  <c r="F94" i="3"/>
  <c r="H93" i="3"/>
  <c r="I93" i="3" s="1"/>
  <c r="J93" i="3" s="1"/>
  <c r="F93" i="3"/>
  <c r="H92" i="3"/>
  <c r="I92" i="3" s="1"/>
  <c r="J92" i="3" s="1"/>
  <c r="F92" i="3"/>
  <c r="H91" i="3"/>
  <c r="I91" i="3" s="1"/>
  <c r="J91" i="3" s="1"/>
  <c r="F91" i="3"/>
  <c r="H90" i="3"/>
  <c r="I90" i="3" s="1"/>
  <c r="J90" i="3" s="1"/>
  <c r="F90" i="3"/>
  <c r="H89" i="3"/>
  <c r="I89" i="3" s="1"/>
  <c r="J89" i="3" s="1"/>
  <c r="F89" i="3"/>
  <c r="H88" i="3"/>
  <c r="I88" i="3" s="1"/>
  <c r="J88" i="3" s="1"/>
  <c r="F88" i="3"/>
  <c r="H87" i="3"/>
  <c r="I87" i="3" s="1"/>
  <c r="J87" i="3" s="1"/>
  <c r="F87" i="3"/>
  <c r="H86" i="3"/>
  <c r="I86" i="3" s="1"/>
  <c r="J86" i="3" s="1"/>
  <c r="F86" i="3"/>
  <c r="H85" i="3"/>
  <c r="I85" i="3" s="1"/>
  <c r="J85" i="3" s="1"/>
  <c r="F85" i="3"/>
  <c r="H84" i="3"/>
  <c r="I84" i="3" s="1"/>
  <c r="J84" i="3" s="1"/>
  <c r="F84" i="3"/>
  <c r="H83" i="3"/>
  <c r="I83" i="3" s="1"/>
  <c r="J83" i="3" s="1"/>
  <c r="F83" i="3"/>
  <c r="H82" i="3"/>
  <c r="I82" i="3" s="1"/>
  <c r="J82" i="3" s="1"/>
  <c r="F82" i="3"/>
  <c r="I81" i="3"/>
  <c r="J81" i="3" s="1"/>
  <c r="H81" i="3"/>
  <c r="F81" i="3"/>
  <c r="H80" i="3"/>
  <c r="I80" i="3" s="1"/>
  <c r="J80" i="3" s="1"/>
  <c r="F80" i="3"/>
  <c r="H79" i="3"/>
  <c r="I79" i="3" s="1"/>
  <c r="J79" i="3" s="1"/>
  <c r="F79" i="3"/>
  <c r="H78" i="3"/>
  <c r="I78" i="3" s="1"/>
  <c r="J78" i="3" s="1"/>
  <c r="F78" i="3"/>
  <c r="H77" i="3"/>
  <c r="I77" i="3" s="1"/>
  <c r="J77" i="3" s="1"/>
  <c r="F77" i="3"/>
  <c r="H76" i="3"/>
  <c r="I76" i="3" s="1"/>
  <c r="J76" i="3" s="1"/>
  <c r="F76" i="3"/>
  <c r="H75" i="3"/>
  <c r="I75" i="3" s="1"/>
  <c r="J75" i="3" s="1"/>
  <c r="F75" i="3"/>
  <c r="H74" i="3"/>
  <c r="I74" i="3" s="1"/>
  <c r="J74" i="3" s="1"/>
  <c r="F74" i="3"/>
  <c r="H73" i="3"/>
  <c r="I73" i="3" s="1"/>
  <c r="J73" i="3" s="1"/>
  <c r="F73" i="3"/>
  <c r="H72" i="3"/>
  <c r="I72" i="3" s="1"/>
  <c r="J72" i="3" s="1"/>
  <c r="F72" i="3"/>
  <c r="H71" i="3"/>
  <c r="I71" i="3" s="1"/>
  <c r="J71" i="3" s="1"/>
  <c r="F71" i="3"/>
  <c r="H70" i="3"/>
  <c r="I70" i="3" s="1"/>
  <c r="J70" i="3" s="1"/>
  <c r="F70" i="3"/>
  <c r="H69" i="3"/>
  <c r="I69" i="3" s="1"/>
  <c r="J69" i="3" s="1"/>
  <c r="F69" i="3"/>
  <c r="H68" i="3"/>
  <c r="I68" i="3" s="1"/>
  <c r="J68" i="3" s="1"/>
  <c r="F68" i="3"/>
  <c r="I67" i="3"/>
  <c r="J67" i="3" s="1"/>
  <c r="H67" i="3"/>
  <c r="F67" i="3"/>
  <c r="H66" i="3"/>
  <c r="I66" i="3" s="1"/>
  <c r="J66" i="3" s="1"/>
  <c r="F66" i="3"/>
  <c r="H65" i="3"/>
  <c r="I65" i="3" s="1"/>
  <c r="J65" i="3" s="1"/>
  <c r="F65" i="3"/>
  <c r="H64" i="3"/>
  <c r="I64" i="3" s="1"/>
  <c r="J64" i="3" s="1"/>
  <c r="F64" i="3"/>
  <c r="H63" i="3"/>
  <c r="I63" i="3" s="1"/>
  <c r="J63" i="3" s="1"/>
  <c r="F63" i="3"/>
  <c r="H62" i="3"/>
  <c r="I62" i="3" s="1"/>
  <c r="J62" i="3" s="1"/>
  <c r="F62" i="3"/>
  <c r="H61" i="3"/>
  <c r="I61" i="3" s="1"/>
  <c r="J61" i="3" s="1"/>
  <c r="F61" i="3"/>
  <c r="H60" i="3"/>
  <c r="I60" i="3" s="1"/>
  <c r="J60" i="3" s="1"/>
  <c r="F60" i="3"/>
  <c r="H59" i="3"/>
  <c r="I59" i="3" s="1"/>
  <c r="J59" i="3" s="1"/>
  <c r="F59" i="3"/>
  <c r="H58" i="3"/>
  <c r="I58" i="3" s="1"/>
  <c r="J58" i="3" s="1"/>
  <c r="F58" i="3"/>
  <c r="H57" i="3"/>
  <c r="I57" i="3" s="1"/>
  <c r="J57" i="3" s="1"/>
  <c r="F57" i="3"/>
  <c r="H56" i="3"/>
  <c r="I56" i="3" s="1"/>
  <c r="J56" i="3" s="1"/>
  <c r="F56" i="3"/>
  <c r="H55" i="3"/>
  <c r="I55" i="3" s="1"/>
  <c r="J55" i="3" s="1"/>
  <c r="F55" i="3"/>
  <c r="H54" i="3"/>
  <c r="I54" i="3" s="1"/>
  <c r="J54" i="3" s="1"/>
  <c r="F54" i="3"/>
  <c r="H53" i="3"/>
  <c r="I53" i="3" s="1"/>
  <c r="J53" i="3" s="1"/>
  <c r="F53" i="3"/>
  <c r="H52" i="3"/>
  <c r="I52" i="3" s="1"/>
  <c r="J52" i="3" s="1"/>
  <c r="F52" i="3"/>
  <c r="H51" i="3"/>
  <c r="I51" i="3" s="1"/>
  <c r="J51" i="3" s="1"/>
  <c r="F51" i="3"/>
  <c r="H50" i="3"/>
  <c r="I50" i="3" s="1"/>
  <c r="J50" i="3" s="1"/>
  <c r="F50" i="3"/>
  <c r="H49" i="3"/>
  <c r="I49" i="3" s="1"/>
  <c r="J49" i="3" s="1"/>
  <c r="F49" i="3"/>
  <c r="H48" i="3"/>
  <c r="I48" i="3" s="1"/>
  <c r="J48" i="3" s="1"/>
  <c r="F48" i="3"/>
  <c r="H47" i="3"/>
  <c r="I47" i="3" s="1"/>
  <c r="J47" i="3" s="1"/>
  <c r="F47" i="3"/>
  <c r="I46" i="3"/>
  <c r="J46" i="3" s="1"/>
  <c r="H46" i="3"/>
  <c r="F46" i="3"/>
  <c r="H45" i="3"/>
  <c r="I45" i="3" s="1"/>
  <c r="J45" i="3" s="1"/>
  <c r="F45" i="3"/>
  <c r="H44" i="3"/>
  <c r="I44" i="3" s="1"/>
  <c r="J44" i="3" s="1"/>
  <c r="F44" i="3"/>
  <c r="H43" i="3"/>
  <c r="I43" i="3" s="1"/>
  <c r="J43" i="3" s="1"/>
  <c r="F43" i="3"/>
  <c r="H42" i="3"/>
  <c r="I42" i="3" s="1"/>
  <c r="J42" i="3" s="1"/>
  <c r="F42" i="3"/>
  <c r="H41" i="3"/>
  <c r="I41" i="3" s="1"/>
  <c r="J41" i="3" s="1"/>
  <c r="F41" i="3"/>
  <c r="H40" i="3"/>
  <c r="I40" i="3" s="1"/>
  <c r="J40" i="3" s="1"/>
  <c r="F40" i="3"/>
  <c r="H39" i="3"/>
  <c r="I39" i="3" s="1"/>
  <c r="J39" i="3" s="1"/>
  <c r="F39" i="3"/>
  <c r="H38" i="3"/>
  <c r="I38" i="3" s="1"/>
  <c r="J38" i="3" s="1"/>
  <c r="F38" i="3"/>
  <c r="H37" i="3"/>
  <c r="I37" i="3" s="1"/>
  <c r="J37" i="3" s="1"/>
  <c r="F37" i="3"/>
  <c r="H36" i="3"/>
  <c r="I36" i="3" s="1"/>
  <c r="J36" i="3" s="1"/>
  <c r="F36" i="3"/>
  <c r="H35" i="3"/>
  <c r="I35" i="3" s="1"/>
  <c r="J35" i="3" s="1"/>
  <c r="F35" i="3"/>
  <c r="H34" i="3"/>
  <c r="I34" i="3" s="1"/>
  <c r="J34" i="3" s="1"/>
  <c r="F34" i="3"/>
  <c r="H33" i="3"/>
  <c r="I33" i="3" s="1"/>
  <c r="J33" i="3" s="1"/>
  <c r="F33" i="3"/>
  <c r="H32" i="3"/>
  <c r="I32" i="3" s="1"/>
  <c r="J32" i="3" s="1"/>
  <c r="F32" i="3"/>
  <c r="H31" i="3"/>
  <c r="I31" i="3" s="1"/>
  <c r="J31" i="3" s="1"/>
  <c r="F31" i="3"/>
  <c r="H30" i="3"/>
  <c r="I30" i="3" s="1"/>
  <c r="J30" i="3" s="1"/>
  <c r="F30" i="3"/>
  <c r="H29" i="3"/>
  <c r="I29" i="3" s="1"/>
  <c r="J29" i="3" s="1"/>
  <c r="F29" i="3"/>
  <c r="H28" i="3"/>
  <c r="I28" i="3" s="1"/>
  <c r="J28" i="3" s="1"/>
  <c r="F28" i="3"/>
  <c r="H27" i="3"/>
  <c r="I27" i="3" s="1"/>
  <c r="J27" i="3" s="1"/>
  <c r="F27" i="3"/>
  <c r="H26" i="3"/>
  <c r="I26" i="3" s="1"/>
  <c r="J26" i="3" s="1"/>
  <c r="F26" i="3"/>
  <c r="H25" i="3"/>
  <c r="I25" i="3" s="1"/>
  <c r="J25" i="3" s="1"/>
  <c r="F25" i="3"/>
  <c r="H24" i="3"/>
  <c r="I24" i="3" s="1"/>
  <c r="J24" i="3" s="1"/>
  <c r="F24" i="3"/>
  <c r="H23" i="3"/>
  <c r="I23" i="3" s="1"/>
  <c r="J23" i="3" s="1"/>
  <c r="F23" i="3"/>
  <c r="H22" i="3"/>
  <c r="I22" i="3" s="1"/>
  <c r="J22" i="3" s="1"/>
  <c r="F22" i="3"/>
  <c r="H21" i="3"/>
  <c r="I21" i="3" s="1"/>
  <c r="J21" i="3" s="1"/>
  <c r="F21" i="3"/>
  <c r="H20" i="3"/>
  <c r="I20" i="3" s="1"/>
  <c r="J20" i="3" s="1"/>
  <c r="F20" i="3"/>
  <c r="H19" i="3"/>
  <c r="I19" i="3" s="1"/>
  <c r="J19" i="3" s="1"/>
  <c r="F19" i="3"/>
  <c r="H18" i="3"/>
  <c r="I18" i="3" s="1"/>
  <c r="J18" i="3" s="1"/>
  <c r="F18" i="3"/>
  <c r="H17" i="3"/>
  <c r="I17" i="3" s="1"/>
  <c r="J17" i="3" s="1"/>
  <c r="F17" i="3"/>
  <c r="H16" i="3"/>
  <c r="I16" i="3" s="1"/>
  <c r="J16" i="3" s="1"/>
  <c r="F16" i="3"/>
  <c r="H15" i="3"/>
  <c r="I15" i="3" s="1"/>
  <c r="J15" i="3" s="1"/>
  <c r="F15" i="3"/>
  <c r="H14" i="3"/>
  <c r="I14" i="3" s="1"/>
  <c r="J14" i="3" s="1"/>
  <c r="F14" i="3"/>
  <c r="H13" i="3"/>
  <c r="I13" i="3" s="1"/>
  <c r="J13" i="3" s="1"/>
  <c r="F13" i="3"/>
  <c r="H12" i="3"/>
  <c r="B5" i="3"/>
  <c r="B6" i="3" s="1"/>
  <c r="B8" i="3" s="1"/>
  <c r="F4" i="3"/>
  <c r="F3" i="3"/>
  <c r="F2" i="3"/>
  <c r="H498" i="3" l="1"/>
  <c r="F6" i="3" s="1"/>
  <c r="F5" i="3"/>
  <c r="B7" i="3"/>
  <c r="F498" i="3"/>
  <c r="G12" i="3" s="1"/>
  <c r="I12" i="3"/>
  <c r="I498" i="3" s="1"/>
  <c r="G444" i="3" l="1"/>
  <c r="L444" i="3" s="1"/>
  <c r="G420" i="3"/>
  <c r="L420" i="3" s="1"/>
  <c r="G486" i="3"/>
  <c r="G472" i="3"/>
  <c r="G462" i="3"/>
  <c r="L462" i="3" s="1"/>
  <c r="G491" i="3"/>
  <c r="G455" i="3"/>
  <c r="G448" i="3"/>
  <c r="L448" i="3" s="1"/>
  <c r="G429" i="3"/>
  <c r="L429" i="3" s="1"/>
  <c r="G416" i="3"/>
  <c r="L416" i="3" s="1"/>
  <c r="G402" i="3"/>
  <c r="L402" i="3" s="1"/>
  <c r="G384" i="3"/>
  <c r="L384" i="3" s="1"/>
  <c r="G370" i="3"/>
  <c r="L370" i="3" s="1"/>
  <c r="G356" i="3"/>
  <c r="L356" i="3" s="1"/>
  <c r="G464" i="3"/>
  <c r="G329" i="3"/>
  <c r="G470" i="3"/>
  <c r="L470" i="3" s="1"/>
  <c r="G446" i="3"/>
  <c r="L446" i="3" s="1"/>
  <c r="G413" i="3"/>
  <c r="L413" i="3" s="1"/>
  <c r="G200" i="3"/>
  <c r="G186" i="3"/>
  <c r="G172" i="3"/>
  <c r="G158" i="3"/>
  <c r="L158" i="3" s="1"/>
  <c r="G144" i="3"/>
  <c r="L144" i="3" s="1"/>
  <c r="G130" i="3"/>
  <c r="L130" i="3" s="1"/>
  <c r="G116" i="3"/>
  <c r="L116" i="3" s="1"/>
  <c r="G490" i="3"/>
  <c r="L490" i="3" s="1"/>
  <c r="G478" i="3"/>
  <c r="L478" i="3" s="1"/>
  <c r="G430" i="3"/>
  <c r="L430" i="3" s="1"/>
  <c r="G405" i="3"/>
  <c r="L405" i="3" s="1"/>
  <c r="G458" i="3"/>
  <c r="L458" i="3" s="1"/>
  <c r="G442" i="3"/>
  <c r="L442" i="3" s="1"/>
  <c r="G421" i="3"/>
  <c r="G386" i="3"/>
  <c r="L386" i="3" s="1"/>
  <c r="G379" i="3"/>
  <c r="L379" i="3" s="1"/>
  <c r="G276" i="3"/>
  <c r="L276" i="3" s="1"/>
  <c r="G262" i="3"/>
  <c r="G248" i="3"/>
  <c r="L248" i="3" s="1"/>
  <c r="G234" i="3"/>
  <c r="L234" i="3" s="1"/>
  <c r="G220" i="3"/>
  <c r="L220" i="3" s="1"/>
  <c r="G206" i="3"/>
  <c r="L206" i="3" s="1"/>
  <c r="G192" i="3"/>
  <c r="L192" i="3" s="1"/>
  <c r="G178" i="3"/>
  <c r="L178" i="3" s="1"/>
  <c r="G164" i="3"/>
  <c r="L164" i="3" s="1"/>
  <c r="G473" i="3"/>
  <c r="L473" i="3" s="1"/>
  <c r="G445" i="3"/>
  <c r="L445" i="3" s="1"/>
  <c r="G364" i="3"/>
  <c r="G362" i="3"/>
  <c r="L362" i="3" s="1"/>
  <c r="G349" i="3"/>
  <c r="L349" i="3" s="1"/>
  <c r="G347" i="3"/>
  <c r="G334" i="3"/>
  <c r="L334" i="3" s="1"/>
  <c r="G307" i="3"/>
  <c r="L307" i="3" s="1"/>
  <c r="G293" i="3"/>
  <c r="L293" i="3" s="1"/>
  <c r="G279" i="3"/>
  <c r="L279" i="3" s="1"/>
  <c r="G265" i="3"/>
  <c r="L265" i="3" s="1"/>
  <c r="G251" i="3"/>
  <c r="L251" i="3" s="1"/>
  <c r="G237" i="3"/>
  <c r="L237" i="3" s="1"/>
  <c r="G223" i="3"/>
  <c r="L223" i="3" s="1"/>
  <c r="G209" i="3"/>
  <c r="L209" i="3" s="1"/>
  <c r="G195" i="3"/>
  <c r="L195" i="3" s="1"/>
  <c r="G181" i="3"/>
  <c r="G167" i="3"/>
  <c r="G153" i="3"/>
  <c r="L153" i="3" s="1"/>
  <c r="G139" i="3"/>
  <c r="L139" i="3" s="1"/>
  <c r="G336" i="3"/>
  <c r="L336" i="3" s="1"/>
  <c r="G412" i="3"/>
  <c r="L412" i="3" s="1"/>
  <c r="G340" i="3"/>
  <c r="L340" i="3" s="1"/>
  <c r="G134" i="3"/>
  <c r="L134" i="3" s="1"/>
  <c r="G492" i="3"/>
  <c r="L492" i="3" s="1"/>
  <c r="G476" i="3"/>
  <c r="L476" i="3" s="1"/>
  <c r="G392" i="3"/>
  <c r="L392" i="3" s="1"/>
  <c r="G404" i="3"/>
  <c r="G419" i="3"/>
  <c r="G411" i="3"/>
  <c r="G368" i="3"/>
  <c r="G361" i="3"/>
  <c r="L361" i="3" s="1"/>
  <c r="G271" i="3"/>
  <c r="L271" i="3" s="1"/>
  <c r="G239" i="3"/>
  <c r="L239" i="3" s="1"/>
  <c r="G183" i="3"/>
  <c r="L183" i="3" s="1"/>
  <c r="G159" i="3"/>
  <c r="L159" i="3" s="1"/>
  <c r="G127" i="3"/>
  <c r="L127" i="3" s="1"/>
  <c r="G380" i="3"/>
  <c r="L380" i="3" s="1"/>
  <c r="G324" i="3"/>
  <c r="L324" i="3" s="1"/>
  <c r="G236" i="3"/>
  <c r="L236" i="3" s="1"/>
  <c r="G180" i="3"/>
  <c r="L180" i="3" s="1"/>
  <c r="G146" i="3"/>
  <c r="G79" i="3"/>
  <c r="G68" i="3"/>
  <c r="G54" i="3"/>
  <c r="G40" i="3"/>
  <c r="L40" i="3" s="1"/>
  <c r="G26" i="3"/>
  <c r="G434" i="3"/>
  <c r="L434" i="3" s="1"/>
  <c r="G406" i="3"/>
  <c r="L406" i="3" s="1"/>
  <c r="G337" i="3"/>
  <c r="L337" i="3" s="1"/>
  <c r="G333" i="3"/>
  <c r="L333" i="3" s="1"/>
  <c r="G201" i="3"/>
  <c r="L201" i="3" s="1"/>
  <c r="G185" i="3"/>
  <c r="L185" i="3" s="1"/>
  <c r="G129" i="3"/>
  <c r="L129" i="3" s="1"/>
  <c r="G113" i="3"/>
  <c r="G103" i="3"/>
  <c r="G398" i="3"/>
  <c r="G320" i="3"/>
  <c r="G309" i="3"/>
  <c r="L309" i="3" s="1"/>
  <c r="G257" i="3"/>
  <c r="L257" i="3" s="1"/>
  <c r="G225" i="3"/>
  <c r="L225" i="3" s="1"/>
  <c r="G141" i="3"/>
  <c r="L141" i="3" s="1"/>
  <c r="G463" i="3"/>
  <c r="L463" i="3" s="1"/>
  <c r="G422" i="3"/>
  <c r="L422" i="3" s="1"/>
  <c r="G401" i="3"/>
  <c r="L401" i="3" s="1"/>
  <c r="G354" i="3"/>
  <c r="L354" i="3" s="1"/>
  <c r="G350" i="3"/>
  <c r="L350" i="3" s="1"/>
  <c r="G317" i="3"/>
  <c r="L317" i="3" s="1"/>
  <c r="G314" i="3"/>
  <c r="G306" i="3"/>
  <c r="G295" i="3"/>
  <c r="G222" i="3"/>
  <c r="G169" i="3"/>
  <c r="L169" i="3" s="1"/>
  <c r="G136" i="3"/>
  <c r="L136" i="3" s="1"/>
  <c r="G131" i="3"/>
  <c r="L131" i="3" s="1"/>
  <c r="G124" i="3"/>
  <c r="L124" i="3" s="1"/>
  <c r="G122" i="3"/>
  <c r="L122" i="3" s="1"/>
  <c r="G93" i="3"/>
  <c r="L93" i="3" s="1"/>
  <c r="G77" i="3"/>
  <c r="L77" i="3" s="1"/>
  <c r="G376" i="3"/>
  <c r="L376" i="3" s="1"/>
  <c r="G303" i="3"/>
  <c r="L303" i="3" s="1"/>
  <c r="G300" i="3"/>
  <c r="L300" i="3" s="1"/>
  <c r="G292" i="3"/>
  <c r="G281" i="3"/>
  <c r="G227" i="3"/>
  <c r="G219" i="3"/>
  <c r="G216" i="3"/>
  <c r="L216" i="3" s="1"/>
  <c r="G166" i="3"/>
  <c r="G143" i="3"/>
  <c r="L143" i="3" s="1"/>
  <c r="G117" i="3"/>
  <c r="L117" i="3" s="1"/>
  <c r="G243" i="3"/>
  <c r="L243" i="3" s="1"/>
  <c r="G211" i="3"/>
  <c r="L211" i="3" s="1"/>
  <c r="G187" i="3"/>
  <c r="L187" i="3" s="1"/>
  <c r="G89" i="3"/>
  <c r="L89" i="3" s="1"/>
  <c r="G326" i="3"/>
  <c r="L326" i="3" s="1"/>
  <c r="G173" i="3"/>
  <c r="L173" i="3" s="1"/>
  <c r="G125" i="3"/>
  <c r="G121" i="3"/>
  <c r="G70" i="3"/>
  <c r="G59" i="3"/>
  <c r="L59" i="3" s="1"/>
  <c r="G132" i="3"/>
  <c r="G102" i="3"/>
  <c r="L102" i="3" s="1"/>
  <c r="G45" i="3"/>
  <c r="L45" i="3" s="1"/>
  <c r="G283" i="3"/>
  <c r="G61" i="3"/>
  <c r="L61" i="3" s="1"/>
  <c r="G53" i="3"/>
  <c r="L53" i="3" s="1"/>
  <c r="G50" i="3"/>
  <c r="L50" i="3" s="1"/>
  <c r="G42" i="3"/>
  <c r="L42" i="3" s="1"/>
  <c r="G31" i="3"/>
  <c r="L31" i="3" s="1"/>
  <c r="G150" i="3"/>
  <c r="G47" i="3"/>
  <c r="G17" i="3"/>
  <c r="G215" i="3"/>
  <c r="G94" i="3"/>
  <c r="L94" i="3" s="1"/>
  <c r="G33" i="3"/>
  <c r="G389" i="3"/>
  <c r="L389" i="3" s="1"/>
  <c r="G348" i="3"/>
  <c r="L348" i="3" s="1"/>
  <c r="G299" i="3"/>
  <c r="L299" i="3" s="1"/>
  <c r="G267" i="3"/>
  <c r="L267" i="3" s="1"/>
  <c r="G199" i="3"/>
  <c r="L199" i="3" s="1"/>
  <c r="G19" i="3"/>
  <c r="L19" i="3" s="1"/>
  <c r="G264" i="3"/>
  <c r="L264" i="3" s="1"/>
  <c r="G90" i="3"/>
  <c r="L90" i="3" s="1"/>
  <c r="G63" i="3"/>
  <c r="L63" i="3" s="1"/>
  <c r="G436" i="3"/>
  <c r="G313" i="3"/>
  <c r="G83" i="3"/>
  <c r="G382" i="3"/>
  <c r="G369" i="3"/>
  <c r="L369" i="3" s="1"/>
  <c r="G285" i="3"/>
  <c r="L285" i="3" s="1"/>
  <c r="G253" i="3"/>
  <c r="L253" i="3" s="1"/>
  <c r="G197" i="3"/>
  <c r="L197" i="3" s="1"/>
  <c r="G155" i="3"/>
  <c r="L155" i="3" s="1"/>
  <c r="G118" i="3"/>
  <c r="L118" i="3" s="1"/>
  <c r="G85" i="3"/>
  <c r="L85" i="3" s="1"/>
  <c r="G73" i="3"/>
  <c r="L73" i="3" s="1"/>
  <c r="G428" i="3"/>
  <c r="L428" i="3" s="1"/>
  <c r="G408" i="3"/>
  <c r="L408" i="3" s="1"/>
  <c r="G378" i="3"/>
  <c r="G250" i="3"/>
  <c r="G145" i="3"/>
  <c r="G49" i="3"/>
  <c r="L49" i="3" s="1"/>
  <c r="G352" i="3"/>
  <c r="L352" i="3" s="1"/>
  <c r="G229" i="3"/>
  <c r="L229" i="3" s="1"/>
  <c r="G96" i="3"/>
  <c r="G35" i="3"/>
  <c r="G338" i="3"/>
  <c r="L338" i="3" s="1"/>
  <c r="G21" i="3"/>
  <c r="L21" i="3" s="1"/>
  <c r="G25" i="3"/>
  <c r="L25" i="3" s="1"/>
  <c r="G80" i="3"/>
  <c r="L80" i="3" s="1"/>
  <c r="G335" i="3"/>
  <c r="L335" i="3" s="1"/>
  <c r="G14" i="3"/>
  <c r="L14" i="3" s="1"/>
  <c r="G247" i="3"/>
  <c r="G34" i="3"/>
  <c r="G256" i="3"/>
  <c r="G346" i="3"/>
  <c r="L346" i="3" s="1"/>
  <c r="G109" i="3"/>
  <c r="G193" i="3"/>
  <c r="L193" i="3" s="1"/>
  <c r="G414" i="3"/>
  <c r="L414" i="3" s="1"/>
  <c r="G196" i="3"/>
  <c r="L196" i="3" s="1"/>
  <c r="G385" i="3"/>
  <c r="L385" i="3" s="1"/>
  <c r="G468" i="3"/>
  <c r="L468" i="3" s="1"/>
  <c r="G477" i="3"/>
  <c r="L477" i="3" s="1"/>
  <c r="G454" i="3"/>
  <c r="L454" i="3" s="1"/>
  <c r="G437" i="3"/>
  <c r="L437" i="3" s="1"/>
  <c r="G238" i="3"/>
  <c r="L238" i="3" s="1"/>
  <c r="G339" i="3"/>
  <c r="L339" i="3" s="1"/>
  <c r="G372" i="3"/>
  <c r="G126" i="3"/>
  <c r="G273" i="3"/>
  <c r="L273" i="3" s="1"/>
  <c r="G228" i="3"/>
  <c r="L228" i="3" s="1"/>
  <c r="G282" i="3"/>
  <c r="L282" i="3" s="1"/>
  <c r="G36" i="3"/>
  <c r="L36" i="3" s="1"/>
  <c r="G135" i="3"/>
  <c r="L135" i="3" s="1"/>
  <c r="G152" i="3"/>
  <c r="L152" i="3" s="1"/>
  <c r="G119" i="3"/>
  <c r="L119" i="3" s="1"/>
  <c r="G310" i="3"/>
  <c r="L310" i="3" s="1"/>
  <c r="G38" i="3"/>
  <c r="L38" i="3" s="1"/>
  <c r="G15" i="3"/>
  <c r="L15" i="3" s="1"/>
  <c r="G289" i="3"/>
  <c r="L289" i="3" s="1"/>
  <c r="G274" i="3"/>
  <c r="L274" i="3" s="1"/>
  <c r="G72" i="3"/>
  <c r="L72" i="3" s="1"/>
  <c r="G275" i="3"/>
  <c r="L275" i="3" s="1"/>
  <c r="G37" i="3"/>
  <c r="L37" i="3" s="1"/>
  <c r="G308" i="3"/>
  <c r="L308" i="3" s="1"/>
  <c r="G179" i="3"/>
  <c r="L179" i="3" s="1"/>
  <c r="G367" i="3"/>
  <c r="L367" i="3" s="1"/>
  <c r="G95" i="3"/>
  <c r="L95" i="3" s="1"/>
  <c r="G330" i="3"/>
  <c r="L330" i="3" s="1"/>
  <c r="G371" i="3"/>
  <c r="L371" i="3" s="1"/>
  <c r="G212" i="3"/>
  <c r="L212" i="3" s="1"/>
  <c r="G263" i="3"/>
  <c r="L263" i="3" s="1"/>
  <c r="G423" i="3"/>
  <c r="L423" i="3" s="1"/>
  <c r="G489" i="3"/>
  <c r="L489" i="3" s="1"/>
  <c r="G485" i="3"/>
  <c r="L485" i="3" s="1"/>
  <c r="G461" i="3"/>
  <c r="L461" i="3" s="1"/>
  <c r="G105" i="3"/>
  <c r="L105" i="3" s="1"/>
  <c r="G88" i="3"/>
  <c r="G483" i="3"/>
  <c r="G443" i="3"/>
  <c r="G374" i="3"/>
  <c r="L374" i="3" s="1"/>
  <c r="G373" i="3"/>
  <c r="L373" i="3" s="1"/>
  <c r="G110" i="3"/>
  <c r="G108" i="3"/>
  <c r="L108" i="3" s="1"/>
  <c r="G258" i="3"/>
  <c r="L258" i="3" s="1"/>
  <c r="G288" i="3"/>
  <c r="L288" i="3" s="1"/>
  <c r="G316" i="3"/>
  <c r="L316" i="3" s="1"/>
  <c r="G297" i="3"/>
  <c r="L297" i="3" s="1"/>
  <c r="G41" i="3"/>
  <c r="L41" i="3" s="1"/>
  <c r="G123" i="3"/>
  <c r="L123" i="3" s="1"/>
  <c r="G278" i="3"/>
  <c r="L278" i="3" s="1"/>
  <c r="G84" i="3"/>
  <c r="G294" i="3"/>
  <c r="L294" i="3" s="1"/>
  <c r="G58" i="3"/>
  <c r="L58" i="3" s="1"/>
  <c r="G78" i="3"/>
  <c r="L78" i="3" s="1"/>
  <c r="G198" i="3"/>
  <c r="L198" i="3" s="1"/>
  <c r="G230" i="3"/>
  <c r="L230" i="3" s="1"/>
  <c r="G269" i="3"/>
  <c r="L269" i="3" s="1"/>
  <c r="G221" i="3"/>
  <c r="L221" i="3" s="1"/>
  <c r="G46" i="3"/>
  <c r="L46" i="3" s="1"/>
  <c r="G321" i="3"/>
  <c r="L321" i="3" s="1"/>
  <c r="G51" i="3"/>
  <c r="L51" i="3" s="1"/>
  <c r="G244" i="3"/>
  <c r="L244" i="3" s="1"/>
  <c r="G286" i="3"/>
  <c r="G87" i="3"/>
  <c r="L87" i="3" s="1"/>
  <c r="G311" i="3"/>
  <c r="L311" i="3" s="1"/>
  <c r="G331" i="3"/>
  <c r="G98" i="3"/>
  <c r="L98" i="3" s="1"/>
  <c r="G48" i="3"/>
  <c r="L48" i="3" s="1"/>
  <c r="G165" i="3"/>
  <c r="L165" i="3" s="1"/>
  <c r="G319" i="3"/>
  <c r="L319" i="3" s="1"/>
  <c r="G91" i="3"/>
  <c r="L91" i="3" s="1"/>
  <c r="G383" i="3"/>
  <c r="L383" i="3" s="1"/>
  <c r="G214" i="3"/>
  <c r="L214" i="3" s="1"/>
  <c r="G156" i="3"/>
  <c r="L156" i="3" s="1"/>
  <c r="G217" i="3"/>
  <c r="L217" i="3" s="1"/>
  <c r="G418" i="3"/>
  <c r="G252" i="3"/>
  <c r="G438" i="3"/>
  <c r="G260" i="3"/>
  <c r="G296" i="3"/>
  <c r="L296" i="3" s="1"/>
  <c r="G342" i="3"/>
  <c r="L342" i="3" s="1"/>
  <c r="G328" i="3"/>
  <c r="L328" i="3" s="1"/>
  <c r="G343" i="3"/>
  <c r="L343" i="3" s="1"/>
  <c r="G457" i="3"/>
  <c r="L457" i="3" s="1"/>
  <c r="G241" i="3"/>
  <c r="L241" i="3" s="1"/>
  <c r="G13" i="3"/>
  <c r="L13" i="3" s="1"/>
  <c r="G137" i="3"/>
  <c r="L137" i="3" s="1"/>
  <c r="G163" i="3"/>
  <c r="L163" i="3" s="1"/>
  <c r="G62" i="3"/>
  <c r="L62" i="3" s="1"/>
  <c r="G363" i="3"/>
  <c r="G142" i="3"/>
  <c r="L142" i="3" s="1"/>
  <c r="G365" i="3"/>
  <c r="L365" i="3" s="1"/>
  <c r="G213" i="3"/>
  <c r="L213" i="3" s="1"/>
  <c r="G261" i="3"/>
  <c r="L261" i="3" s="1"/>
  <c r="G28" i="3"/>
  <c r="L28" i="3" s="1"/>
  <c r="G266" i="3"/>
  <c r="L266" i="3" s="1"/>
  <c r="G149" i="3"/>
  <c r="L149" i="3" s="1"/>
  <c r="G393" i="3"/>
  <c r="L393" i="3" s="1"/>
  <c r="G174" i="3"/>
  <c r="L174" i="3" s="1"/>
  <c r="G302" i="3"/>
  <c r="L302" i="3" s="1"/>
  <c r="G305" i="3"/>
  <c r="L305" i="3" s="1"/>
  <c r="G52" i="3"/>
  <c r="L52" i="3" s="1"/>
  <c r="G69" i="3"/>
  <c r="L69" i="3" s="1"/>
  <c r="G128" i="3"/>
  <c r="G188" i="3"/>
  <c r="L188" i="3" s="1"/>
  <c r="G133" i="3"/>
  <c r="L133" i="3" s="1"/>
  <c r="G426" i="3"/>
  <c r="L426" i="3" s="1"/>
  <c r="G387" i="3"/>
  <c r="L387" i="3" s="1"/>
  <c r="G487" i="3"/>
  <c r="L487" i="3" s="1"/>
  <c r="G304" i="3"/>
  <c r="L304" i="3" s="1"/>
  <c r="G459" i="3"/>
  <c r="L459" i="3" s="1"/>
  <c r="G318" i="3"/>
  <c r="L318" i="3" s="1"/>
  <c r="G355" i="3"/>
  <c r="L355" i="3" s="1"/>
  <c r="G484" i="3"/>
  <c r="L484" i="3" s="1"/>
  <c r="G332" i="3"/>
  <c r="L332" i="3" s="1"/>
  <c r="G439" i="3"/>
  <c r="L439" i="3" s="1"/>
  <c r="G67" i="3"/>
  <c r="L67" i="3" s="1"/>
  <c r="G277" i="3"/>
  <c r="L277" i="3" s="1"/>
  <c r="G76" i="3"/>
  <c r="G391" i="3"/>
  <c r="L391" i="3" s="1"/>
  <c r="G460" i="3"/>
  <c r="L460" i="3" s="1"/>
  <c r="G359" i="3"/>
  <c r="L359" i="3" s="1"/>
  <c r="G160" i="3"/>
  <c r="L160" i="3" s="1"/>
  <c r="G255" i="3"/>
  <c r="L255" i="3" s="1"/>
  <c r="G425" i="3"/>
  <c r="L425" i="3" s="1"/>
  <c r="G208" i="3"/>
  <c r="L208" i="3" s="1"/>
  <c r="G235" i="3"/>
  <c r="L235" i="3" s="1"/>
  <c r="G298" i="3"/>
  <c r="L298" i="3" s="1"/>
  <c r="G190" i="3"/>
  <c r="L190" i="3" s="1"/>
  <c r="G249" i="3"/>
  <c r="L249" i="3" s="1"/>
  <c r="G315" i="3"/>
  <c r="L315" i="3" s="1"/>
  <c r="G154" i="3"/>
  <c r="L154" i="3" s="1"/>
  <c r="G381" i="3"/>
  <c r="L381" i="3" s="1"/>
  <c r="G345" i="3"/>
  <c r="L345" i="3" s="1"/>
  <c r="G452" i="3"/>
  <c r="L452" i="3" s="1"/>
  <c r="G447" i="3"/>
  <c r="L447" i="3" s="1"/>
  <c r="G395" i="3"/>
  <c r="L395" i="3" s="1"/>
  <c r="G56" i="3"/>
  <c r="L56" i="3" s="1"/>
  <c r="G194" i="3"/>
  <c r="L194" i="3" s="1"/>
  <c r="G24" i="3"/>
  <c r="L24" i="3" s="1"/>
  <c r="G210" i="3"/>
  <c r="L210" i="3" s="1"/>
  <c r="G432" i="3"/>
  <c r="L432" i="3" s="1"/>
  <c r="G82" i="3"/>
  <c r="L82" i="3" s="1"/>
  <c r="G396" i="3"/>
  <c r="L396" i="3" s="1"/>
  <c r="G191" i="3"/>
  <c r="L191" i="3" s="1"/>
  <c r="G44" i="3"/>
  <c r="L44" i="3" s="1"/>
  <c r="G138" i="3"/>
  <c r="L138" i="3" s="1"/>
  <c r="G99" i="3"/>
  <c r="L99" i="3" s="1"/>
  <c r="G449" i="3"/>
  <c r="L449" i="3" s="1"/>
  <c r="G147" i="3"/>
  <c r="L147" i="3" s="1"/>
  <c r="G203" i="3"/>
  <c r="L203" i="3" s="1"/>
  <c r="G450" i="3"/>
  <c r="L450" i="3" s="1"/>
  <c r="G290" i="3"/>
  <c r="L290" i="3" s="1"/>
  <c r="G358" i="3"/>
  <c r="L358" i="3" s="1"/>
  <c r="G170" i="3"/>
  <c r="L170" i="3" s="1"/>
  <c r="G157" i="3"/>
  <c r="L157" i="3" s="1"/>
  <c r="G205" i="3"/>
  <c r="L205" i="3" s="1"/>
  <c r="G60" i="3"/>
  <c r="L60" i="3" s="1"/>
  <c r="G494" i="3"/>
  <c r="L494" i="3" s="1"/>
  <c r="G114" i="3"/>
  <c r="L114" i="3" s="1"/>
  <c r="G18" i="3"/>
  <c r="L18" i="3" s="1"/>
  <c r="G32" i="3"/>
  <c r="L32" i="3" s="1"/>
  <c r="G39" i="3"/>
  <c r="L39" i="3" s="1"/>
  <c r="G115" i="3"/>
  <c r="L115" i="3" s="1"/>
  <c r="G112" i="3"/>
  <c r="L112" i="3" s="1"/>
  <c r="G176" i="3"/>
  <c r="L176" i="3" s="1"/>
  <c r="G232" i="3"/>
  <c r="L232" i="3" s="1"/>
  <c r="G327" i="3"/>
  <c r="L327" i="3" s="1"/>
  <c r="G377" i="3"/>
  <c r="L377" i="3" s="1"/>
  <c r="G435" i="3"/>
  <c r="L435" i="3" s="1"/>
  <c r="G245" i="3"/>
  <c r="L245" i="3" s="1"/>
  <c r="G171" i="3"/>
  <c r="L171" i="3" s="1"/>
  <c r="G65" i="3"/>
  <c r="L65" i="3" s="1"/>
  <c r="G57" i="3"/>
  <c r="G254" i="3"/>
  <c r="G341" i="3"/>
  <c r="L341" i="3" s="1"/>
  <c r="G475" i="3"/>
  <c r="G493" i="3"/>
  <c r="L493" i="3" s="1"/>
  <c r="G496" i="3"/>
  <c r="L496" i="3" s="1"/>
  <c r="G291" i="3"/>
  <c r="L291" i="3" s="1"/>
  <c r="G259" i="3"/>
  <c r="L259" i="3" s="1"/>
  <c r="G287" i="3"/>
  <c r="L287" i="3" s="1"/>
  <c r="G29" i="3"/>
  <c r="L29" i="3" s="1"/>
  <c r="G270" i="3"/>
  <c r="L270" i="3" s="1"/>
  <c r="G312" i="3"/>
  <c r="L312" i="3" s="1"/>
  <c r="G120" i="3"/>
  <c r="L120" i="3" s="1"/>
  <c r="G81" i="3"/>
  <c r="L81" i="3" s="1"/>
  <c r="G231" i="3"/>
  <c r="G388" i="3"/>
  <c r="G433" i="3"/>
  <c r="L433" i="3" s="1"/>
  <c r="G64" i="3"/>
  <c r="G86" i="3"/>
  <c r="L86" i="3" s="1"/>
  <c r="G453" i="3"/>
  <c r="L453" i="3" s="1"/>
  <c r="G366" i="3"/>
  <c r="L366" i="3" s="1"/>
  <c r="G161" i="3"/>
  <c r="L161" i="3" s="1"/>
  <c r="G242" i="3"/>
  <c r="L242" i="3" s="1"/>
  <c r="G400" i="3"/>
  <c r="L400" i="3" s="1"/>
  <c r="G467" i="3"/>
  <c r="L467" i="3" s="1"/>
  <c r="G240" i="3"/>
  <c r="L240" i="3" s="1"/>
  <c r="G107" i="3"/>
  <c r="L107" i="3" s="1"/>
  <c r="G97" i="3"/>
  <c r="L97" i="3" s="1"/>
  <c r="G92" i="3"/>
  <c r="L92" i="3" s="1"/>
  <c r="G182" i="3"/>
  <c r="L182" i="3" s="1"/>
  <c r="G151" i="3"/>
  <c r="L151" i="3" s="1"/>
  <c r="G175" i="3"/>
  <c r="L175" i="3" s="1"/>
  <c r="G399" i="3"/>
  <c r="L399" i="3" s="1"/>
  <c r="G480" i="3"/>
  <c r="L480" i="3" s="1"/>
  <c r="G101" i="3"/>
  <c r="L101" i="3" s="1"/>
  <c r="G20" i="3"/>
  <c r="L20" i="3" s="1"/>
  <c r="G43" i="3"/>
  <c r="L43" i="3" s="1"/>
  <c r="G471" i="3"/>
  <c r="L471" i="3" s="1"/>
  <c r="G323" i="3"/>
  <c r="L323" i="3" s="1"/>
  <c r="G415" i="3"/>
  <c r="L415" i="3" s="1"/>
  <c r="G148" i="3"/>
  <c r="L148" i="3" s="1"/>
  <c r="G474" i="3"/>
  <c r="L474" i="3" s="1"/>
  <c r="G272" i="3"/>
  <c r="L272" i="3" s="1"/>
  <c r="G30" i="3"/>
  <c r="L30" i="3" s="1"/>
  <c r="G375" i="3"/>
  <c r="L375" i="3" s="1"/>
  <c r="G207" i="3"/>
  <c r="L207" i="3" s="1"/>
  <c r="G168" i="3"/>
  <c r="L168" i="3" s="1"/>
  <c r="G224" i="3"/>
  <c r="L224" i="3" s="1"/>
  <c r="G246" i="3"/>
  <c r="L246" i="3" s="1"/>
  <c r="G325" i="3"/>
  <c r="L325" i="3" s="1"/>
  <c r="G427" i="3"/>
  <c r="L427" i="3" s="1"/>
  <c r="G202" i="3"/>
  <c r="L202" i="3" s="1"/>
  <c r="G424" i="3"/>
  <c r="L424" i="3" s="1"/>
  <c r="G390" i="3"/>
  <c r="L390" i="3" s="1"/>
  <c r="G407" i="3"/>
  <c r="L407" i="3" s="1"/>
  <c r="G16" i="3"/>
  <c r="L16" i="3" s="1"/>
  <c r="G75" i="3"/>
  <c r="L75" i="3" s="1"/>
  <c r="G218" i="3"/>
  <c r="G268" i="3"/>
  <c r="G204" i="3"/>
  <c r="L204" i="3" s="1"/>
  <c r="G353" i="3"/>
  <c r="L353" i="3" s="1"/>
  <c r="G482" i="3"/>
  <c r="L482" i="3" s="1"/>
  <c r="G357" i="3"/>
  <c r="L357" i="3" s="1"/>
  <c r="G410" i="3"/>
  <c r="L410" i="3" s="1"/>
  <c r="G403" i="3"/>
  <c r="L403" i="3" s="1"/>
  <c r="G488" i="3"/>
  <c r="L488" i="3" s="1"/>
  <c r="G451" i="3"/>
  <c r="L451" i="3" s="1"/>
  <c r="G100" i="3"/>
  <c r="L100" i="3" s="1"/>
  <c r="G322" i="3"/>
  <c r="L322" i="3" s="1"/>
  <c r="G495" i="3"/>
  <c r="L495" i="3" s="1"/>
  <c r="G55" i="3"/>
  <c r="L55" i="3" s="1"/>
  <c r="G456" i="3"/>
  <c r="L456" i="3" s="1"/>
  <c r="L438" i="3"/>
  <c r="L483" i="3"/>
  <c r="L455" i="3"/>
  <c r="L464" i="3"/>
  <c r="L398" i="3"/>
  <c r="L421" i="3"/>
  <c r="L443" i="3"/>
  <c r="L382" i="3"/>
  <c r="L368" i="3"/>
  <c r="L329" i="3"/>
  <c r="L388" i="3"/>
  <c r="L419" i="3"/>
  <c r="L436" i="3"/>
  <c r="L372" i="3"/>
  <c r="L347" i="3"/>
  <c r="L486" i="3"/>
  <c r="L313" i="3"/>
  <c r="L215" i="3"/>
  <c r="L145" i="3"/>
  <c r="L260" i="3"/>
  <c r="L218" i="3"/>
  <c r="L418" i="3"/>
  <c r="L252" i="3"/>
  <c r="L404" i="3"/>
  <c r="L378" i="3"/>
  <c r="L283" i="3"/>
  <c r="L227" i="3"/>
  <c r="L247" i="3"/>
  <c r="L219" i="3"/>
  <c r="L121" i="3"/>
  <c r="L79" i="3"/>
  <c r="L306" i="3"/>
  <c r="L292" i="3"/>
  <c r="L250" i="3"/>
  <c r="L222" i="3"/>
  <c r="L166" i="3"/>
  <c r="L110" i="3"/>
  <c r="L96" i="3"/>
  <c r="L411" i="3"/>
  <c r="L320" i="3"/>
  <c r="L295" i="3"/>
  <c r="L281" i="3"/>
  <c r="L113" i="3"/>
  <c r="L146" i="3"/>
  <c r="L84" i="3"/>
  <c r="L35" i="3"/>
  <c r="L268" i="3"/>
  <c r="L363" i="3"/>
  <c r="L314" i="3"/>
  <c r="L262" i="3"/>
  <c r="L472" i="3"/>
  <c r="L254" i="3"/>
  <c r="L126" i="3"/>
  <c r="L47" i="3"/>
  <c r="L33" i="3"/>
  <c r="B9" i="3"/>
  <c r="H7" i="3" s="1"/>
  <c r="L286" i="3"/>
  <c r="L200" i="3"/>
  <c r="L150" i="3"/>
  <c r="L491" i="3"/>
  <c r="L256" i="3"/>
  <c r="L128" i="3"/>
  <c r="L70" i="3"/>
  <c r="L181" i="3"/>
  <c r="L83" i="3"/>
  <c r="L17" i="3"/>
  <c r="L475" i="3"/>
  <c r="L331" i="3"/>
  <c r="L109" i="3"/>
  <c r="L103" i="3"/>
  <c r="L172" i="3"/>
  <c r="L26" i="3"/>
  <c r="L186" i="3"/>
  <c r="L88" i="3"/>
  <c r="L167" i="3"/>
  <c r="L34" i="3"/>
  <c r="L231" i="3"/>
  <c r="L125" i="3"/>
  <c r="L132" i="3"/>
  <c r="L64" i="3"/>
  <c r="L68" i="3"/>
  <c r="L57" i="3"/>
  <c r="L364" i="3"/>
  <c r="L76" i="3"/>
  <c r="L54" i="3"/>
  <c r="G409" i="3"/>
  <c r="L409" i="3" s="1"/>
  <c r="G469" i="3"/>
  <c r="L469" i="3" s="1"/>
  <c r="G431" i="3"/>
  <c r="L431" i="3" s="1"/>
  <c r="G465" i="3"/>
  <c r="L465" i="3" s="1"/>
  <c r="G184" i="3"/>
  <c r="L184" i="3" s="1"/>
  <c r="G66" i="3"/>
  <c r="L66" i="3" s="1"/>
  <c r="G74" i="3"/>
  <c r="L74" i="3" s="1"/>
  <c r="G351" i="3"/>
  <c r="L351" i="3" s="1"/>
  <c r="G284" i="3"/>
  <c r="L284" i="3" s="1"/>
  <c r="G111" i="3"/>
  <c r="L111" i="3" s="1"/>
  <c r="G441" i="3"/>
  <c r="L441" i="3" s="1"/>
  <c r="G23" i="3"/>
  <c r="L23" i="3" s="1"/>
  <c r="G71" i="3"/>
  <c r="L71" i="3" s="1"/>
  <c r="G177" i="3"/>
  <c r="L177" i="3" s="1"/>
  <c r="G481" i="3"/>
  <c r="L481" i="3" s="1"/>
  <c r="G162" i="3"/>
  <c r="L162" i="3" s="1"/>
  <c r="G397" i="3"/>
  <c r="L397" i="3" s="1"/>
  <c r="G417" i="3"/>
  <c r="L417" i="3" s="1"/>
  <c r="G189" i="3"/>
  <c r="L189" i="3" s="1"/>
  <c r="G27" i="3"/>
  <c r="L27" i="3" s="1"/>
  <c r="G360" i="3"/>
  <c r="L360" i="3" s="1"/>
  <c r="G106" i="3"/>
  <c r="L106" i="3" s="1"/>
  <c r="G497" i="3"/>
  <c r="L497" i="3" s="1"/>
  <c r="G233" i="3"/>
  <c r="L233" i="3" s="1"/>
  <c r="G479" i="3"/>
  <c r="L479" i="3" s="1"/>
  <c r="G344" i="3"/>
  <c r="L344" i="3" s="1"/>
  <c r="G440" i="3"/>
  <c r="L440" i="3" s="1"/>
  <c r="G140" i="3"/>
  <c r="L140" i="3" s="1"/>
  <c r="G226" i="3"/>
  <c r="L226" i="3" s="1"/>
  <c r="G104" i="3"/>
  <c r="L104" i="3" s="1"/>
  <c r="G301" i="3"/>
  <c r="L301" i="3" s="1"/>
  <c r="G22" i="3"/>
  <c r="L22" i="3" s="1"/>
  <c r="G466" i="3"/>
  <c r="L466" i="3" s="1"/>
  <c r="G394" i="3"/>
  <c r="L394" i="3" s="1"/>
  <c r="G280" i="3"/>
  <c r="L280" i="3" s="1"/>
  <c r="F7" i="3"/>
  <c r="J12" i="3"/>
  <c r="J498" i="3" s="1"/>
  <c r="L12" i="3" l="1"/>
  <c r="G498" i="3"/>
  <c r="L498" i="3"/>
  <c r="H3" i="3" s="1"/>
  <c r="K457" i="3" l="1"/>
  <c r="M457" i="3" s="1"/>
  <c r="N457" i="3" s="1"/>
  <c r="K462" i="3"/>
  <c r="M462" i="3" s="1"/>
  <c r="N462" i="3" s="1"/>
  <c r="K455" i="3"/>
  <c r="M455" i="3" s="1"/>
  <c r="N455" i="3" s="1"/>
  <c r="K442" i="3"/>
  <c r="M442" i="3" s="1"/>
  <c r="N442" i="3" s="1"/>
  <c r="K338" i="3"/>
  <c r="M338" i="3" s="1"/>
  <c r="N338" i="3" s="1"/>
  <c r="K472" i="3"/>
  <c r="M472" i="3" s="1"/>
  <c r="N472" i="3" s="1"/>
  <c r="K360" i="3"/>
  <c r="M360" i="3" s="1"/>
  <c r="N360" i="3" s="1"/>
  <c r="K206" i="3"/>
  <c r="M206" i="3" s="1"/>
  <c r="N206" i="3" s="1"/>
  <c r="K115" i="3"/>
  <c r="M115" i="3" s="1"/>
  <c r="N115" i="3" s="1"/>
  <c r="K429" i="3"/>
  <c r="M429" i="3" s="1"/>
  <c r="N429" i="3" s="1"/>
  <c r="K332" i="3"/>
  <c r="M332" i="3" s="1"/>
  <c r="N332" i="3" s="1"/>
  <c r="K311" i="3"/>
  <c r="M311" i="3" s="1"/>
  <c r="N311" i="3" s="1"/>
  <c r="K195" i="3"/>
  <c r="M195" i="3" s="1"/>
  <c r="N195" i="3" s="1"/>
  <c r="K171" i="3"/>
  <c r="M171" i="3" s="1"/>
  <c r="N171" i="3" s="1"/>
  <c r="K373" i="3"/>
  <c r="M373" i="3" s="1"/>
  <c r="N373" i="3" s="1"/>
  <c r="K297" i="3"/>
  <c r="M297" i="3" s="1"/>
  <c r="N297" i="3" s="1"/>
  <c r="K251" i="3"/>
  <c r="M251" i="3" s="1"/>
  <c r="N251" i="3" s="1"/>
  <c r="K192" i="3"/>
  <c r="M192" i="3" s="1"/>
  <c r="N192" i="3" s="1"/>
  <c r="K150" i="3"/>
  <c r="M150" i="3" s="1"/>
  <c r="N150" i="3" s="1"/>
  <c r="K345" i="3"/>
  <c r="M345" i="3" s="1"/>
  <c r="N345" i="3" s="1"/>
  <c r="K113" i="3"/>
  <c r="M113" i="3" s="1"/>
  <c r="N113" i="3" s="1"/>
  <c r="K61" i="3"/>
  <c r="M61" i="3" s="1"/>
  <c r="N61" i="3" s="1"/>
  <c r="K139" i="3"/>
  <c r="M139" i="3" s="1"/>
  <c r="N139" i="3" s="1"/>
  <c r="K109" i="3"/>
  <c r="M109" i="3" s="1"/>
  <c r="N109" i="3" s="1"/>
  <c r="K33" i="3"/>
  <c r="M33" i="3" s="1"/>
  <c r="N33" i="3" s="1"/>
  <c r="K199" i="3"/>
  <c r="M199" i="3" s="1"/>
  <c r="N199" i="3" s="1"/>
  <c r="K19" i="3"/>
  <c r="M19" i="3" s="1"/>
  <c r="N19" i="3" s="1"/>
  <c r="K134" i="3"/>
  <c r="M134" i="3" s="1"/>
  <c r="N134" i="3" s="1"/>
  <c r="K377" i="3"/>
  <c r="M377" i="3" s="1"/>
  <c r="N377" i="3" s="1"/>
  <c r="K237" i="3"/>
  <c r="M237" i="3" s="1"/>
  <c r="N237" i="3" s="1"/>
  <c r="H2" i="3"/>
  <c r="K220" i="3"/>
  <c r="M220" i="3" s="1"/>
  <c r="N220" i="3" s="1"/>
  <c r="K88" i="3"/>
  <c r="M88" i="3" s="1"/>
  <c r="N88" i="3" s="1"/>
  <c r="K167" i="3"/>
  <c r="M167" i="3" s="1"/>
  <c r="N167" i="3" s="1"/>
  <c r="K217" i="3"/>
  <c r="M217" i="3" s="1"/>
  <c r="N217" i="3" s="1"/>
  <c r="K364" i="3"/>
  <c r="M364" i="3" s="1"/>
  <c r="N364" i="3" s="1"/>
  <c r="K293" i="3"/>
  <c r="M293" i="3" s="1"/>
  <c r="N293" i="3" s="1"/>
  <c r="K51" i="3"/>
  <c r="M51" i="3" s="1"/>
  <c r="N51" i="3" s="1"/>
  <c r="K29" i="3"/>
  <c r="M29" i="3" s="1"/>
  <c r="N29" i="3" s="1"/>
  <c r="K431" i="3"/>
  <c r="M431" i="3" s="1"/>
  <c r="N431" i="3" s="1"/>
  <c r="K43" i="3"/>
  <c r="M43" i="3" s="1"/>
  <c r="N43" i="3" s="1"/>
  <c r="K100" i="3"/>
  <c r="M100" i="3" s="1"/>
  <c r="N100" i="3" s="1"/>
  <c r="K116" i="3"/>
  <c r="M116" i="3" s="1"/>
  <c r="N116" i="3" s="1"/>
  <c r="K159" i="3"/>
  <c r="M159" i="3" s="1"/>
  <c r="N159" i="3" s="1"/>
  <c r="K489" i="3"/>
  <c r="M489" i="3" s="1"/>
  <c r="N489" i="3" s="1"/>
  <c r="K111" i="3"/>
  <c r="M111" i="3" s="1"/>
  <c r="N111" i="3" s="1"/>
  <c r="K324" i="3"/>
  <c r="M324" i="3" s="1"/>
  <c r="N324" i="3" s="1"/>
  <c r="K35" i="3"/>
  <c r="M35" i="3" s="1"/>
  <c r="N35" i="3" s="1"/>
  <c r="K266" i="3"/>
  <c r="M266" i="3" s="1"/>
  <c r="N266" i="3" s="1"/>
  <c r="K452" i="3"/>
  <c r="M452" i="3" s="1"/>
  <c r="N452" i="3" s="1"/>
  <c r="K252" i="3"/>
  <c r="M252" i="3" s="1"/>
  <c r="N252" i="3" s="1"/>
  <c r="K264" i="3"/>
  <c r="M264" i="3" s="1"/>
  <c r="N264" i="3" s="1"/>
  <c r="K155" i="3"/>
  <c r="M155" i="3" s="1"/>
  <c r="N155" i="3" s="1"/>
  <c r="K265" i="3"/>
  <c r="M265" i="3" s="1"/>
  <c r="N265" i="3" s="1"/>
  <c r="K270" i="3"/>
  <c r="M270" i="3" s="1"/>
  <c r="N270" i="3" s="1"/>
  <c r="K467" i="3"/>
  <c r="M467" i="3" s="1"/>
  <c r="N467" i="3" s="1"/>
  <c r="K274" i="3"/>
  <c r="M274" i="3" s="1"/>
  <c r="N274" i="3" s="1"/>
  <c r="K153" i="3"/>
  <c r="M153" i="3" s="1"/>
  <c r="N153" i="3" s="1"/>
  <c r="K330" i="3"/>
  <c r="M330" i="3" s="1"/>
  <c r="N330" i="3" s="1"/>
  <c r="K55" i="3"/>
  <c r="M55" i="3" s="1"/>
  <c r="N55" i="3" s="1"/>
  <c r="K416" i="3"/>
  <c r="M416" i="3" s="1"/>
  <c r="N416" i="3" s="1"/>
  <c r="K143" i="3"/>
  <c r="M143" i="3" s="1"/>
  <c r="N143" i="3" s="1"/>
  <c r="K296" i="3"/>
  <c r="M296" i="3" s="1"/>
  <c r="N296" i="3" s="1"/>
  <c r="K494" i="3"/>
  <c r="M494" i="3" s="1"/>
  <c r="N494" i="3" s="1"/>
  <c r="K291" i="3"/>
  <c r="M291" i="3" s="1"/>
  <c r="N291" i="3" s="1"/>
  <c r="K163" i="3"/>
  <c r="M163" i="3" s="1"/>
  <c r="N163" i="3" s="1"/>
  <c r="K336" i="3"/>
  <c r="M336" i="3" s="1"/>
  <c r="N336" i="3" s="1"/>
  <c r="K208" i="3"/>
  <c r="M208" i="3" s="1"/>
  <c r="N208" i="3" s="1"/>
  <c r="K314" i="3"/>
  <c r="M314" i="3" s="1"/>
  <c r="N314" i="3" s="1"/>
  <c r="K363" i="3"/>
  <c r="M363" i="3" s="1"/>
  <c r="N363" i="3" s="1"/>
  <c r="K497" i="3"/>
  <c r="M497" i="3" s="1"/>
  <c r="N497" i="3" s="1"/>
  <c r="K260" i="3"/>
  <c r="M260" i="3" s="1"/>
  <c r="N260" i="3" s="1"/>
  <c r="K477" i="3"/>
  <c r="M477" i="3" s="1"/>
  <c r="N477" i="3" s="1"/>
  <c r="K384" i="3"/>
  <c r="M384" i="3" s="1"/>
  <c r="N384" i="3" s="1"/>
  <c r="K53" i="3"/>
  <c r="M53" i="3" s="1"/>
  <c r="N53" i="3" s="1"/>
  <c r="K104" i="3"/>
  <c r="M104" i="3" s="1"/>
  <c r="N104" i="3" s="1"/>
  <c r="K344" i="3"/>
  <c r="M344" i="3" s="1"/>
  <c r="N344" i="3" s="1"/>
  <c r="K405" i="3"/>
  <c r="M405" i="3" s="1"/>
  <c r="N405" i="3" s="1"/>
  <c r="K15" i="3"/>
  <c r="M15" i="3" s="1"/>
  <c r="N15" i="3" s="1"/>
  <c r="K81" i="3"/>
  <c r="M81" i="3" s="1"/>
  <c r="N81" i="3" s="1"/>
  <c r="K72" i="3"/>
  <c r="M72" i="3" s="1"/>
  <c r="N72" i="3" s="1"/>
  <c r="K76" i="3"/>
  <c r="M76" i="3" s="1"/>
  <c r="N76" i="3" s="1"/>
  <c r="K352" i="3"/>
  <c r="M352" i="3" s="1"/>
  <c r="N352" i="3" s="1"/>
  <c r="K304" i="3"/>
  <c r="M304" i="3" s="1"/>
  <c r="N304" i="3" s="1"/>
  <c r="K103" i="3"/>
  <c r="M103" i="3" s="1"/>
  <c r="N103" i="3" s="1"/>
  <c r="K256" i="3"/>
  <c r="M256" i="3" s="1"/>
  <c r="N256" i="3" s="1"/>
  <c r="K288" i="3"/>
  <c r="M288" i="3" s="1"/>
  <c r="N288" i="3" s="1"/>
  <c r="K170" i="3"/>
  <c r="M170" i="3" s="1"/>
  <c r="N170" i="3" s="1"/>
  <c r="K38" i="3"/>
  <c r="M38" i="3" s="1"/>
  <c r="N38" i="3" s="1"/>
  <c r="K119" i="3"/>
  <c r="M119" i="3" s="1"/>
  <c r="N119" i="3" s="1"/>
  <c r="K41" i="3"/>
  <c r="M41" i="3" s="1"/>
  <c r="N41" i="3" s="1"/>
  <c r="K164" i="3"/>
  <c r="M164" i="3" s="1"/>
  <c r="N164" i="3" s="1"/>
  <c r="K348" i="3"/>
  <c r="M348" i="3" s="1"/>
  <c r="N348" i="3" s="1"/>
  <c r="K124" i="3"/>
  <c r="M124" i="3" s="1"/>
  <c r="N124" i="3" s="1"/>
  <c r="K50" i="3"/>
  <c r="M50" i="3" s="1"/>
  <c r="N50" i="3" s="1"/>
  <c r="K263" i="3"/>
  <c r="M263" i="3" s="1"/>
  <c r="N263" i="3" s="1"/>
  <c r="K353" i="3"/>
  <c r="M353" i="3" s="1"/>
  <c r="N353" i="3" s="1"/>
  <c r="K216" i="3"/>
  <c r="M216" i="3" s="1"/>
  <c r="N216" i="3" s="1"/>
  <c r="K174" i="3"/>
  <c r="M174" i="3" s="1"/>
  <c r="N174" i="3" s="1"/>
  <c r="K430" i="3"/>
  <c r="M430" i="3" s="1"/>
  <c r="N430" i="3" s="1"/>
  <c r="K249" i="3"/>
  <c r="M249" i="3" s="1"/>
  <c r="N249" i="3" s="1"/>
  <c r="K481" i="3"/>
  <c r="M481" i="3" s="1"/>
  <c r="N481" i="3" s="1"/>
  <c r="K482" i="3"/>
  <c r="M482" i="3" s="1"/>
  <c r="N482" i="3" s="1"/>
  <c r="K97" i="3"/>
  <c r="M97" i="3" s="1"/>
  <c r="N97" i="3" s="1"/>
  <c r="K372" i="3"/>
  <c r="M372" i="3" s="1"/>
  <c r="N372" i="3" s="1"/>
  <c r="K436" i="3"/>
  <c r="M436" i="3" s="1"/>
  <c r="N436" i="3" s="1"/>
  <c r="K409" i="3"/>
  <c r="M409" i="3" s="1"/>
  <c r="N409" i="3" s="1"/>
  <c r="K376" i="3"/>
  <c r="M376" i="3" s="1"/>
  <c r="N376" i="3" s="1"/>
  <c r="K466" i="3"/>
  <c r="M466" i="3" s="1"/>
  <c r="N466" i="3" s="1"/>
  <c r="K20" i="3"/>
  <c r="M20" i="3" s="1"/>
  <c r="N20" i="3" s="1"/>
  <c r="K175" i="3"/>
  <c r="M175" i="3" s="1"/>
  <c r="N175" i="3" s="1"/>
  <c r="K70" i="3"/>
  <c r="M70" i="3" s="1"/>
  <c r="N70" i="3" s="1"/>
  <c r="K181" i="3"/>
  <c r="M181" i="3" s="1"/>
  <c r="N181" i="3" s="1"/>
  <c r="K17" i="3"/>
  <c r="M17" i="3" s="1"/>
  <c r="N17" i="3" s="1"/>
  <c r="K369" i="3"/>
  <c r="M369" i="3" s="1"/>
  <c r="N369" i="3" s="1"/>
  <c r="K189" i="3"/>
  <c r="M189" i="3" s="1"/>
  <c r="N189" i="3" s="1"/>
  <c r="K205" i="3"/>
  <c r="M205" i="3" s="1"/>
  <c r="N205" i="3" s="1"/>
  <c r="K313" i="3"/>
  <c r="M313" i="3" s="1"/>
  <c r="N313" i="3" s="1"/>
  <c r="K110" i="3"/>
  <c r="M110" i="3" s="1"/>
  <c r="N110" i="3" s="1"/>
  <c r="K277" i="3"/>
  <c r="M277" i="3" s="1"/>
  <c r="N277" i="3" s="1"/>
  <c r="K42" i="3"/>
  <c r="M42" i="3" s="1"/>
  <c r="N42" i="3" s="1"/>
  <c r="K209" i="3"/>
  <c r="M209" i="3" s="1"/>
  <c r="N209" i="3" s="1"/>
  <c r="K218" i="3"/>
  <c r="M218" i="3" s="1"/>
  <c r="N218" i="3" s="1"/>
  <c r="K361" i="3"/>
  <c r="M361" i="3" s="1"/>
  <c r="N361" i="3" s="1"/>
  <c r="K299" i="3"/>
  <c r="M299" i="3" s="1"/>
  <c r="N299" i="3" s="1"/>
  <c r="K94" i="3"/>
  <c r="M94" i="3" s="1"/>
  <c r="N94" i="3" s="1"/>
  <c r="K358" i="3"/>
  <c r="M358" i="3" s="1"/>
  <c r="N358" i="3" s="1"/>
  <c r="K316" i="3"/>
  <c r="M316" i="3" s="1"/>
  <c r="N316" i="3" s="1"/>
  <c r="K366" i="3"/>
  <c r="M366" i="3" s="1"/>
  <c r="N366" i="3" s="1"/>
  <c r="K383" i="3"/>
  <c r="M383" i="3" s="1"/>
  <c r="N383" i="3" s="1"/>
  <c r="K340" i="3"/>
  <c r="M340" i="3" s="1"/>
  <c r="N340" i="3" s="1"/>
  <c r="K190" i="3"/>
  <c r="M190" i="3" s="1"/>
  <c r="N190" i="3" s="1"/>
  <c r="K387" i="3"/>
  <c r="M387" i="3" s="1"/>
  <c r="N387" i="3" s="1"/>
  <c r="K230" i="3"/>
  <c r="M230" i="3" s="1"/>
  <c r="N230" i="3" s="1"/>
  <c r="K434" i="3"/>
  <c r="M434" i="3" s="1"/>
  <c r="N434" i="3" s="1"/>
  <c r="K257" i="3"/>
  <c r="M257" i="3" s="1"/>
  <c r="N257" i="3" s="1"/>
  <c r="K282" i="3"/>
  <c r="M282" i="3" s="1"/>
  <c r="N282" i="3" s="1"/>
  <c r="K168" i="3"/>
  <c r="M168" i="3" s="1"/>
  <c r="N168" i="3" s="1"/>
  <c r="K169" i="3"/>
  <c r="M169" i="3" s="1"/>
  <c r="N169" i="3" s="1"/>
  <c r="K224" i="3"/>
  <c r="M224" i="3" s="1"/>
  <c r="N224" i="3" s="1"/>
  <c r="K268" i="3"/>
  <c r="M268" i="3" s="1"/>
  <c r="N268" i="3" s="1"/>
  <c r="K26" i="3"/>
  <c r="M26" i="3" s="1"/>
  <c r="N26" i="3" s="1"/>
  <c r="K127" i="3"/>
  <c r="M127" i="3" s="1"/>
  <c r="N127" i="3" s="1"/>
  <c r="K191" i="3"/>
  <c r="M191" i="3" s="1"/>
  <c r="N191" i="3" s="1"/>
  <c r="K125" i="3"/>
  <c r="M125" i="3" s="1"/>
  <c r="N125" i="3" s="1"/>
  <c r="K99" i="3"/>
  <c r="M99" i="3" s="1"/>
  <c r="N99" i="3" s="1"/>
  <c r="K234" i="3"/>
  <c r="M234" i="3" s="1"/>
  <c r="N234" i="3" s="1"/>
  <c r="K28" i="3"/>
  <c r="M28" i="3" s="1"/>
  <c r="N28" i="3" s="1"/>
  <c r="K419" i="3"/>
  <c r="M419" i="3" s="1"/>
  <c r="N419" i="3" s="1"/>
  <c r="K133" i="3"/>
  <c r="M133" i="3" s="1"/>
  <c r="N133" i="3" s="1"/>
  <c r="K140" i="3"/>
  <c r="M140" i="3" s="1"/>
  <c r="N140" i="3" s="1"/>
  <c r="K312" i="3"/>
  <c r="M312" i="3" s="1"/>
  <c r="N312" i="3" s="1"/>
  <c r="K386" i="3"/>
  <c r="M386" i="3" s="1"/>
  <c r="N386" i="3" s="1"/>
  <c r="K355" i="3"/>
  <c r="M355" i="3" s="1"/>
  <c r="N355" i="3" s="1"/>
  <c r="K137" i="3"/>
  <c r="M137" i="3" s="1"/>
  <c r="N137" i="3" s="1"/>
  <c r="K91" i="3"/>
  <c r="M91" i="3" s="1"/>
  <c r="N91" i="3" s="1"/>
  <c r="K226" i="3"/>
  <c r="M226" i="3" s="1"/>
  <c r="N226" i="3" s="1"/>
  <c r="K371" i="3"/>
  <c r="M371" i="3" s="1"/>
  <c r="N371" i="3" s="1"/>
  <c r="K84" i="3"/>
  <c r="M84" i="3" s="1"/>
  <c r="N84" i="3" s="1"/>
  <c r="K283" i="3"/>
  <c r="M283" i="3" s="1"/>
  <c r="N283" i="3" s="1"/>
  <c r="K362" i="3"/>
  <c r="M362" i="3" s="1"/>
  <c r="N362" i="3" s="1"/>
  <c r="K397" i="3"/>
  <c r="M397" i="3" s="1"/>
  <c r="N397" i="3" s="1"/>
  <c r="K254" i="3"/>
  <c r="M254" i="3" s="1"/>
  <c r="N254" i="3" s="1"/>
  <c r="K370" i="3"/>
  <c r="M370" i="3" s="1"/>
  <c r="N370" i="3" s="1"/>
  <c r="K66" i="3"/>
  <c r="M66" i="3" s="1"/>
  <c r="N66" i="3" s="1"/>
  <c r="K331" i="3"/>
  <c r="M331" i="3" s="1"/>
  <c r="N331" i="3" s="1"/>
  <c r="K335" i="3"/>
  <c r="M335" i="3" s="1"/>
  <c r="N335" i="3" s="1"/>
  <c r="K179" i="3"/>
  <c r="M179" i="3" s="1"/>
  <c r="N179" i="3" s="1"/>
  <c r="K48" i="3"/>
  <c r="M48" i="3" s="1"/>
  <c r="N48" i="3" s="1"/>
  <c r="K231" i="3"/>
  <c r="M231" i="3" s="1"/>
  <c r="N231" i="3" s="1"/>
  <c r="K239" i="3"/>
  <c r="M239" i="3" s="1"/>
  <c r="N239" i="3" s="1"/>
  <c r="K157" i="3"/>
  <c r="M157" i="3" s="1"/>
  <c r="N157" i="3" s="1"/>
  <c r="K228" i="3"/>
  <c r="M228" i="3" s="1"/>
  <c r="N228" i="3" s="1"/>
  <c r="K307" i="3"/>
  <c r="M307" i="3" s="1"/>
  <c r="N307" i="3" s="1"/>
  <c r="K86" i="3"/>
  <c r="M86" i="3" s="1"/>
  <c r="N86" i="3" s="1"/>
  <c r="K325" i="3"/>
  <c r="M325" i="3" s="1"/>
  <c r="N325" i="3" s="1"/>
  <c r="K298" i="3"/>
  <c r="M298" i="3" s="1"/>
  <c r="N298" i="3" s="1"/>
  <c r="K391" i="3"/>
  <c r="M391" i="3" s="1"/>
  <c r="N391" i="3" s="1"/>
  <c r="K280" i="3"/>
  <c r="M280" i="3" s="1"/>
  <c r="N280" i="3" s="1"/>
  <c r="K446" i="3"/>
  <c r="M446" i="3" s="1"/>
  <c r="N446" i="3" s="1"/>
  <c r="K49" i="3"/>
  <c r="M49" i="3" s="1"/>
  <c r="N49" i="3" s="1"/>
  <c r="K290" i="3"/>
  <c r="M290" i="3" s="1"/>
  <c r="N290" i="3" s="1"/>
  <c r="K54" i="3"/>
  <c r="M54" i="3" s="1"/>
  <c r="N54" i="3" s="1"/>
  <c r="K475" i="3"/>
  <c r="M475" i="3" s="1"/>
  <c r="N475" i="3" s="1"/>
  <c r="K483" i="3"/>
  <c r="M483" i="3" s="1"/>
  <c r="N483" i="3" s="1"/>
  <c r="K178" i="3"/>
  <c r="M178" i="3" s="1"/>
  <c r="N178" i="3" s="1"/>
  <c r="K60" i="3"/>
  <c r="M60" i="3" s="1"/>
  <c r="N60" i="3" s="1"/>
  <c r="K67" i="3"/>
  <c r="M67" i="3" s="1"/>
  <c r="N67" i="3" s="1"/>
  <c r="K368" i="3"/>
  <c r="M368" i="3" s="1"/>
  <c r="N368" i="3" s="1"/>
  <c r="K406" i="3"/>
  <c r="M406" i="3" s="1"/>
  <c r="N406" i="3" s="1"/>
  <c r="K149" i="3"/>
  <c r="M149" i="3" s="1"/>
  <c r="N149" i="3" s="1"/>
  <c r="K302" i="3"/>
  <c r="M302" i="3" s="1"/>
  <c r="N302" i="3" s="1"/>
  <c r="K16" i="3"/>
  <c r="M16" i="3" s="1"/>
  <c r="N16" i="3" s="1"/>
  <c r="K101" i="3"/>
  <c r="M101" i="3" s="1"/>
  <c r="N101" i="3" s="1"/>
  <c r="K339" i="3"/>
  <c r="M339" i="3" s="1"/>
  <c r="N339" i="3" s="1"/>
  <c r="K238" i="3"/>
  <c r="M238" i="3" s="1"/>
  <c r="N238" i="3" s="1"/>
  <c r="K424" i="3"/>
  <c r="M424" i="3" s="1"/>
  <c r="N424" i="3" s="1"/>
  <c r="K389" i="3"/>
  <c r="M389" i="3" s="1"/>
  <c r="N389" i="3" s="1"/>
  <c r="K404" i="3"/>
  <c r="M404" i="3" s="1"/>
  <c r="N404" i="3" s="1"/>
  <c r="K341" i="3"/>
  <c r="M341" i="3" s="1"/>
  <c r="N341" i="3" s="1"/>
  <c r="K64" i="3"/>
  <c r="M64" i="3" s="1"/>
  <c r="N64" i="3" s="1"/>
  <c r="K381" i="3"/>
  <c r="M381" i="3" s="1"/>
  <c r="N381" i="3" s="1"/>
  <c r="K342" i="3"/>
  <c r="M342" i="3" s="1"/>
  <c r="N342" i="3" s="1"/>
  <c r="K160" i="3"/>
  <c r="M160" i="3" s="1"/>
  <c r="N160" i="3" s="1"/>
  <c r="K471" i="3"/>
  <c r="M471" i="3" s="1"/>
  <c r="N471" i="3" s="1"/>
  <c r="K232" i="3"/>
  <c r="M232" i="3" s="1"/>
  <c r="N232" i="3" s="1"/>
  <c r="K289" i="3"/>
  <c r="M289" i="3" s="1"/>
  <c r="N289" i="3" s="1"/>
  <c r="K187" i="3"/>
  <c r="M187" i="3" s="1"/>
  <c r="N187" i="3" s="1"/>
  <c r="K246" i="3"/>
  <c r="M246" i="3" s="1"/>
  <c r="N246" i="3" s="1"/>
  <c r="K151" i="3"/>
  <c r="M151" i="3" s="1"/>
  <c r="N151" i="3" s="1"/>
  <c r="K323" i="3"/>
  <c r="M323" i="3" s="1"/>
  <c r="N323" i="3" s="1"/>
  <c r="K379" i="3"/>
  <c r="M379" i="3" s="1"/>
  <c r="N379" i="3" s="1"/>
  <c r="K474" i="3"/>
  <c r="M474" i="3" s="1"/>
  <c r="N474" i="3" s="1"/>
  <c r="K78" i="3"/>
  <c r="M78" i="3" s="1"/>
  <c r="N78" i="3" s="1"/>
  <c r="K57" i="3"/>
  <c r="M57" i="3" s="1"/>
  <c r="N57" i="3" s="1"/>
  <c r="K14" i="3"/>
  <c r="M14" i="3" s="1"/>
  <c r="N14" i="3" s="1"/>
  <c r="K318" i="3"/>
  <c r="M318" i="3" s="1"/>
  <c r="N318" i="3" s="1"/>
  <c r="K403" i="3"/>
  <c r="M403" i="3" s="1"/>
  <c r="N403" i="3" s="1"/>
  <c r="K39" i="3"/>
  <c r="M39" i="3" s="1"/>
  <c r="N39" i="3" s="1"/>
  <c r="K183" i="3"/>
  <c r="M183" i="3" s="1"/>
  <c r="N183" i="3" s="1"/>
  <c r="K21" i="3"/>
  <c r="M21" i="3" s="1"/>
  <c r="N21" i="3" s="1"/>
  <c r="K422" i="3"/>
  <c r="M422" i="3" s="1"/>
  <c r="N422" i="3" s="1"/>
  <c r="K244" i="3"/>
  <c r="M244" i="3" s="1"/>
  <c r="N244" i="3" s="1"/>
  <c r="K80" i="3"/>
  <c r="M80" i="3" s="1"/>
  <c r="N80" i="3" s="1"/>
  <c r="K306" i="3"/>
  <c r="M306" i="3" s="1"/>
  <c r="N306" i="3" s="1"/>
  <c r="K321" i="3"/>
  <c r="M321" i="3" s="1"/>
  <c r="N321" i="3" s="1"/>
  <c r="K27" i="3"/>
  <c r="M27" i="3" s="1"/>
  <c r="N27" i="3" s="1"/>
  <c r="K108" i="3"/>
  <c r="M108" i="3" s="1"/>
  <c r="N108" i="3" s="1"/>
  <c r="K365" i="3"/>
  <c r="M365" i="3" s="1"/>
  <c r="N365" i="3" s="1"/>
  <c r="K448" i="3"/>
  <c r="M448" i="3" s="1"/>
  <c r="N448" i="3" s="1"/>
  <c r="K105" i="3"/>
  <c r="M105" i="3" s="1"/>
  <c r="N105" i="3" s="1"/>
  <c r="K425" i="3"/>
  <c r="M425" i="3" s="1"/>
  <c r="N425" i="3" s="1"/>
  <c r="K135" i="3"/>
  <c r="M135" i="3" s="1"/>
  <c r="N135" i="3" s="1"/>
  <c r="K367" i="3"/>
  <c r="M367" i="3" s="1"/>
  <c r="N367" i="3" s="1"/>
  <c r="K75" i="3"/>
  <c r="M75" i="3" s="1"/>
  <c r="N75" i="3" s="1"/>
  <c r="K196" i="3"/>
  <c r="M196" i="3" s="1"/>
  <c r="N196" i="3" s="1"/>
  <c r="K385" i="3"/>
  <c r="M385" i="3" s="1"/>
  <c r="N385" i="3" s="1"/>
  <c r="K165" i="3"/>
  <c r="M165" i="3" s="1"/>
  <c r="N165" i="3" s="1"/>
  <c r="K349" i="3"/>
  <c r="M349" i="3" s="1"/>
  <c r="N349" i="3" s="1"/>
  <c r="K176" i="3"/>
  <c r="M176" i="3" s="1"/>
  <c r="N176" i="3" s="1"/>
  <c r="K485" i="3"/>
  <c r="M485" i="3" s="1"/>
  <c r="N485" i="3" s="1"/>
  <c r="K441" i="3"/>
  <c r="M441" i="3" s="1"/>
  <c r="N441" i="3" s="1"/>
  <c r="K394" i="3"/>
  <c r="M394" i="3" s="1"/>
  <c r="N394" i="3" s="1"/>
  <c r="K487" i="3"/>
  <c r="M487" i="3" s="1"/>
  <c r="N487" i="3" s="1"/>
  <c r="K327" i="3"/>
  <c r="M327" i="3" s="1"/>
  <c r="N327" i="3" s="1"/>
  <c r="K351" i="3"/>
  <c r="M351" i="3" s="1"/>
  <c r="N351" i="3" s="1"/>
  <c r="K400" i="3"/>
  <c r="M400" i="3" s="1"/>
  <c r="N400" i="3" s="1"/>
  <c r="K490" i="3"/>
  <c r="M490" i="3" s="1"/>
  <c r="N490" i="3" s="1"/>
  <c r="K130" i="3"/>
  <c r="M130" i="3" s="1"/>
  <c r="N130" i="3" s="1"/>
  <c r="K92" i="3"/>
  <c r="M92" i="3" s="1"/>
  <c r="N92" i="3" s="1"/>
  <c r="K47" i="3"/>
  <c r="M47" i="3" s="1"/>
  <c r="N47" i="3" s="1"/>
  <c r="K328" i="3"/>
  <c r="M328" i="3" s="1"/>
  <c r="N328" i="3" s="1"/>
  <c r="K106" i="3"/>
  <c r="M106" i="3" s="1"/>
  <c r="N106" i="3" s="1"/>
  <c r="K79" i="3"/>
  <c r="M79" i="3" s="1"/>
  <c r="N79" i="3" s="1"/>
  <c r="K32" i="3"/>
  <c r="M32" i="3" s="1"/>
  <c r="N32" i="3" s="1"/>
  <c r="K281" i="3"/>
  <c r="M281" i="3" s="1"/>
  <c r="N281" i="3" s="1"/>
  <c r="K382" i="3"/>
  <c r="M382" i="3" s="1"/>
  <c r="N382" i="3" s="1"/>
  <c r="K310" i="3"/>
  <c r="M310" i="3" s="1"/>
  <c r="N310" i="3" s="1"/>
  <c r="K470" i="3"/>
  <c r="M470" i="3" s="1"/>
  <c r="N470" i="3" s="1"/>
  <c r="K396" i="3"/>
  <c r="M396" i="3" s="1"/>
  <c r="N396" i="3" s="1"/>
  <c r="K334" i="3"/>
  <c r="M334" i="3" s="1"/>
  <c r="N334" i="3" s="1"/>
  <c r="K413" i="3"/>
  <c r="M413" i="3" s="1"/>
  <c r="N413" i="3" s="1"/>
  <c r="K87" i="3"/>
  <c r="M87" i="3" s="1"/>
  <c r="N87" i="3" s="1"/>
  <c r="K262" i="3"/>
  <c r="M262" i="3" s="1"/>
  <c r="N262" i="3" s="1"/>
  <c r="K112" i="3"/>
  <c r="M112" i="3" s="1"/>
  <c r="N112" i="3" s="1"/>
  <c r="K219" i="3"/>
  <c r="M219" i="3" s="1"/>
  <c r="N219" i="3" s="1"/>
  <c r="K439" i="3"/>
  <c r="M439" i="3" s="1"/>
  <c r="N439" i="3" s="1"/>
  <c r="K173" i="3"/>
  <c r="M173" i="3" s="1"/>
  <c r="N173" i="3" s="1"/>
  <c r="K359" i="3"/>
  <c r="M359" i="3" s="1"/>
  <c r="N359" i="3" s="1"/>
  <c r="K491" i="3"/>
  <c r="M491" i="3" s="1"/>
  <c r="N491" i="3" s="1"/>
  <c r="K275" i="3"/>
  <c r="M275" i="3" s="1"/>
  <c r="N275" i="3" s="1"/>
  <c r="K300" i="3"/>
  <c r="M300" i="3" s="1"/>
  <c r="N300" i="3" s="1"/>
  <c r="K198" i="3"/>
  <c r="M198" i="3" s="1"/>
  <c r="N198" i="3" s="1"/>
  <c r="K401" i="3"/>
  <c r="M401" i="3" s="1"/>
  <c r="N401" i="3" s="1"/>
  <c r="K333" i="3"/>
  <c r="M333" i="3" s="1"/>
  <c r="N333" i="3" s="1"/>
  <c r="K395" i="3"/>
  <c r="M395" i="3" s="1"/>
  <c r="N395" i="3" s="1"/>
  <c r="K154" i="3"/>
  <c r="M154" i="3" s="1"/>
  <c r="N154" i="3" s="1"/>
  <c r="K83" i="3"/>
  <c r="M83" i="3" s="1"/>
  <c r="N83" i="3" s="1"/>
  <c r="K411" i="3"/>
  <c r="M411" i="3" s="1"/>
  <c r="N411" i="3" s="1"/>
  <c r="K186" i="3"/>
  <c r="M186" i="3" s="1"/>
  <c r="N186" i="3" s="1"/>
  <c r="K114" i="3"/>
  <c r="M114" i="3" s="1"/>
  <c r="N114" i="3" s="1"/>
  <c r="K147" i="3"/>
  <c r="M147" i="3" s="1"/>
  <c r="N147" i="3" s="1"/>
  <c r="K285" i="3"/>
  <c r="M285" i="3" s="1"/>
  <c r="N285" i="3" s="1"/>
  <c r="K213" i="3"/>
  <c r="M213" i="3" s="1"/>
  <c r="N213" i="3" s="1"/>
  <c r="K456" i="3"/>
  <c r="M456" i="3" s="1"/>
  <c r="N456" i="3" s="1"/>
  <c r="K96" i="3"/>
  <c r="M96" i="3" s="1"/>
  <c r="N96" i="3" s="1"/>
  <c r="K347" i="3"/>
  <c r="M347" i="3" s="1"/>
  <c r="N347" i="3" s="1"/>
  <c r="K197" i="3"/>
  <c r="M197" i="3" s="1"/>
  <c r="N197" i="3" s="1"/>
  <c r="K37" i="3"/>
  <c r="M37" i="3" s="1"/>
  <c r="N37" i="3" s="1"/>
  <c r="K241" i="3"/>
  <c r="M241" i="3" s="1"/>
  <c r="N241" i="3" s="1"/>
  <c r="K141" i="3"/>
  <c r="M141" i="3" s="1"/>
  <c r="N141" i="3" s="1"/>
  <c r="K188" i="3"/>
  <c r="M188" i="3" s="1"/>
  <c r="N188" i="3" s="1"/>
  <c r="K18" i="3"/>
  <c r="M18" i="3" s="1"/>
  <c r="N18" i="3" s="1"/>
  <c r="K245" i="3"/>
  <c r="M245" i="3" s="1"/>
  <c r="N245" i="3" s="1"/>
  <c r="K22" i="3"/>
  <c r="M22" i="3" s="1"/>
  <c r="N22" i="3" s="1"/>
  <c r="K200" i="3"/>
  <c r="M200" i="3" s="1"/>
  <c r="N200" i="3" s="1"/>
  <c r="K128" i="3"/>
  <c r="M128" i="3" s="1"/>
  <c r="N128" i="3" s="1"/>
  <c r="K322" i="3"/>
  <c r="M322" i="3" s="1"/>
  <c r="N322" i="3" s="1"/>
  <c r="K235" i="3"/>
  <c r="M235" i="3" s="1"/>
  <c r="N235" i="3" s="1"/>
  <c r="K412" i="3"/>
  <c r="M412" i="3" s="1"/>
  <c r="N412" i="3" s="1"/>
  <c r="K445" i="3"/>
  <c r="M445" i="3" s="1"/>
  <c r="N445" i="3" s="1"/>
  <c r="K493" i="3"/>
  <c r="M493" i="3" s="1"/>
  <c r="N493" i="3" s="1"/>
  <c r="K484" i="3"/>
  <c r="M484" i="3" s="1"/>
  <c r="N484" i="3" s="1"/>
  <c r="K464" i="3"/>
  <c r="M464" i="3" s="1"/>
  <c r="N464" i="3" s="1"/>
  <c r="K495" i="3"/>
  <c r="M495" i="3" s="1"/>
  <c r="N495" i="3" s="1"/>
  <c r="K194" i="3"/>
  <c r="M194" i="3" s="1"/>
  <c r="N194" i="3" s="1"/>
  <c r="K267" i="3"/>
  <c r="M267" i="3" s="1"/>
  <c r="N267" i="3" s="1"/>
  <c r="K426" i="3"/>
  <c r="M426" i="3" s="1"/>
  <c r="N426" i="3" s="1"/>
  <c r="K301" i="3"/>
  <c r="M301" i="3" s="1"/>
  <c r="N301" i="3" s="1"/>
  <c r="K34" i="3"/>
  <c r="M34" i="3" s="1"/>
  <c r="N34" i="3" s="1"/>
  <c r="K73" i="3"/>
  <c r="M73" i="3" s="1"/>
  <c r="N73" i="3" s="1"/>
  <c r="K122" i="3"/>
  <c r="M122" i="3" s="1"/>
  <c r="N122" i="3" s="1"/>
  <c r="K13" i="3"/>
  <c r="M13" i="3" s="1"/>
  <c r="N13" i="3" s="1"/>
  <c r="K343" i="3"/>
  <c r="M343" i="3" s="1"/>
  <c r="N343" i="3" s="1"/>
  <c r="K123" i="3"/>
  <c r="M123" i="3" s="1"/>
  <c r="N123" i="3" s="1"/>
  <c r="K44" i="3"/>
  <c r="M44" i="3" s="1"/>
  <c r="N44" i="3" s="1"/>
  <c r="K271" i="3"/>
  <c r="M271" i="3" s="1"/>
  <c r="N271" i="3" s="1"/>
  <c r="K204" i="3"/>
  <c r="M204" i="3" s="1"/>
  <c r="N204" i="3" s="1"/>
  <c r="K132" i="3"/>
  <c r="M132" i="3" s="1"/>
  <c r="N132" i="3" s="1"/>
  <c r="K184" i="3"/>
  <c r="M184" i="3" s="1"/>
  <c r="N184" i="3" s="1"/>
  <c r="K326" i="3"/>
  <c r="M326" i="3" s="1"/>
  <c r="N326" i="3" s="1"/>
  <c r="K243" i="3"/>
  <c r="M243" i="3" s="1"/>
  <c r="N243" i="3" s="1"/>
  <c r="K398" i="3"/>
  <c r="M398" i="3" s="1"/>
  <c r="N398" i="3" s="1"/>
  <c r="K193" i="3"/>
  <c r="M193" i="3" s="1"/>
  <c r="N193" i="3" s="1"/>
  <c r="K418" i="3"/>
  <c r="M418" i="3" s="1"/>
  <c r="N418" i="3" s="1"/>
  <c r="K469" i="3"/>
  <c r="M469" i="3" s="1"/>
  <c r="N469" i="3" s="1"/>
  <c r="K492" i="3"/>
  <c r="M492" i="3" s="1"/>
  <c r="N492" i="3" s="1"/>
  <c r="K480" i="3"/>
  <c r="M480" i="3" s="1"/>
  <c r="N480" i="3" s="1"/>
  <c r="K23" i="3"/>
  <c r="M23" i="3" s="1"/>
  <c r="N23" i="3" s="1"/>
  <c r="K233" i="3"/>
  <c r="M233" i="3" s="1"/>
  <c r="N233" i="3" s="1"/>
  <c r="K162" i="3"/>
  <c r="M162" i="3" s="1"/>
  <c r="N162" i="3" s="1"/>
  <c r="K222" i="3"/>
  <c r="M222" i="3" s="1"/>
  <c r="N222" i="3" s="1"/>
  <c r="K212" i="3"/>
  <c r="M212" i="3" s="1"/>
  <c r="N212" i="3" s="1"/>
  <c r="K454" i="3"/>
  <c r="M454" i="3" s="1"/>
  <c r="N454" i="3" s="1"/>
  <c r="K451" i="3"/>
  <c r="M451" i="3" s="1"/>
  <c r="N451" i="3" s="1"/>
  <c r="K30" i="3"/>
  <c r="M30" i="3" s="1"/>
  <c r="N30" i="3" s="1"/>
  <c r="K346" i="3"/>
  <c r="M346" i="3" s="1"/>
  <c r="N346" i="3" s="1"/>
  <c r="K356" i="3"/>
  <c r="M356" i="3" s="1"/>
  <c r="N356" i="3" s="1"/>
  <c r="K248" i="3"/>
  <c r="M248" i="3" s="1"/>
  <c r="N248" i="3" s="1"/>
  <c r="K77" i="3"/>
  <c r="M77" i="3" s="1"/>
  <c r="N77" i="3" s="1"/>
  <c r="K428" i="3"/>
  <c r="M428" i="3" s="1"/>
  <c r="N428" i="3" s="1"/>
  <c r="K278" i="3"/>
  <c r="M278" i="3" s="1"/>
  <c r="N278" i="3" s="1"/>
  <c r="K203" i="3"/>
  <c r="M203" i="3" s="1"/>
  <c r="N203" i="3" s="1"/>
  <c r="K295" i="3"/>
  <c r="M295" i="3" s="1"/>
  <c r="N295" i="3" s="1"/>
  <c r="K259" i="3"/>
  <c r="M259" i="3" s="1"/>
  <c r="N259" i="3" s="1"/>
  <c r="K126" i="3"/>
  <c r="M126" i="3" s="1"/>
  <c r="N126" i="3" s="1"/>
  <c r="K468" i="3"/>
  <c r="M468" i="3" s="1"/>
  <c r="N468" i="3" s="1"/>
  <c r="K392" i="3"/>
  <c r="M392" i="3" s="1"/>
  <c r="N392" i="3" s="1"/>
  <c r="K129" i="3"/>
  <c r="M129" i="3" s="1"/>
  <c r="N129" i="3" s="1"/>
  <c r="K374" i="3"/>
  <c r="M374" i="3" s="1"/>
  <c r="N374" i="3" s="1"/>
  <c r="K93" i="3"/>
  <c r="M93" i="3" s="1"/>
  <c r="N93" i="3" s="1"/>
  <c r="K121" i="3"/>
  <c r="M121" i="3" s="1"/>
  <c r="N121" i="3" s="1"/>
  <c r="K486" i="3"/>
  <c r="M486" i="3" s="1"/>
  <c r="N486" i="3" s="1"/>
  <c r="K417" i="3"/>
  <c r="M417" i="3" s="1"/>
  <c r="N417" i="3" s="1"/>
  <c r="K131" i="3"/>
  <c r="M131" i="3" s="1"/>
  <c r="N131" i="3" s="1"/>
  <c r="K146" i="3"/>
  <c r="M146" i="3" s="1"/>
  <c r="N146" i="3" s="1"/>
  <c r="K476" i="3"/>
  <c r="M476" i="3" s="1"/>
  <c r="N476" i="3" s="1"/>
  <c r="K144" i="3"/>
  <c r="M144" i="3" s="1"/>
  <c r="N144" i="3" s="1"/>
  <c r="K461" i="3"/>
  <c r="M461" i="3" s="1"/>
  <c r="N461" i="3" s="1"/>
  <c r="K388" i="3"/>
  <c r="M388" i="3" s="1"/>
  <c r="N388" i="3" s="1"/>
  <c r="K453" i="3"/>
  <c r="M453" i="3" s="1"/>
  <c r="N453" i="3" s="1"/>
  <c r="K294" i="3"/>
  <c r="M294" i="3" s="1"/>
  <c r="N294" i="3" s="1"/>
  <c r="K211" i="3"/>
  <c r="M211" i="3" s="1"/>
  <c r="N211" i="3" s="1"/>
  <c r="K440" i="3"/>
  <c r="M440" i="3" s="1"/>
  <c r="N440" i="3" s="1"/>
  <c r="K437" i="3"/>
  <c r="M437" i="3" s="1"/>
  <c r="N437" i="3" s="1"/>
  <c r="K433" i="3"/>
  <c r="M433" i="3" s="1"/>
  <c r="N433" i="3" s="1"/>
  <c r="K255" i="3"/>
  <c r="M255" i="3" s="1"/>
  <c r="N255" i="3" s="1"/>
  <c r="K292" i="3"/>
  <c r="M292" i="3" s="1"/>
  <c r="N292" i="3" s="1"/>
  <c r="K393" i="3"/>
  <c r="M393" i="3" s="1"/>
  <c r="N393" i="3" s="1"/>
  <c r="K118" i="3"/>
  <c r="M118" i="3" s="1"/>
  <c r="N118" i="3" s="1"/>
  <c r="K479" i="3"/>
  <c r="M479" i="3" s="1"/>
  <c r="N479" i="3" s="1"/>
  <c r="K303" i="3"/>
  <c r="M303" i="3" s="1"/>
  <c r="N303" i="3" s="1"/>
  <c r="K450" i="3"/>
  <c r="M450" i="3" s="1"/>
  <c r="N450" i="3" s="1"/>
  <c r="K156" i="3"/>
  <c r="M156" i="3" s="1"/>
  <c r="N156" i="3" s="1"/>
  <c r="K380" i="3"/>
  <c r="M380" i="3" s="1"/>
  <c r="N380" i="3" s="1"/>
  <c r="K423" i="3"/>
  <c r="M423" i="3" s="1"/>
  <c r="N423" i="3" s="1"/>
  <c r="K438" i="3"/>
  <c r="M438" i="3" s="1"/>
  <c r="N438" i="3" s="1"/>
  <c r="K375" i="3"/>
  <c r="M375" i="3" s="1"/>
  <c r="N375" i="3" s="1"/>
  <c r="K202" i="3"/>
  <c r="M202" i="3" s="1"/>
  <c r="N202" i="3" s="1"/>
  <c r="K185" i="3"/>
  <c r="M185" i="3" s="1"/>
  <c r="N185" i="3" s="1"/>
  <c r="K177" i="3"/>
  <c r="M177" i="3" s="1"/>
  <c r="N177" i="3" s="1"/>
  <c r="K68" i="3"/>
  <c r="M68" i="3" s="1"/>
  <c r="N68" i="3" s="1"/>
  <c r="K284" i="3"/>
  <c r="M284" i="3" s="1"/>
  <c r="N284" i="3" s="1"/>
  <c r="K399" i="3"/>
  <c r="M399" i="3" s="1"/>
  <c r="N399" i="3" s="1"/>
  <c r="K45" i="3"/>
  <c r="M45" i="3" s="1"/>
  <c r="N45" i="3" s="1"/>
  <c r="K152" i="3"/>
  <c r="M152" i="3" s="1"/>
  <c r="N152" i="3" s="1"/>
  <c r="K148" i="3"/>
  <c r="M148" i="3" s="1"/>
  <c r="N148" i="3" s="1"/>
  <c r="K273" i="3"/>
  <c r="M273" i="3" s="1"/>
  <c r="N273" i="3" s="1"/>
  <c r="K182" i="3"/>
  <c r="M182" i="3" s="1"/>
  <c r="N182" i="3" s="1"/>
  <c r="K85" i="3"/>
  <c r="M85" i="3" s="1"/>
  <c r="N85" i="3" s="1"/>
  <c r="K107" i="3"/>
  <c r="M107" i="3" s="1"/>
  <c r="N107" i="3" s="1"/>
  <c r="K138" i="3"/>
  <c r="M138" i="3" s="1"/>
  <c r="N138" i="3" s="1"/>
  <c r="K279" i="3"/>
  <c r="M279" i="3" s="1"/>
  <c r="N279" i="3" s="1"/>
  <c r="K215" i="3"/>
  <c r="M215" i="3" s="1"/>
  <c r="N215" i="3" s="1"/>
  <c r="K272" i="3"/>
  <c r="M272" i="3" s="1"/>
  <c r="N272" i="3" s="1"/>
  <c r="K350" i="3"/>
  <c r="M350" i="3" s="1"/>
  <c r="N350" i="3" s="1"/>
  <c r="K201" i="3"/>
  <c r="M201" i="3" s="1"/>
  <c r="N201" i="3" s="1"/>
  <c r="K473" i="3"/>
  <c r="M473" i="3" s="1"/>
  <c r="N473" i="3" s="1"/>
  <c r="K488" i="3"/>
  <c r="M488" i="3" s="1"/>
  <c r="N488" i="3" s="1"/>
  <c r="K242" i="3"/>
  <c r="M242" i="3" s="1"/>
  <c r="N242" i="3" s="1"/>
  <c r="K74" i="3"/>
  <c r="M74" i="3" s="1"/>
  <c r="N74" i="3" s="1"/>
  <c r="K315" i="3"/>
  <c r="M315" i="3" s="1"/>
  <c r="N315" i="3" s="1"/>
  <c r="K258" i="3"/>
  <c r="M258" i="3" s="1"/>
  <c r="N258" i="3" s="1"/>
  <c r="K410" i="3"/>
  <c r="M410" i="3" s="1"/>
  <c r="N410" i="3" s="1"/>
  <c r="K223" i="3"/>
  <c r="M223" i="3" s="1"/>
  <c r="N223" i="3" s="1"/>
  <c r="K166" i="3"/>
  <c r="M166" i="3" s="1"/>
  <c r="N166" i="3" s="1"/>
  <c r="K444" i="3"/>
  <c r="M444" i="3" s="1"/>
  <c r="N444" i="3" s="1"/>
  <c r="K236" i="3"/>
  <c r="M236" i="3" s="1"/>
  <c r="N236" i="3" s="1"/>
  <c r="K309" i="3"/>
  <c r="M309" i="3" s="1"/>
  <c r="N309" i="3" s="1"/>
  <c r="K225" i="3"/>
  <c r="M225" i="3" s="1"/>
  <c r="N225" i="3" s="1"/>
  <c r="K95" i="3"/>
  <c r="M95" i="3" s="1"/>
  <c r="N95" i="3" s="1"/>
  <c r="K378" i="3"/>
  <c r="M378" i="3" s="1"/>
  <c r="N378" i="3" s="1"/>
  <c r="K142" i="3"/>
  <c r="M142" i="3" s="1"/>
  <c r="N142" i="3" s="1"/>
  <c r="K172" i="3"/>
  <c r="M172" i="3" s="1"/>
  <c r="N172" i="3" s="1"/>
  <c r="K287" i="3"/>
  <c r="M287" i="3" s="1"/>
  <c r="N287" i="3" s="1"/>
  <c r="K247" i="3"/>
  <c r="M247" i="3" s="1"/>
  <c r="N247" i="3" s="1"/>
  <c r="K227" i="3"/>
  <c r="M227" i="3" s="1"/>
  <c r="N227" i="3" s="1"/>
  <c r="K240" i="3"/>
  <c r="M240" i="3" s="1"/>
  <c r="N240" i="3" s="1"/>
  <c r="K305" i="3"/>
  <c r="M305" i="3" s="1"/>
  <c r="N305" i="3" s="1"/>
  <c r="K354" i="3"/>
  <c r="M354" i="3" s="1"/>
  <c r="N354" i="3" s="1"/>
  <c r="K435" i="3"/>
  <c r="M435" i="3" s="1"/>
  <c r="N435" i="3" s="1"/>
  <c r="K320" i="3"/>
  <c r="M320" i="3" s="1"/>
  <c r="N320" i="3" s="1"/>
  <c r="K408" i="3"/>
  <c r="M408" i="3" s="1"/>
  <c r="N408" i="3" s="1"/>
  <c r="K253" i="3"/>
  <c r="M253" i="3" s="1"/>
  <c r="N253" i="3" s="1"/>
  <c r="K420" i="3"/>
  <c r="M420" i="3" s="1"/>
  <c r="N420" i="3" s="1"/>
  <c r="K269" i="3"/>
  <c r="M269" i="3" s="1"/>
  <c r="N269" i="3" s="1"/>
  <c r="K207" i="3"/>
  <c r="M207" i="3" s="1"/>
  <c r="N207" i="3" s="1"/>
  <c r="K421" i="3"/>
  <c r="M421" i="3" s="1"/>
  <c r="N421" i="3" s="1"/>
  <c r="K40" i="3"/>
  <c r="M40" i="3" s="1"/>
  <c r="N40" i="3" s="1"/>
  <c r="K56" i="3"/>
  <c r="M56" i="3" s="1"/>
  <c r="N56" i="3" s="1"/>
  <c r="K62" i="3"/>
  <c r="M62" i="3" s="1"/>
  <c r="N62" i="3" s="1"/>
  <c r="K25" i="3"/>
  <c r="M25" i="3" s="1"/>
  <c r="N25" i="3" s="1"/>
  <c r="K250" i="3"/>
  <c r="M250" i="3" s="1"/>
  <c r="N250" i="3" s="1"/>
  <c r="K145" i="3"/>
  <c r="M145" i="3" s="1"/>
  <c r="N145" i="3" s="1"/>
  <c r="K276" i="3"/>
  <c r="M276" i="3" s="1"/>
  <c r="N276" i="3" s="1"/>
  <c r="K59" i="3"/>
  <c r="M59" i="3" s="1"/>
  <c r="N59" i="3" s="1"/>
  <c r="K136" i="3"/>
  <c r="M136" i="3" s="1"/>
  <c r="N136" i="3" s="1"/>
  <c r="K52" i="3"/>
  <c r="M52" i="3" s="1"/>
  <c r="N52" i="3" s="1"/>
  <c r="K329" i="3"/>
  <c r="M329" i="3" s="1"/>
  <c r="N329" i="3" s="1"/>
  <c r="K402" i="3"/>
  <c r="M402" i="3" s="1"/>
  <c r="N402" i="3" s="1"/>
  <c r="K210" i="3"/>
  <c r="M210" i="3" s="1"/>
  <c r="N210" i="3" s="1"/>
  <c r="K432" i="3"/>
  <c r="M432" i="3" s="1"/>
  <c r="N432" i="3" s="1"/>
  <c r="K463" i="3"/>
  <c r="M463" i="3" s="1"/>
  <c r="N463" i="3" s="1"/>
  <c r="K414" i="3"/>
  <c r="M414" i="3" s="1"/>
  <c r="N414" i="3" s="1"/>
  <c r="K496" i="3"/>
  <c r="M496" i="3" s="1"/>
  <c r="N496" i="3" s="1"/>
  <c r="K71" i="3"/>
  <c r="M71" i="3" s="1"/>
  <c r="N71" i="3" s="1"/>
  <c r="K261" i="3"/>
  <c r="M261" i="3" s="1"/>
  <c r="N261" i="3" s="1"/>
  <c r="K24" i="3"/>
  <c r="M24" i="3" s="1"/>
  <c r="N24" i="3" s="1"/>
  <c r="K117" i="3"/>
  <c r="M117" i="3" s="1"/>
  <c r="N117" i="3" s="1"/>
  <c r="K459" i="3"/>
  <c r="M459" i="3" s="1"/>
  <c r="N459" i="3" s="1"/>
  <c r="K415" i="3"/>
  <c r="M415" i="3" s="1"/>
  <c r="N415" i="3" s="1"/>
  <c r="K158" i="3"/>
  <c r="M158" i="3" s="1"/>
  <c r="N158" i="3" s="1"/>
  <c r="K458" i="3"/>
  <c r="M458" i="3" s="1"/>
  <c r="N458" i="3" s="1"/>
  <c r="K58" i="3"/>
  <c r="M58" i="3" s="1"/>
  <c r="N58" i="3" s="1"/>
  <c r="K69" i="3"/>
  <c r="M69" i="3" s="1"/>
  <c r="N69" i="3" s="1"/>
  <c r="K337" i="3"/>
  <c r="M337" i="3" s="1"/>
  <c r="N337" i="3" s="1"/>
  <c r="K460" i="3"/>
  <c r="M460" i="3" s="1"/>
  <c r="N460" i="3" s="1"/>
  <c r="K161" i="3"/>
  <c r="M161" i="3" s="1"/>
  <c r="N161" i="3" s="1"/>
  <c r="K465" i="3"/>
  <c r="M465" i="3" s="1"/>
  <c r="N465" i="3" s="1"/>
  <c r="K286" i="3"/>
  <c r="M286" i="3" s="1"/>
  <c r="N286" i="3" s="1"/>
  <c r="K102" i="3"/>
  <c r="M102" i="3" s="1"/>
  <c r="N102" i="3" s="1"/>
  <c r="K31" i="3"/>
  <c r="M31" i="3" s="1"/>
  <c r="N31" i="3" s="1"/>
  <c r="K478" i="3"/>
  <c r="M478" i="3" s="1"/>
  <c r="N478" i="3" s="1"/>
  <c r="K120" i="3"/>
  <c r="M120" i="3" s="1"/>
  <c r="N120" i="3" s="1"/>
  <c r="K36" i="3"/>
  <c r="M36" i="3" s="1"/>
  <c r="N36" i="3" s="1"/>
  <c r="K427" i="3"/>
  <c r="M427" i="3" s="1"/>
  <c r="N427" i="3" s="1"/>
  <c r="K180" i="3"/>
  <c r="M180" i="3" s="1"/>
  <c r="N180" i="3" s="1"/>
  <c r="K317" i="3"/>
  <c r="M317" i="3" s="1"/>
  <c r="N317" i="3" s="1"/>
  <c r="K221" i="3"/>
  <c r="M221" i="3" s="1"/>
  <c r="N221" i="3" s="1"/>
  <c r="K449" i="3"/>
  <c r="M449" i="3" s="1"/>
  <c r="N449" i="3" s="1"/>
  <c r="K229" i="3"/>
  <c r="M229" i="3" s="1"/>
  <c r="N229" i="3" s="1"/>
  <c r="K447" i="3"/>
  <c r="M447" i="3" s="1"/>
  <c r="N447" i="3" s="1"/>
  <c r="K46" i="3"/>
  <c r="M46" i="3" s="1"/>
  <c r="N46" i="3" s="1"/>
  <c r="K63" i="3"/>
  <c r="M63" i="3" s="1"/>
  <c r="N63" i="3" s="1"/>
  <c r="K357" i="3"/>
  <c r="M357" i="3" s="1"/>
  <c r="N357" i="3" s="1"/>
  <c r="K407" i="3"/>
  <c r="M407" i="3" s="1"/>
  <c r="N407" i="3" s="1"/>
  <c r="K89" i="3"/>
  <c r="M89" i="3" s="1"/>
  <c r="N89" i="3" s="1"/>
  <c r="K82" i="3"/>
  <c r="M82" i="3" s="1"/>
  <c r="N82" i="3" s="1"/>
  <c r="K98" i="3"/>
  <c r="M98" i="3" s="1"/>
  <c r="N98" i="3" s="1"/>
  <c r="K308" i="3"/>
  <c r="M308" i="3" s="1"/>
  <c r="N308" i="3" s="1"/>
  <c r="K90" i="3"/>
  <c r="M90" i="3" s="1"/>
  <c r="N90" i="3" s="1"/>
  <c r="K319" i="3"/>
  <c r="M319" i="3" s="1"/>
  <c r="N319" i="3" s="1"/>
  <c r="K390" i="3"/>
  <c r="M390" i="3" s="1"/>
  <c r="N390" i="3" s="1"/>
  <c r="K443" i="3"/>
  <c r="M443" i="3" s="1"/>
  <c r="N443" i="3" s="1"/>
  <c r="K65" i="3"/>
  <c r="M65" i="3" s="1"/>
  <c r="N65" i="3" s="1"/>
  <c r="K214" i="3"/>
  <c r="M214" i="3" s="1"/>
  <c r="N214" i="3" s="1"/>
  <c r="K12" i="3"/>
  <c r="K498" i="3" l="1"/>
  <c r="M12" i="3"/>
  <c r="H496" i="2"/>
  <c r="N492" i="2"/>
  <c r="P492" i="2" s="1"/>
  <c r="M492" i="2"/>
  <c r="L492" i="2"/>
  <c r="K492" i="2"/>
  <c r="G492" i="2"/>
  <c r="E492" i="2"/>
  <c r="D492" i="2"/>
  <c r="C492" i="2"/>
  <c r="M498" i="3" l="1"/>
  <c r="H5" i="3" s="1"/>
  <c r="H6" i="3" s="1"/>
  <c r="H8" i="3" s="1"/>
  <c r="N12" i="3"/>
  <c r="N498" i="3" s="1"/>
  <c r="H497" i="2"/>
  <c r="H499" i="2" s="1"/>
  <c r="H498" i="2" l="1"/>
  <c r="H50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44" authorId="0" shapeId="0" xr:uid="{EA98ED53-89A2-453C-86A0-AF0F963522D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a.k.a. Indian Island Reservation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38" authorId="0" shapeId="0" xr:uid="{F515CC42-B590-44B5-8869-9C731487662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a.k.a. Indian Island Reservation</t>
        </r>
      </text>
    </comment>
  </commentList>
</comments>
</file>

<file path=xl/sharedStrings.xml><?xml version="1.0" encoding="utf-8"?>
<sst xmlns="http://schemas.openxmlformats.org/spreadsheetml/2006/main" count="2012" uniqueCount="549">
  <si>
    <t xml:space="preserve">Transfer to Municipal Rev Sharing </t>
  </si>
  <si>
    <t>Fixed Transfer:</t>
  </si>
  <si>
    <t>Balance</t>
  </si>
  <si>
    <t>20% of Balance</t>
  </si>
  <si>
    <t xml:space="preserve">Total Rev 1 </t>
  </si>
  <si>
    <t>Total Rev 2</t>
  </si>
  <si>
    <t>Projected Rev Total</t>
  </si>
  <si>
    <t>County</t>
  </si>
  <si>
    <t>Municipality Name</t>
  </si>
  <si>
    <t>Rev I Computed Number</t>
  </si>
  <si>
    <t>Rev I Distribution Percentage</t>
  </si>
  <si>
    <t>Mil Rate</t>
  </si>
  <si>
    <t xml:space="preserve">RevII Preliminary Comp 
Number </t>
  </si>
  <si>
    <t>Rev II Computed Number</t>
  </si>
  <si>
    <t>Rev II Distribution Percentage</t>
  </si>
  <si>
    <t>Rev II Projected Distribution</t>
  </si>
  <si>
    <t>Piscataquis</t>
  </si>
  <si>
    <t>ABBOT</t>
  </si>
  <si>
    <t>York</t>
  </si>
  <si>
    <t>ACTON</t>
  </si>
  <si>
    <t>Washington</t>
  </si>
  <si>
    <t>ADDISON</t>
  </si>
  <si>
    <t>Kennebec</t>
  </si>
  <si>
    <t>ALBION</t>
  </si>
  <si>
    <t>ALEXANDER</t>
  </si>
  <si>
    <t>ALFRED</t>
  </si>
  <si>
    <t>Aroostook</t>
  </si>
  <si>
    <t>ALLAGASH</t>
  </si>
  <si>
    <t>Lincoln</t>
  </si>
  <si>
    <t>ALNA</t>
  </si>
  <si>
    <t>Penobscot</t>
  </si>
  <si>
    <t>ALTON</t>
  </si>
  <si>
    <t>Hancock</t>
  </si>
  <si>
    <t>AMHERST</t>
  </si>
  <si>
    <t>AMITY</t>
  </si>
  <si>
    <t>Oxford</t>
  </si>
  <si>
    <t>ANDOVER</t>
  </si>
  <si>
    <t>Somerset</t>
  </si>
  <si>
    <t>ANSON</t>
  </si>
  <si>
    <t>Knox</t>
  </si>
  <si>
    <t>APPLETON</t>
  </si>
  <si>
    <t>Sagadahoc</t>
  </si>
  <si>
    <t>ARROWSIC</t>
  </si>
  <si>
    <t>ARUNDEL</t>
  </si>
  <si>
    <t>ASHLAND</t>
  </si>
  <si>
    <t>ATHENS</t>
  </si>
  <si>
    <t>Androscoggin</t>
  </si>
  <si>
    <t>AUBURN</t>
  </si>
  <si>
    <t>AUGUSTA</t>
  </si>
  <si>
    <t>AURORA</t>
  </si>
  <si>
    <t>Franklin</t>
  </si>
  <si>
    <t>AVON</t>
  </si>
  <si>
    <t>BAILEYVILLE</t>
  </si>
  <si>
    <t>Cumberland</t>
  </si>
  <si>
    <t>BALDWIN</t>
  </si>
  <si>
    <t>BANGOR</t>
  </si>
  <si>
    <t>BAR HARBOR</t>
  </si>
  <si>
    <t>BARING PLANTATION</t>
  </si>
  <si>
    <t>BATH</t>
  </si>
  <si>
    <t>BEALS</t>
  </si>
  <si>
    <t>BEAVER COVE</t>
  </si>
  <si>
    <t>BEDDINGTON</t>
  </si>
  <si>
    <t>Waldo</t>
  </si>
  <si>
    <t>BELFAST</t>
  </si>
  <si>
    <t>BELGRADE</t>
  </si>
  <si>
    <t>BELMONT</t>
  </si>
  <si>
    <t>BENTON</t>
  </si>
  <si>
    <t>BERWICK</t>
  </si>
  <si>
    <t>BETHEL</t>
  </si>
  <si>
    <t>BIDDEFORD</t>
  </si>
  <si>
    <t>BINGHAM</t>
  </si>
  <si>
    <t>BLAINE</t>
  </si>
  <si>
    <t>BLUE HILL</t>
  </si>
  <si>
    <t>BOOTHBAY</t>
  </si>
  <si>
    <t>BOOTHBAY HARBOR</t>
  </si>
  <si>
    <t>BOWDOIN</t>
  </si>
  <si>
    <t>BOWDOINHAM</t>
  </si>
  <si>
    <t>BOWERBANK</t>
  </si>
  <si>
    <t>BRADFORD</t>
  </si>
  <si>
    <t>BRADLEY</t>
  </si>
  <si>
    <t>BREMEN</t>
  </si>
  <si>
    <t>BREWER</t>
  </si>
  <si>
    <t>BRIDGEWATER</t>
  </si>
  <si>
    <t>BRIDGTON</t>
  </si>
  <si>
    <t>BRIGHTON PLANTATION</t>
  </si>
  <si>
    <t>BRISTOL</t>
  </si>
  <si>
    <t>BROOKLIN</t>
  </si>
  <si>
    <t>BROOKS</t>
  </si>
  <si>
    <t>BROOKSVILLE</t>
  </si>
  <si>
    <t>BROWNFIELD</t>
  </si>
  <si>
    <t>BROWNVILLE</t>
  </si>
  <si>
    <t>BRUNSWICK</t>
  </si>
  <si>
    <t>BUCKFIELD</t>
  </si>
  <si>
    <t>BUCKSPORT</t>
  </si>
  <si>
    <t>BURLINGTON</t>
  </si>
  <si>
    <t>BURNHAM</t>
  </si>
  <si>
    <t>BUXTON</t>
  </si>
  <si>
    <t>BYRON</t>
  </si>
  <si>
    <t>CALAIS</t>
  </si>
  <si>
    <t>CAMBRIDGE</t>
  </si>
  <si>
    <t>CAMDEN</t>
  </si>
  <si>
    <t>CANAAN</t>
  </si>
  <si>
    <t>CANTON</t>
  </si>
  <si>
    <t>CAPE ELIZABETH</t>
  </si>
  <si>
    <t>CARATUNK</t>
  </si>
  <si>
    <t>CARIBOU</t>
  </si>
  <si>
    <t>CARMEL</t>
  </si>
  <si>
    <t>CARRABASSETT VALLEY</t>
  </si>
  <si>
    <t>CARROLL PLANTATION</t>
  </si>
  <si>
    <t>CARTHAGE</t>
  </si>
  <si>
    <t>CASCO</t>
  </si>
  <si>
    <t>CASTINE</t>
  </si>
  <si>
    <t>CASTLE HILL</t>
  </si>
  <si>
    <t>CASWELL</t>
  </si>
  <si>
    <t>CHAPMAN</t>
  </si>
  <si>
    <t>CHARLESTON</t>
  </si>
  <si>
    <t>CHARLOTTE</t>
  </si>
  <si>
    <t>CHEBEAGUE ISLAND</t>
  </si>
  <si>
    <t>CHELSEA</t>
  </si>
  <si>
    <t>CHERRYFIELD</t>
  </si>
  <si>
    <t>CHESTER</t>
  </si>
  <si>
    <t>CHESTERVILLE</t>
  </si>
  <si>
    <t>CHINA</t>
  </si>
  <si>
    <t>CLIFTON</t>
  </si>
  <si>
    <t>CLINTON</t>
  </si>
  <si>
    <t>COLUMBIA</t>
  </si>
  <si>
    <t>COLUMBIA FALLS</t>
  </si>
  <si>
    <t>COOPER</t>
  </si>
  <si>
    <t>COPLIN PLANTATION</t>
  </si>
  <si>
    <t>CORINNA</t>
  </si>
  <si>
    <t>CORINTH</t>
  </si>
  <si>
    <t>CORNISH</t>
  </si>
  <si>
    <t>CORNVILLE</t>
  </si>
  <si>
    <t>CRANBERRY ISLES</t>
  </si>
  <si>
    <t>CRAWFORD</t>
  </si>
  <si>
    <t>CRYSTAL</t>
  </si>
  <si>
    <t>CUMBERLAND</t>
  </si>
  <si>
    <t>CUSHING</t>
  </si>
  <si>
    <t>CUTLER</t>
  </si>
  <si>
    <t>CYR PLANTATION</t>
  </si>
  <si>
    <t>DALLAS PLANTATION</t>
  </si>
  <si>
    <t>DAMARISCOTTA</t>
  </si>
  <si>
    <t>DANFORTH</t>
  </si>
  <si>
    <t>DAYTON</t>
  </si>
  <si>
    <t>DEBLOIS</t>
  </si>
  <si>
    <t>DEDHAM</t>
  </si>
  <si>
    <t>DEER ISLE</t>
  </si>
  <si>
    <t>DENMARK</t>
  </si>
  <si>
    <t>DENNISTOWN PLANTATION</t>
  </si>
  <si>
    <t>DENNYSVILLE</t>
  </si>
  <si>
    <t>DETROIT</t>
  </si>
  <si>
    <t>DEXTER</t>
  </si>
  <si>
    <t>DIXFIELD</t>
  </si>
  <si>
    <t>DIXMONT</t>
  </si>
  <si>
    <t>DOVER-FOXCROFT</t>
  </si>
  <si>
    <t>DRESDEN</t>
  </si>
  <si>
    <t>DURHAM</t>
  </si>
  <si>
    <t>DYER BROOK</t>
  </si>
  <si>
    <t>EAGLE LAKE</t>
  </si>
  <si>
    <t>EAST MACHIAS</t>
  </si>
  <si>
    <t>EAST MILLINOCKET</t>
  </si>
  <si>
    <t>EASTBROOK</t>
  </si>
  <si>
    <t>EASTON</t>
  </si>
  <si>
    <t>EASTPORT</t>
  </si>
  <si>
    <t>EDDINGTON</t>
  </si>
  <si>
    <t>EDGECOMB</t>
  </si>
  <si>
    <t>EDINBURG</t>
  </si>
  <si>
    <t>ELIOT</t>
  </si>
  <si>
    <t>ELLSWORTH</t>
  </si>
  <si>
    <t>EMBDEN</t>
  </si>
  <si>
    <t>ENFIELD</t>
  </si>
  <si>
    <t>ETNA</t>
  </si>
  <si>
    <t>EUSTIS</t>
  </si>
  <si>
    <t>EXETER</t>
  </si>
  <si>
    <t>FAIRFIELD</t>
  </si>
  <si>
    <t>FALMOUTH</t>
  </si>
  <si>
    <t>FARMINGDALE</t>
  </si>
  <si>
    <t>FARMINGTON</t>
  </si>
  <si>
    <t>FAYETTE</t>
  </si>
  <si>
    <t>FORT FAIRFIELD</t>
  </si>
  <si>
    <t>FORT KENT</t>
  </si>
  <si>
    <t>FRANKFORT</t>
  </si>
  <si>
    <t>FRANKLIN</t>
  </si>
  <si>
    <t>FREEDOM</t>
  </si>
  <si>
    <t>FREEPORT</t>
  </si>
  <si>
    <t>FRENCHBORO</t>
  </si>
  <si>
    <t>FRENCHVILLE</t>
  </si>
  <si>
    <t>FRIENDSHIP</t>
  </si>
  <si>
    <t>FRYE ISLAND</t>
  </si>
  <si>
    <t>FRYEBURG</t>
  </si>
  <si>
    <t>GARDINER</t>
  </si>
  <si>
    <t>GARFIELD PLANTATION</t>
  </si>
  <si>
    <t>GARLAND</t>
  </si>
  <si>
    <t>GEORGETOWN</t>
  </si>
  <si>
    <t>GILEAD</t>
  </si>
  <si>
    <t>GLENBURN</t>
  </si>
  <si>
    <t>GLENWOOD PLANTATION</t>
  </si>
  <si>
    <t>GORHAM</t>
  </si>
  <si>
    <t>GOULDSBORO</t>
  </si>
  <si>
    <t>GRAND ISLE</t>
  </si>
  <si>
    <t>GRAND LAKE STREAM PLANTATION</t>
  </si>
  <si>
    <t>GRAY</t>
  </si>
  <si>
    <t>GREAT POND</t>
  </si>
  <si>
    <t>GREENBUSH</t>
  </si>
  <si>
    <t>GREENE</t>
  </si>
  <si>
    <t>GREENVILLE</t>
  </si>
  <si>
    <t>GREENWOOD</t>
  </si>
  <si>
    <t>GUILFORD</t>
  </si>
  <si>
    <t>HALLOWELL</t>
  </si>
  <si>
    <t>HAMLIN</t>
  </si>
  <si>
    <t>HAMMOND</t>
  </si>
  <si>
    <t>HAMPDEN</t>
  </si>
  <si>
    <t>HANCOCK</t>
  </si>
  <si>
    <t>HANOVER</t>
  </si>
  <si>
    <t>HARMONY</t>
  </si>
  <si>
    <t>HARPSWELL</t>
  </si>
  <si>
    <t>HARRINGTON</t>
  </si>
  <si>
    <t>HARRISON</t>
  </si>
  <si>
    <t>HARTFORD</t>
  </si>
  <si>
    <t>HARTLAND</t>
  </si>
  <si>
    <t>HAYNESVILLE</t>
  </si>
  <si>
    <t>HEBRON</t>
  </si>
  <si>
    <t>HERMON</t>
  </si>
  <si>
    <t>HERSEY</t>
  </si>
  <si>
    <t>HIGHLAND PLANTATION</t>
  </si>
  <si>
    <t>HIRAM</t>
  </si>
  <si>
    <t>HODGDON</t>
  </si>
  <si>
    <t>HOLDEN</t>
  </si>
  <si>
    <t>HOLLIS</t>
  </si>
  <si>
    <t>HOPE</t>
  </si>
  <si>
    <t>HOULTON</t>
  </si>
  <si>
    <t>HOWLAND</t>
  </si>
  <si>
    <t>HUDSON</t>
  </si>
  <si>
    <t>INDIAN TOWNSHIP</t>
  </si>
  <si>
    <t>INDUSTRY</t>
  </si>
  <si>
    <t>ISLAND FALLS</t>
  </si>
  <si>
    <t>ISLE AU HAUT</t>
  </si>
  <si>
    <t>ISLESBORO</t>
  </si>
  <si>
    <t>JACKMAN</t>
  </si>
  <si>
    <t>JACKSON</t>
  </si>
  <si>
    <t>JAY</t>
  </si>
  <si>
    <t>JEFFERSON</t>
  </si>
  <si>
    <t>JONESBORO</t>
  </si>
  <si>
    <t>JONESPORT</t>
  </si>
  <si>
    <t>KENDUSKEAG</t>
  </si>
  <si>
    <t>KENNEBUNK</t>
  </si>
  <si>
    <t>KENNEBUNKPORT</t>
  </si>
  <si>
    <t>KINGFIELD</t>
  </si>
  <si>
    <t>KINGSBURY PLANTATION</t>
  </si>
  <si>
    <t>KITTERY</t>
  </si>
  <si>
    <t>KNOX</t>
  </si>
  <si>
    <t>LAGRANGE</t>
  </si>
  <si>
    <t>LAKE VIEW PLANTATION</t>
  </si>
  <si>
    <t>LAKEVILLE</t>
  </si>
  <si>
    <t>LAMOINE</t>
  </si>
  <si>
    <t>LEBANON</t>
  </si>
  <si>
    <t>LEE</t>
  </si>
  <si>
    <t>LEEDS</t>
  </si>
  <si>
    <t>LEVANT</t>
  </si>
  <si>
    <t>LEWISTON</t>
  </si>
  <si>
    <t>LIBERTY</t>
  </si>
  <si>
    <t>LIMERICK</t>
  </si>
  <si>
    <t>LIMESTONE</t>
  </si>
  <si>
    <t>LIMINGTON</t>
  </si>
  <si>
    <t>LINCOLN</t>
  </si>
  <si>
    <t>LINCOLN PLANTATION</t>
  </si>
  <si>
    <t>LINCOLNVILLE</t>
  </si>
  <si>
    <t>LINNEUS</t>
  </si>
  <si>
    <t>LISBON</t>
  </si>
  <si>
    <t>LITCHFIELD</t>
  </si>
  <si>
    <t>LITTLETON</t>
  </si>
  <si>
    <t>LIVERMORE</t>
  </si>
  <si>
    <t>LIVERMORE FALLS</t>
  </si>
  <si>
    <t>LONG ISLAND</t>
  </si>
  <si>
    <t>LOVELL</t>
  </si>
  <si>
    <t>LOWELL</t>
  </si>
  <si>
    <t>LUBEC</t>
  </si>
  <si>
    <t>LUDLOW</t>
  </si>
  <si>
    <t>LYMAN</t>
  </si>
  <si>
    <t>MACHIAS</t>
  </si>
  <si>
    <t>MACHIASPORT</t>
  </si>
  <si>
    <t>MACWAHOC PLANTATION</t>
  </si>
  <si>
    <t>MADAWASKA</t>
  </si>
  <si>
    <t>MADISON</t>
  </si>
  <si>
    <t>MANCHESTER</t>
  </si>
  <si>
    <t>MAPLETON</t>
  </si>
  <si>
    <t>MARIAVILLE</t>
  </si>
  <si>
    <t>MARS HILL</t>
  </si>
  <si>
    <t>MARSHFIELD</t>
  </si>
  <si>
    <t>MASARDIS</t>
  </si>
  <si>
    <t>MATINICUS ISLE PLANTATION</t>
  </si>
  <si>
    <t>MATTAWAMKEAG</t>
  </si>
  <si>
    <t>MAXFIELD</t>
  </si>
  <si>
    <t>MECHANIC FALLS</t>
  </si>
  <si>
    <t>MEDDYBEMPS</t>
  </si>
  <si>
    <t>MEDFORD</t>
  </si>
  <si>
    <t>MEDWAY</t>
  </si>
  <si>
    <t>MERCER</t>
  </si>
  <si>
    <t>MERRILL</t>
  </si>
  <si>
    <t>MEXICO</t>
  </si>
  <si>
    <t>MILBRIDGE</t>
  </si>
  <si>
    <t>MILFORD</t>
  </si>
  <si>
    <t>MILLINOCKET</t>
  </si>
  <si>
    <t>MILO</t>
  </si>
  <si>
    <t>MINOT</t>
  </si>
  <si>
    <t>MONHEGAN PLANTATION</t>
  </si>
  <si>
    <t>MONMOUTH</t>
  </si>
  <si>
    <t>MONROE</t>
  </si>
  <si>
    <t>MONSON</t>
  </si>
  <si>
    <t>MONTICELLO</t>
  </si>
  <si>
    <t>MONTVILLE</t>
  </si>
  <si>
    <t>MOOSE RIVER</t>
  </si>
  <si>
    <t>MORO PLANTATION</t>
  </si>
  <si>
    <t>MORRILL</t>
  </si>
  <si>
    <t>MOSCOW</t>
  </si>
  <si>
    <t>MOUNT CHASE</t>
  </si>
  <si>
    <t>MOUNT DESERT</t>
  </si>
  <si>
    <t>MOUNT VERNON</t>
  </si>
  <si>
    <t>NAPLES</t>
  </si>
  <si>
    <t>NASHVILLE PLANTATION</t>
  </si>
  <si>
    <t>NEW CANADA</t>
  </si>
  <si>
    <t>NEW GLOUCESTER</t>
  </si>
  <si>
    <t>NEW LIMERICK</t>
  </si>
  <si>
    <t>NEW PORTLAND</t>
  </si>
  <si>
    <t>NEW SHARON</t>
  </si>
  <si>
    <t>NEW SWEDEN</t>
  </si>
  <si>
    <t>NEW VINEYARD</t>
  </si>
  <si>
    <t>NEWBURGH</t>
  </si>
  <si>
    <t>NEWCASTLE</t>
  </si>
  <si>
    <t>NEWFIELD</t>
  </si>
  <si>
    <t>NEWPORT</t>
  </si>
  <si>
    <t>NEWRY</t>
  </si>
  <si>
    <t>NOBLEBORO</t>
  </si>
  <si>
    <t>NORRIDGEWOCK</t>
  </si>
  <si>
    <t>NORTH BERWICK</t>
  </si>
  <si>
    <t>NORTH HAVEN</t>
  </si>
  <si>
    <t>NORTH YARMOUTH</t>
  </si>
  <si>
    <t>NORTHFIELD</t>
  </si>
  <si>
    <t>NORTHPORT</t>
  </si>
  <si>
    <t>NORWAY</t>
  </si>
  <si>
    <t>OAKFIELD</t>
  </si>
  <si>
    <t>OAKLAND</t>
  </si>
  <si>
    <t>OGUNQUIT</t>
  </si>
  <si>
    <t>OLD ORCHARD BEACH</t>
  </si>
  <si>
    <t>OLD TOWN</t>
  </si>
  <si>
    <t>ORIENT</t>
  </si>
  <si>
    <t>ORLAND</t>
  </si>
  <si>
    <t>ORONO</t>
  </si>
  <si>
    <t>ORRINGTON</t>
  </si>
  <si>
    <t>OSBORN</t>
  </si>
  <si>
    <t>OTIS</t>
  </si>
  <si>
    <t>OTISFIELD</t>
  </si>
  <si>
    <t>OWLS HEAD</t>
  </si>
  <si>
    <t>OXFORD</t>
  </si>
  <si>
    <t>PALERMO</t>
  </si>
  <si>
    <t>PALMYRA</t>
  </si>
  <si>
    <t>PARIS</t>
  </si>
  <si>
    <t>PARKMAN</t>
  </si>
  <si>
    <t>PARSONSFIELD</t>
  </si>
  <si>
    <t>PASSADUMKEAG</t>
  </si>
  <si>
    <t>PATTEN</t>
  </si>
  <si>
    <t>PEMBROKE</t>
  </si>
  <si>
    <t>PENOBSCOT</t>
  </si>
  <si>
    <t>PENOBSCOT NATION</t>
  </si>
  <si>
    <t>PERHAM</t>
  </si>
  <si>
    <t>PERRY</t>
  </si>
  <si>
    <t>PERU</t>
  </si>
  <si>
    <t>PHILLIPS</t>
  </si>
  <si>
    <t>PHIPPSBURG</t>
  </si>
  <si>
    <t>PITTSFIELD</t>
  </si>
  <si>
    <t>PITTSTON</t>
  </si>
  <si>
    <t xml:space="preserve">PLEASANT POINT </t>
  </si>
  <si>
    <t>PLEASANT RIDGE PLANTATION</t>
  </si>
  <si>
    <t>PLYMOUTH</t>
  </si>
  <si>
    <t>POLAND</t>
  </si>
  <si>
    <t>PORTAGE LAKE</t>
  </si>
  <si>
    <t>PORTER</t>
  </si>
  <si>
    <t>PORTLAND</t>
  </si>
  <si>
    <t>POWNAL</t>
  </si>
  <si>
    <t>PRESQUE ISLE</t>
  </si>
  <si>
    <t>PRINCETON</t>
  </si>
  <si>
    <t>PROSPECT</t>
  </si>
  <si>
    <t>RANDOLPH</t>
  </si>
  <si>
    <t>RANGELEY</t>
  </si>
  <si>
    <t>RANGELEY PLANTATION</t>
  </si>
  <si>
    <t>RAYMOND</t>
  </si>
  <si>
    <t>READFIELD</t>
  </si>
  <si>
    <t>REED PLANTATION</t>
  </si>
  <si>
    <t>RICHMOND</t>
  </si>
  <si>
    <t>RIPLEY</t>
  </si>
  <si>
    <t>ROBBINSTON</t>
  </si>
  <si>
    <t>ROCKLAND</t>
  </si>
  <si>
    <t>ROCKPORT</t>
  </si>
  <si>
    <t>ROME</t>
  </si>
  <si>
    <t>ROQUE BLUFFS</t>
  </si>
  <si>
    <t>ROXBURY</t>
  </si>
  <si>
    <t>RUMFORD</t>
  </si>
  <si>
    <t>SABATTUS</t>
  </si>
  <si>
    <t>SACO</t>
  </si>
  <si>
    <t>SAINT AGATHA</t>
  </si>
  <si>
    <t>SAINT ALBANS</t>
  </si>
  <si>
    <t>SAINT FRANCIS</t>
  </si>
  <si>
    <t>SAINT GEORGE</t>
  </si>
  <si>
    <t>SAINT JOHN PLANTATION</t>
  </si>
  <si>
    <t>SANDY RIVER PLANTATION</t>
  </si>
  <si>
    <t>SANFORD</t>
  </si>
  <si>
    <t>SANGERVILLE</t>
  </si>
  <si>
    <t>SCARBOROUGH</t>
  </si>
  <si>
    <t>SEARSMONT</t>
  </si>
  <si>
    <t>SEARSPORT</t>
  </si>
  <si>
    <t>SEBAGO</t>
  </si>
  <si>
    <t>SEBEC</t>
  </si>
  <si>
    <t>SEBOEIS PLANTATION</t>
  </si>
  <si>
    <t>SEDGWICK</t>
  </si>
  <si>
    <t>SHAPLEIGH</t>
  </si>
  <si>
    <t>SHERMAN</t>
  </si>
  <si>
    <t>SHIRLEY</t>
  </si>
  <si>
    <t>SIDNEY</t>
  </si>
  <si>
    <t>SKOWHEGAN</t>
  </si>
  <si>
    <t>SMITHFIELD</t>
  </si>
  <si>
    <t>SMYRNA</t>
  </si>
  <si>
    <t>SOLON</t>
  </si>
  <si>
    <t>SOMERVILLE</t>
  </si>
  <si>
    <t>SORRENTO</t>
  </si>
  <si>
    <t>SOUTH BERWICK</t>
  </si>
  <si>
    <t>SOUTH BRISTOL</t>
  </si>
  <si>
    <t>SOUTH PORTLAND</t>
  </si>
  <si>
    <t>SOUTH THOMASTON</t>
  </si>
  <si>
    <t>SOUTHPORT</t>
  </si>
  <si>
    <t>SOUTHWEST HARBOR</t>
  </si>
  <si>
    <t>SPRINGFIELD</t>
  </si>
  <si>
    <t>STACYVILLE</t>
  </si>
  <si>
    <t>STANDISH</t>
  </si>
  <si>
    <t>STARKS</t>
  </si>
  <si>
    <t>STETSON</t>
  </si>
  <si>
    <t>STEUBEN</t>
  </si>
  <si>
    <t>STOCKHOLM</t>
  </si>
  <si>
    <t>STOCKTON SPRINGS</t>
  </si>
  <si>
    <t>STONEHAM</t>
  </si>
  <si>
    <t>STONINGTON</t>
  </si>
  <si>
    <t>STOW</t>
  </si>
  <si>
    <t>STRONG</t>
  </si>
  <si>
    <t>SULLIVAN</t>
  </si>
  <si>
    <t>SUMNER</t>
  </si>
  <si>
    <t>SURRY</t>
  </si>
  <si>
    <t>SWANS ISLAND</t>
  </si>
  <si>
    <t>SWANVILLE</t>
  </si>
  <si>
    <t>SWEDEN</t>
  </si>
  <si>
    <t>TALMADGE</t>
  </si>
  <si>
    <t>TEMPLE</t>
  </si>
  <si>
    <t>THE FORKS PLANTATION</t>
  </si>
  <si>
    <t>THOMASTON</t>
  </si>
  <si>
    <t>THORNDIKE</t>
  </si>
  <si>
    <t>TOPSFIELD</t>
  </si>
  <si>
    <t>TOPSHAM</t>
  </si>
  <si>
    <t>TREMONT</t>
  </si>
  <si>
    <t>TRENTON</t>
  </si>
  <si>
    <t>TROY</t>
  </si>
  <si>
    <t>TURNER</t>
  </si>
  <si>
    <t>UNION</t>
  </si>
  <si>
    <t>UNITY</t>
  </si>
  <si>
    <t>NONE</t>
  </si>
  <si>
    <t>UNORGANIZED TERRITORY</t>
  </si>
  <si>
    <t>UPTON</t>
  </si>
  <si>
    <t>VAN BUREN</t>
  </si>
  <si>
    <t>VANCEBORO</t>
  </si>
  <si>
    <t>VASSALBORO</t>
  </si>
  <si>
    <t>VEAZIE</t>
  </si>
  <si>
    <t>VERONA</t>
  </si>
  <si>
    <t>VIENNA</t>
  </si>
  <si>
    <t>VINALHAVEN</t>
  </si>
  <si>
    <t>WADE</t>
  </si>
  <si>
    <t>WAITE</t>
  </si>
  <si>
    <t>WALDO</t>
  </si>
  <si>
    <t>WALDOBORO</t>
  </si>
  <si>
    <t>WALES</t>
  </si>
  <si>
    <t>WALLAGRASS</t>
  </si>
  <si>
    <t>WALTHAM</t>
  </si>
  <si>
    <t>WARREN</t>
  </si>
  <si>
    <t>WASHBURN</t>
  </si>
  <si>
    <t>WASHINGTON</t>
  </si>
  <si>
    <t>WATERBORO</t>
  </si>
  <si>
    <t>WATERFORD</t>
  </si>
  <si>
    <t>WATERVILLE</t>
  </si>
  <si>
    <t>WAYNE</t>
  </si>
  <si>
    <t>WEBSTER PLANTATION</t>
  </si>
  <si>
    <t>WELD</t>
  </si>
  <si>
    <t>WELLINGTON</t>
  </si>
  <si>
    <t>WELLS</t>
  </si>
  <si>
    <t>WESLEY</t>
  </si>
  <si>
    <t>WEST BATH</t>
  </si>
  <si>
    <t>WEST FORKS PLANTATION</t>
  </si>
  <si>
    <t>WEST GARDINER</t>
  </si>
  <si>
    <t>WEST PARIS</t>
  </si>
  <si>
    <t>WESTBROOK</t>
  </si>
  <si>
    <t>WESTFIELD</t>
  </si>
  <si>
    <t>WESTMANLAND</t>
  </si>
  <si>
    <t>WESTON</t>
  </si>
  <si>
    <t>WESTPORT ISLAND</t>
  </si>
  <si>
    <t>WHITEFIELD</t>
  </si>
  <si>
    <t>WHITING</t>
  </si>
  <si>
    <t>WHITNEYVILLE</t>
  </si>
  <si>
    <t>WILLIMANTIC</t>
  </si>
  <si>
    <t>WILTON</t>
  </si>
  <si>
    <t>WINDHAM</t>
  </si>
  <si>
    <t>WINDSOR</t>
  </si>
  <si>
    <t>WINN</t>
  </si>
  <si>
    <t>WINSLOW</t>
  </si>
  <si>
    <t>WINTER HARBOR</t>
  </si>
  <si>
    <t>WINTERPORT</t>
  </si>
  <si>
    <t>WINTERVILLE PLANTATION</t>
  </si>
  <si>
    <t>WINTHROP</t>
  </si>
  <si>
    <t>WISCASSET</t>
  </si>
  <si>
    <t>WOODLAND</t>
  </si>
  <si>
    <t>WOODSTOCK</t>
  </si>
  <si>
    <t>WOODVILLE</t>
  </si>
  <si>
    <t>WOOLWICH</t>
  </si>
  <si>
    <t>YARMOUTH</t>
  </si>
  <si>
    <t>YORK</t>
  </si>
  <si>
    <t>FY2026 Total Projected Distribution</t>
  </si>
  <si>
    <t>Rev I Projected Distribution</t>
  </si>
  <si>
    <t>*Assumptions/Disclosures:</t>
  </si>
  <si>
    <t xml:space="preserve">*Actual tax receipts, if different from current Revenue Forecasting Committee (RFC) estimates, will cause Municipal Revenue Sharing distributions to differ from these projections. </t>
  </si>
  <si>
    <t>TOTALS</t>
  </si>
  <si>
    <t>Published On</t>
  </si>
  <si>
    <t>Total Population</t>
  </si>
  <si>
    <t>Total Tax Assessments</t>
  </si>
  <si>
    <t>Fixed Transfer</t>
  </si>
  <si>
    <t xml:space="preserve">Total Rev I </t>
  </si>
  <si>
    <t>Total Rev II</t>
  </si>
  <si>
    <t>Difference</t>
  </si>
  <si>
    <t>Rev II Preliminary Comp Number</t>
  </si>
  <si>
    <t>Totals</t>
  </si>
  <si>
    <t>Total MIL Rate</t>
  </si>
  <si>
    <t>Rev II Total Preliminary Computed Number</t>
  </si>
  <si>
    <t>Rev II Computed  Number</t>
  </si>
  <si>
    <t>Current MIL Rate</t>
  </si>
  <si>
    <t>Projected Revenue Distribution</t>
  </si>
  <si>
    <t>Total State Valuation</t>
  </si>
  <si>
    <t>*Projections are based upon the transfer amount to Municipal Revenue Sharing funds based upon PL 2023 c.603.</t>
  </si>
  <si>
    <t>FY2027 Revenue Sharing Projections</t>
  </si>
  <si>
    <t>July 1, 2026 - June 30, 2027</t>
  </si>
  <si>
    <t>July 1, 2024 Census Population</t>
  </si>
  <si>
    <t>2024 Tax Assessment</t>
  </si>
  <si>
    <t>2026 State Valuation</t>
  </si>
  <si>
    <t>FY2027 Total Projected Distribution</t>
  </si>
  <si>
    <t>*Based upon Dec. 2025 revenue forecasts</t>
  </si>
  <si>
    <t>Published Feb. 20, 2026</t>
  </si>
  <si>
    <t xml:space="preserve">2024 Tax Assessment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</si>
</sst>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&quot;$&quot;#,##0.00"/>
    <numFmt numFmtId="165" formatCode="0.000000"/>
    <numFmt numFmtId="166" formatCode="_(* #,##0_);_(* \(#,##0\);_(* &quot;-&quot;??_);_(@_)"/>
    <numFmt numFmtId="167" formatCode="0.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0"/>
      <name val="Aptos Display"/>
      <family val="2"/>
      <scheme val="major"/>
    </font>
    <font>
      <sz val="11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sz val="11"/>
      <color theme="3" tint="-0.499984740745262"/>
      <name val="Calibri"/>
      <family val="2"/>
    </font>
    <font>
      <b/>
      <sz val="12"/>
      <color theme="1"/>
      <name val="Calibri"/>
      <family val="2"/>
    </font>
    <font>
      <i/>
      <sz val="11"/>
      <name val="Calibri"/>
      <family val="2"/>
    </font>
    <font>
      <b/>
      <sz val="8"/>
      <color theme="0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>
      <alignment horizontal="left" vertical="center"/>
    </xf>
    <xf numFmtId="0" fontId="11" fillId="0" borderId="0" applyNumberFormat="0">
      <alignment vertical="center"/>
    </xf>
  </cellStyleXfs>
  <cellXfs count="94">
    <xf numFmtId="0" fontId="0" fillId="0" borderId="0" xfId="0"/>
    <xf numFmtId="0" fontId="2" fillId="0" borderId="0" xfId="0" applyFont="1"/>
    <xf numFmtId="165" fontId="7" fillId="3" borderId="2" xfId="2" applyNumberFormat="1" applyFont="1" applyFill="1" applyBorder="1" applyAlignment="1">
      <alignment horizontal="left" vertical="top" wrapText="1"/>
    </xf>
    <xf numFmtId="165" fontId="7" fillId="4" borderId="2" xfId="2" applyNumberFormat="1" applyFont="1" applyFill="1" applyBorder="1" applyAlignment="1">
      <alignment horizontal="left" vertical="top" wrapText="1"/>
    </xf>
    <xf numFmtId="165" fontId="7" fillId="4" borderId="2" xfId="2" applyNumberFormat="1" applyFont="1" applyFill="1" applyBorder="1" applyAlignment="1">
      <alignment horizontal="left" vertical="top"/>
    </xf>
    <xf numFmtId="165" fontId="7" fillId="3" borderId="2" xfId="2" applyNumberFormat="1" applyFont="1" applyFill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43" fontId="7" fillId="3" borderId="2" xfId="1" applyFont="1" applyFill="1" applyBorder="1" applyAlignment="1">
      <alignment horizontal="left" vertical="top" wrapText="1"/>
    </xf>
    <xf numFmtId="165" fontId="7" fillId="3" borderId="2" xfId="0" applyNumberFormat="1" applyFont="1" applyFill="1" applyBorder="1" applyAlignment="1">
      <alignment horizontal="left" vertical="top" wrapText="1"/>
    </xf>
    <xf numFmtId="43" fontId="7" fillId="4" borderId="2" xfId="1" applyFont="1" applyFill="1" applyBorder="1" applyAlignment="1">
      <alignment horizontal="left" vertical="top" wrapText="1"/>
    </xf>
    <xf numFmtId="165" fontId="7" fillId="4" borderId="2" xfId="0" applyNumberFormat="1" applyFont="1" applyFill="1" applyBorder="1" applyAlignment="1">
      <alignment horizontal="left" vertical="top" wrapText="1"/>
    </xf>
    <xf numFmtId="43" fontId="7" fillId="3" borderId="2" xfId="1" applyFont="1" applyFill="1" applyBorder="1" applyAlignment="1">
      <alignment horizontal="left" vertical="top"/>
    </xf>
    <xf numFmtId="43" fontId="7" fillId="4" borderId="2" xfId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43" fontId="7" fillId="3" borderId="2" xfId="1" applyFont="1" applyFill="1" applyBorder="1" applyAlignment="1">
      <alignment horizontal="left"/>
    </xf>
    <xf numFmtId="165" fontId="7" fillId="3" borderId="2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165" fontId="7" fillId="3" borderId="2" xfId="0" applyNumberFormat="1" applyFont="1" applyFill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top" wrapText="1"/>
    </xf>
    <xf numFmtId="165" fontId="7" fillId="3" borderId="2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165" fontId="7" fillId="3" borderId="2" xfId="2" applyNumberFormat="1" applyFont="1" applyFill="1" applyBorder="1" applyAlignment="1">
      <alignment horizontal="center" vertical="top"/>
    </xf>
    <xf numFmtId="165" fontId="7" fillId="4" borderId="2" xfId="2" applyNumberFormat="1" applyFont="1" applyFill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7" fillId="4" borderId="4" xfId="0" applyFont="1" applyFill="1" applyBorder="1" applyAlignment="1">
      <alignment horizontal="center" vertical="top" wrapText="1"/>
    </xf>
    <xf numFmtId="43" fontId="7" fillId="4" borderId="4" xfId="1" applyFont="1" applyFill="1" applyBorder="1" applyAlignment="1">
      <alignment horizontal="left" vertical="top" wrapText="1"/>
    </xf>
    <xf numFmtId="165" fontId="7" fillId="4" borderId="4" xfId="0" applyNumberFormat="1" applyFont="1" applyFill="1" applyBorder="1" applyAlignment="1">
      <alignment horizontal="left" vertical="top" wrapText="1"/>
    </xf>
    <xf numFmtId="165" fontId="7" fillId="4" borderId="4" xfId="0" applyNumberFormat="1" applyFont="1" applyFill="1" applyBorder="1" applyAlignment="1">
      <alignment horizontal="center" vertical="top" wrapText="1"/>
    </xf>
    <xf numFmtId="165" fontId="7" fillId="4" borderId="4" xfId="2" applyNumberFormat="1" applyFont="1" applyFill="1" applyBorder="1" applyAlignment="1">
      <alignment horizontal="left" vertical="top"/>
    </xf>
    <xf numFmtId="165" fontId="7" fillId="4" borderId="4" xfId="2" applyNumberFormat="1" applyFont="1" applyFill="1" applyBorder="1" applyAlignment="1">
      <alignment horizontal="left" vertical="top" wrapText="1"/>
    </xf>
    <xf numFmtId="165" fontId="7" fillId="4" borderId="4" xfId="2" applyNumberFormat="1" applyFont="1" applyFill="1" applyBorder="1" applyAlignment="1">
      <alignment horizontal="center" vertical="top"/>
    </xf>
    <xf numFmtId="43" fontId="7" fillId="4" borderId="4" xfId="1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wrapText="1"/>
    </xf>
    <xf numFmtId="2" fontId="4" fillId="5" borderId="2" xfId="2" applyNumberFormat="1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165" fontId="4" fillId="5" borderId="2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2" fontId="2" fillId="0" borderId="3" xfId="0" applyNumberFormat="1" applyFont="1" applyBorder="1" applyAlignment="1">
      <alignment horizontal="center"/>
    </xf>
    <xf numFmtId="43" fontId="2" fillId="0" borderId="0" xfId="0" applyNumberFormat="1" applyFont="1"/>
    <xf numFmtId="164" fontId="8" fillId="0" borderId="1" xfId="0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 wrapText="1"/>
    </xf>
    <xf numFmtId="14" fontId="8" fillId="0" borderId="1" xfId="0" applyNumberFormat="1" applyFont="1" applyBorder="1" applyAlignment="1">
      <alignment horizontal="righ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wrapText="1"/>
    </xf>
    <xf numFmtId="164" fontId="8" fillId="0" borderId="1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9" fontId="4" fillId="2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1" applyNumberFormat="1" applyFont="1" applyAlignment="1">
      <alignment horizontal="center"/>
    </xf>
    <xf numFmtId="0" fontId="4" fillId="0" borderId="0" xfId="2" applyFo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5" fontId="7" fillId="0" borderId="0" xfId="2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2" fontId="7" fillId="0" borderId="0" xfId="2" applyNumberFormat="1" applyFont="1" applyAlignment="1">
      <alignment horizontal="right"/>
    </xf>
    <xf numFmtId="43" fontId="7" fillId="0" borderId="0" xfId="1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43" fontId="8" fillId="0" borderId="1" xfId="1" applyFont="1" applyBorder="1" applyAlignment="1">
      <alignment horizontal="left"/>
    </xf>
    <xf numFmtId="166" fontId="8" fillId="0" borderId="1" xfId="1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0" xfId="2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2" fillId="0" borderId="0" xfId="0" applyFont="1"/>
    <xf numFmtId="0" fontId="9" fillId="6" borderId="0" xfId="0" applyFont="1" applyFill="1" applyAlignment="1">
      <alignment horizontal="left" wrapText="1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center"/>
    </xf>
  </cellXfs>
  <cellStyles count="4">
    <cellStyle name="Comma" xfId="1" builtinId="3"/>
    <cellStyle name="Normal" xfId="0" builtinId="0"/>
    <cellStyle name="Travel-Header" xfId="3" xr:uid="{2A78A971-A64E-4414-9202-7557F0B746F5}"/>
    <cellStyle name="Travel-Totals" xfId="2" xr:uid="{F5C423A8-6820-4C39-973A-9A7F156DEB17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7" formatCode="0.0000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n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n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2" defaultPivotStyle="PivotStyleLight16">
    <tableStyle name="Expense" pivot="0" count="4" xr9:uid="{E2C21FC8-7C4E-49C5-9678-B3B11614B89F}">
      <tableStyleElement type="wholeTable" dxfId="35"/>
      <tableStyleElement type="headerRow" dxfId="34"/>
      <tableStyleElement type="totalRow" dxfId="33"/>
      <tableStyleElement type="firstRowStripe" dxfId="32"/>
    </tableStyle>
    <tableStyle name="Expense 2" pivot="0" count="4" xr9:uid="{CCC29972-E2B4-46D2-8563-95FA7492CE3F}">
      <tableStyleElement type="wholeTable" dxfId="31"/>
      <tableStyleElement type="headerRow" dxfId="30"/>
      <tableStyleElement type="totalRow" dxfId="29"/>
      <tableStyleElement type="firstRow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70F48D-664B-4779-B30B-B7FD79DD342E}" name="tblExpense2" displayName="tblExpense2" ref="A11:N498" totalsRowCount="1" headerRowDxfId="27" dataDxfId="26" totalsRowDxfId="24" tableBorderDxfId="25" headerRowCellStyle="Travel-Totals" totalsRowCellStyle="Travel-Totals">
  <autoFilter ref="A11:N497" xr:uid="{A370F48D-664B-4779-B30B-B7FD79DD342E}"/>
  <tableColumns count="14">
    <tableColumn id="1" xr3:uid="{2890D757-9031-4FF8-BB7B-41C0FFAD80BA}" name="County" totalsRowLabel="Totals" dataDxfId="23" totalsRowDxfId="13" dataCellStyle="Travel-Totals"/>
    <tableColumn id="2" xr3:uid="{13A4E849-4A1C-448C-84D8-6C5AD8B6E16E}" name="Municipality Name" dataDxfId="22" totalsRowDxfId="12" dataCellStyle="Travel-Totals"/>
    <tableColumn id="3" xr3:uid="{847668AD-2925-4A3C-8B5C-247FF5ADCD63}" name="July 1, 2024 Census Population" totalsRowFunction="sum" dataDxfId="21" totalsRowDxfId="11" dataCellStyle="Travel-Totals"/>
    <tableColumn id="4" xr3:uid="{07F6B248-4C7D-481C-9A12-48170E75C00E}" name="2024 Tax Assessment " totalsRowFunction="sum" dataDxfId="20" totalsRowDxfId="10" dataCellStyle="Travel-Totals"/>
    <tableColumn id="5" xr3:uid="{5BF56C83-C7E1-4D84-9D0A-FF86D33144E3}" name="2026 State Valuation" totalsRowFunction="sum" dataDxfId="19" totalsRowDxfId="9" dataCellStyle="Travel-Totals"/>
    <tableColumn id="6" xr3:uid="{C16DDBA2-F564-482B-B213-2505EA605B70}" name="Rev I Computed Number" totalsRowFunction="custom" dataDxfId="18" totalsRowDxfId="8" dataCellStyle="Comma">
      <calculatedColumnFormula>IFERROR((C12*D12)/E12,"")</calculatedColumnFormula>
      <totalsRowFormula>_xlfn.AGGREGATE(9,2,F12:F497)</totalsRowFormula>
    </tableColumn>
    <tableColumn id="7" xr3:uid="{141F35BC-4FF9-452D-990D-461C767BF434}" name="Rev I Distribution Percentage" totalsRowFunction="sum" totalsRowDxfId="7" dataCellStyle="Travel-Totals">
      <calculatedColumnFormula>IFERROR(F12/$F$498,"")</calculatedColumnFormula>
    </tableColumn>
    <tableColumn id="9" xr3:uid="{F44FE3D4-609B-4D1D-9E81-A1ADC3C60653}" name="Mil Rate" totalsRowFunction="sum" totalsRowDxfId="6" dataCellStyle="Travel-Totals">
      <calculatedColumnFormula>IFERROR(D12/E12,"")</calculatedColumnFormula>
    </tableColumn>
    <tableColumn id="10" xr3:uid="{D3E3A5C5-2B20-40DD-BD28-45750EA9CF73}" name="Rev II Preliminary Comp Number" totalsRowFunction="sum" totalsRowDxfId="5" dataCellStyle="Comma">
      <calculatedColumnFormula>IFERROR((H12-$H$4)*C12, "")</calculatedColumnFormula>
    </tableColumn>
    <tableColumn id="8" xr3:uid="{4E1D95F9-6DCA-424F-A165-8A27E6B19EEC}" name="Rev II Computed Number" totalsRowFunction="sum" totalsRowDxfId="4" dataCellStyle="Travel-Totals">
      <calculatedColumnFormula>IF(I12&gt;0,I12,0)</calculatedColumnFormula>
    </tableColumn>
    <tableColumn id="11" xr3:uid="{5E4D2521-25F0-4EF0-936C-2205E385DA50}" name="Rev II Distribution Percentage" totalsRowFunction="sum" dataDxfId="17" totalsRowDxfId="3" dataCellStyle="Travel-Totals">
      <calculatedColumnFormula>IFERROR(J12/$J$498,"")</calculatedColumnFormula>
    </tableColumn>
    <tableColumn id="12" xr3:uid="{E8E2BABC-74BD-43BA-837B-A6EC0F0753CD}" name="Rev I Projected Distribution" totalsRowFunction="sum" dataDxfId="16" totalsRowDxfId="2" dataCellStyle="Comma">
      <calculatedColumnFormula>IFERROR(($B$7*G12),"")</calculatedColumnFormula>
    </tableColumn>
    <tableColumn id="13" xr3:uid="{D2C82FF9-E2ED-4E79-8C7A-5C84AEA7802F}" name="Rev II Projected Distribution" totalsRowFunction="sum" dataDxfId="15" totalsRowDxfId="1" dataCellStyle="Comma">
      <calculatedColumnFormula>IFERROR(($B$8*K12),"")</calculatedColumnFormula>
    </tableColumn>
    <tableColumn id="14" xr3:uid="{338C5B3C-892D-4426-AAC9-72090738D520}" name="FY2027 Total Projected Distribution" totalsRowFunction="sum" dataDxfId="14" totalsRowDxfId="0" dataCellStyle="Comma">
      <calculatedColumnFormula>IFERROR(L12+M12,"")</calculatedColumnFormula>
    </tableColumn>
  </tableColumns>
  <tableStyleInfo name="Expens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D3D3D"/>
      </a:dk1>
      <a:lt1>
        <a:sysClr val="window" lastClr="FFFAE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FBE2-6DC5-49FC-8614-C7112656CD42}">
  <dimension ref="A1:N498"/>
  <sheetViews>
    <sheetView topLeftCell="B472" workbookViewId="0">
      <selection activeCell="D498" sqref="D498"/>
    </sheetView>
  </sheetViews>
  <sheetFormatPr defaultColWidth="10.21875" defaultRowHeight="14.4" x14ac:dyDescent="0.3"/>
  <cols>
    <col min="1" max="1" width="18.5546875" style="1" bestFit="1" customWidth="1"/>
    <col min="2" max="2" width="30.33203125" style="1" bestFit="1" customWidth="1"/>
    <col min="3" max="3" width="21" style="1" bestFit="1" customWidth="1"/>
    <col min="4" max="4" width="16.6640625" style="1" bestFit="1" customWidth="1"/>
    <col min="5" max="5" width="16.5546875" style="1" bestFit="1" customWidth="1"/>
    <col min="6" max="6" width="18.44140625" style="1" bestFit="1" customWidth="1"/>
    <col min="7" max="7" width="22.21875" style="1" bestFit="1" customWidth="1"/>
    <col min="8" max="8" width="14.5546875" style="1" bestFit="1" customWidth="1"/>
    <col min="9" max="9" width="25" style="1" bestFit="1" customWidth="1"/>
    <col min="10" max="10" width="19" style="1" bestFit="1" customWidth="1"/>
    <col min="11" max="11" width="20" style="1" bestFit="1" customWidth="1"/>
    <col min="12" max="12" width="17.77734375" style="1" bestFit="1" customWidth="1"/>
    <col min="13" max="13" width="18.33203125" style="1" bestFit="1" customWidth="1"/>
    <col min="14" max="14" width="24.44140625" style="1" bestFit="1" customWidth="1"/>
    <col min="15" max="16384" width="10.21875" style="1"/>
  </cols>
  <sheetData>
    <row r="1" spans="1:14" ht="25.05" customHeight="1" x14ac:dyDescent="0.3">
      <c r="A1" s="90" t="s">
        <v>540</v>
      </c>
      <c r="B1" s="90"/>
      <c r="C1" s="90"/>
      <c r="D1" s="90"/>
      <c r="E1" s="90"/>
      <c r="F1" s="50"/>
      <c r="G1" s="50"/>
      <c r="H1" s="50"/>
    </row>
    <row r="2" spans="1:14" ht="25.95" customHeight="1" x14ac:dyDescent="0.3">
      <c r="A2" s="19" t="s">
        <v>524</v>
      </c>
      <c r="B2" s="51">
        <v>46073</v>
      </c>
      <c r="C2" s="69"/>
      <c r="E2" s="78" t="s">
        <v>525</v>
      </c>
      <c r="F2" s="80">
        <f>SUM(tblExpense2[July 1, 2024 Census Population])</f>
        <v>1405012</v>
      </c>
      <c r="G2" s="52" t="s">
        <v>535</v>
      </c>
      <c r="H2" s="54">
        <f>J498</f>
        <v>1676465.1561404569</v>
      </c>
    </row>
    <row r="3" spans="1:14" ht="30" customHeight="1" x14ac:dyDescent="0.3">
      <c r="A3" s="53" t="s">
        <v>0</v>
      </c>
      <c r="B3" s="54">
        <v>287413720</v>
      </c>
      <c r="C3" s="55"/>
      <c r="E3" s="78" t="s">
        <v>526</v>
      </c>
      <c r="F3" s="79">
        <f>SUM(tblExpense2[[2024 Tax Assessment ]])</f>
        <v>3317996602.6400013</v>
      </c>
      <c r="G3" s="52" t="s">
        <v>520</v>
      </c>
      <c r="H3" s="54">
        <f>L498</f>
        <v>226730976.00000009</v>
      </c>
    </row>
    <row r="4" spans="1:14" ht="30" customHeight="1" x14ac:dyDescent="0.3">
      <c r="A4" s="56" t="s">
        <v>527</v>
      </c>
      <c r="B4" s="54">
        <v>4000000</v>
      </c>
      <c r="C4" s="55"/>
      <c r="E4" s="78" t="s">
        <v>538</v>
      </c>
      <c r="F4" s="79">
        <f>SUM(tblExpense2[2026 State Valuation])</f>
        <v>340662100</v>
      </c>
      <c r="G4" s="52" t="s">
        <v>536</v>
      </c>
      <c r="H4" s="81">
        <v>10.53</v>
      </c>
    </row>
    <row r="5" spans="1:14" ht="31.95" customHeight="1" x14ac:dyDescent="0.3">
      <c r="A5" s="56" t="s">
        <v>2</v>
      </c>
      <c r="B5" s="54">
        <f>IFERROR(B3-B4,"")</f>
        <v>283413720</v>
      </c>
      <c r="E5" s="78" t="s">
        <v>9</v>
      </c>
      <c r="F5" s="79">
        <f>SUM(tblExpense2[Rev I Computed Number])</f>
        <v>15354026.99375933</v>
      </c>
      <c r="G5" s="52" t="s">
        <v>15</v>
      </c>
      <c r="H5" s="54">
        <f>M498</f>
        <v>60682744.00000003</v>
      </c>
    </row>
    <row r="6" spans="1:14" ht="45.6" customHeight="1" x14ac:dyDescent="0.3">
      <c r="A6" s="53" t="s">
        <v>3</v>
      </c>
      <c r="B6" s="54">
        <f>IFERROR(B5*20%,"")</f>
        <v>56682744</v>
      </c>
      <c r="E6" s="78" t="s">
        <v>533</v>
      </c>
      <c r="F6" s="79">
        <f>H498</f>
        <v>4994.3882541620496</v>
      </c>
      <c r="G6" s="52" t="s">
        <v>519</v>
      </c>
      <c r="H6" s="54">
        <f>H3+H5</f>
        <v>287413720.00000012</v>
      </c>
    </row>
    <row r="7" spans="1:14" ht="43.95" customHeight="1" x14ac:dyDescent="0.3">
      <c r="A7" s="19" t="s">
        <v>528</v>
      </c>
      <c r="B7" s="54">
        <f>B5-B6</f>
        <v>226730976</v>
      </c>
      <c r="C7" s="55"/>
      <c r="E7" s="78" t="s">
        <v>534</v>
      </c>
      <c r="F7" s="79">
        <f>I498</f>
        <v>559250.63375933119</v>
      </c>
      <c r="G7" s="52" t="s">
        <v>537</v>
      </c>
      <c r="H7" s="54">
        <f>B9</f>
        <v>287413720</v>
      </c>
    </row>
    <row r="8" spans="1:14" ht="33" customHeight="1" x14ac:dyDescent="0.3">
      <c r="A8" s="19" t="s">
        <v>529</v>
      </c>
      <c r="B8" s="54">
        <f>IFERROR(B6+B4,"")</f>
        <v>60682744</v>
      </c>
      <c r="C8" s="55"/>
      <c r="G8" s="52" t="s">
        <v>530</v>
      </c>
      <c r="H8" s="54">
        <f>H7-H6</f>
        <v>0</v>
      </c>
    </row>
    <row r="9" spans="1:14" ht="33" customHeight="1" x14ac:dyDescent="0.3">
      <c r="A9" s="19" t="s">
        <v>6</v>
      </c>
      <c r="B9" s="54">
        <f>IFERROR(B7+B8,"")</f>
        <v>287413720</v>
      </c>
      <c r="C9" s="55"/>
      <c r="G9" s="52" t="s">
        <v>536</v>
      </c>
      <c r="H9" s="18">
        <v>10.53</v>
      </c>
    </row>
    <row r="10" spans="1:14" ht="19.95" customHeight="1" x14ac:dyDescent="0.3">
      <c r="A10" s="57"/>
      <c r="C10" s="55"/>
      <c r="D10" s="58"/>
      <c r="E10" s="58"/>
      <c r="F10" s="58"/>
      <c r="G10" s="58"/>
      <c r="H10" s="58"/>
      <c r="I10" s="58"/>
    </row>
    <row r="11" spans="1:14" s="68" customFormat="1" ht="35.700000000000003" customHeight="1" x14ac:dyDescent="0.3">
      <c r="A11" s="59" t="s">
        <v>7</v>
      </c>
      <c r="B11" s="59" t="s">
        <v>8</v>
      </c>
      <c r="C11" s="59" t="s">
        <v>542</v>
      </c>
      <c r="D11" s="59" t="s">
        <v>548</v>
      </c>
      <c r="E11" s="59" t="s">
        <v>544</v>
      </c>
      <c r="F11" s="60" t="s">
        <v>9</v>
      </c>
      <c r="G11" s="60" t="s">
        <v>10</v>
      </c>
      <c r="H11" s="60" t="s">
        <v>11</v>
      </c>
      <c r="I11" s="61" t="s">
        <v>531</v>
      </c>
      <c r="J11" s="61" t="s">
        <v>13</v>
      </c>
      <c r="K11" s="60" t="s">
        <v>14</v>
      </c>
      <c r="L11" s="60" t="s">
        <v>520</v>
      </c>
      <c r="M11" s="60" t="s">
        <v>15</v>
      </c>
      <c r="N11" s="60" t="s">
        <v>545</v>
      </c>
    </row>
    <row r="12" spans="1:14" s="70" customFormat="1" ht="19.95" customHeight="1" x14ac:dyDescent="0.3">
      <c r="A12" s="62" t="s">
        <v>16</v>
      </c>
      <c r="B12" s="63" t="s">
        <v>17</v>
      </c>
      <c r="C12" s="64">
        <v>657</v>
      </c>
      <c r="D12" s="77">
        <v>1238215.18</v>
      </c>
      <c r="E12" s="77">
        <v>150350</v>
      </c>
      <c r="F12" s="75">
        <f>IFERROR((C12*D12)/E12,"")</f>
        <v>5410.7573878284002</v>
      </c>
      <c r="G12" s="74">
        <f>IFERROR(F12/$F$498,"")</f>
        <v>3.5239988766644814E-4</v>
      </c>
      <c r="H12" s="74">
        <f t="shared" ref="H12:H75" si="0">IFERROR(D12/E12,"")</f>
        <v>8.2355515796474883</v>
      </c>
      <c r="I12" s="75">
        <f t="shared" ref="I12:I75" si="1">IFERROR((H12-$H$4)*C12, "")</f>
        <v>-1507.4526121715999</v>
      </c>
      <c r="J12" s="71">
        <f t="shared" ref="J12:J75" si="2">IF(I12&gt;0,I12,0)</f>
        <v>0</v>
      </c>
      <c r="K12" s="83">
        <f t="shared" ref="K12:K75" si="3">IFERROR(J12/$J$498,"")</f>
        <v>0</v>
      </c>
      <c r="L12" s="75">
        <f t="shared" ref="L12:L75" si="4">IFERROR(($B$7*G12),"")</f>
        <v>79899.970472904155</v>
      </c>
      <c r="M12" s="75">
        <f t="shared" ref="M12:M75" si="5">IFERROR(($B$8*K12),"")</f>
        <v>0</v>
      </c>
      <c r="N12" s="75">
        <f t="shared" ref="N12:N75" si="6">IFERROR(L12+M12,"")</f>
        <v>79899.970472904155</v>
      </c>
    </row>
    <row r="13" spans="1:14" s="70" customFormat="1" ht="19.95" customHeight="1" x14ac:dyDescent="0.3">
      <c r="A13" s="62" t="s">
        <v>18</v>
      </c>
      <c r="B13" s="63" t="s">
        <v>19</v>
      </c>
      <c r="C13" s="64">
        <v>2737</v>
      </c>
      <c r="D13" s="77">
        <v>8380111</v>
      </c>
      <c r="E13" s="77">
        <v>1497800</v>
      </c>
      <c r="F13" s="75">
        <f t="shared" ref="F13:F76" si="7">IFERROR((C13*D13)/E13,"")</f>
        <v>15313.368812257979</v>
      </c>
      <c r="G13" s="74">
        <f t="shared" ref="G12:G75" si="8">IFERROR(F13/$F$498,"")</f>
        <v>9.973519532355988E-4</v>
      </c>
      <c r="H13" s="74">
        <f t="shared" si="0"/>
        <v>5.5949465883295497</v>
      </c>
      <c r="I13" s="75">
        <f t="shared" si="1"/>
        <v>-13507.24118774202</v>
      </c>
      <c r="J13" s="71">
        <f t="shared" si="2"/>
        <v>0</v>
      </c>
      <c r="K13" s="83">
        <f t="shared" si="3"/>
        <v>0</v>
      </c>
      <c r="L13" s="75">
        <f t="shared" si="4"/>
        <v>226130.58177261366</v>
      </c>
      <c r="M13" s="75">
        <f t="shared" si="5"/>
        <v>0</v>
      </c>
      <c r="N13" s="75">
        <f t="shared" si="6"/>
        <v>226130.58177261366</v>
      </c>
    </row>
    <row r="14" spans="1:14" s="70" customFormat="1" ht="19.95" customHeight="1" x14ac:dyDescent="0.3">
      <c r="A14" s="62" t="s">
        <v>20</v>
      </c>
      <c r="B14" s="63" t="s">
        <v>21</v>
      </c>
      <c r="C14" s="64">
        <v>1160</v>
      </c>
      <c r="D14" s="77">
        <v>2665601</v>
      </c>
      <c r="E14" s="77">
        <v>280600</v>
      </c>
      <c r="F14" s="75">
        <f t="shared" si="7"/>
        <v>11019.590734141126</v>
      </c>
      <c r="G14" s="74">
        <f t="shared" si="8"/>
        <v>7.1770036216688019E-4</v>
      </c>
      <c r="H14" s="74">
        <f t="shared" si="0"/>
        <v>9.4996471846044184</v>
      </c>
      <c r="I14" s="75">
        <f t="shared" si="1"/>
        <v>-1195.209265858874</v>
      </c>
      <c r="J14" s="71">
        <f t="shared" si="2"/>
        <v>0</v>
      </c>
      <c r="K14" s="83">
        <f t="shared" si="3"/>
        <v>0</v>
      </c>
      <c r="L14" s="75">
        <f t="shared" si="4"/>
        <v>162724.90358965023</v>
      </c>
      <c r="M14" s="75">
        <f t="shared" si="5"/>
        <v>0</v>
      </c>
      <c r="N14" s="75">
        <f t="shared" si="6"/>
        <v>162724.90358965023</v>
      </c>
    </row>
    <row r="15" spans="1:14" s="70" customFormat="1" ht="19.95" customHeight="1" x14ac:dyDescent="0.3">
      <c r="A15" s="62" t="s">
        <v>22</v>
      </c>
      <c r="B15" s="63" t="s">
        <v>23</v>
      </c>
      <c r="C15" s="64">
        <v>2067</v>
      </c>
      <c r="D15" s="77">
        <v>2507994</v>
      </c>
      <c r="E15" s="77">
        <v>274650</v>
      </c>
      <c r="F15" s="75">
        <f t="shared" si="7"/>
        <v>18875.017651556525</v>
      </c>
      <c r="G15" s="74">
        <f t="shared" si="8"/>
        <v>1.2293203378649985E-3</v>
      </c>
      <c r="H15" s="74">
        <f t="shared" si="0"/>
        <v>9.1316002184598588</v>
      </c>
      <c r="I15" s="75">
        <f t="shared" si="1"/>
        <v>-2890.4923484434707</v>
      </c>
      <c r="J15" s="71">
        <f t="shared" si="2"/>
        <v>0</v>
      </c>
      <c r="K15" s="83">
        <f t="shared" si="3"/>
        <v>0</v>
      </c>
      <c r="L15" s="75">
        <f t="shared" si="4"/>
        <v>278725.00002078083</v>
      </c>
      <c r="M15" s="75">
        <f t="shared" si="5"/>
        <v>0</v>
      </c>
      <c r="N15" s="75">
        <f t="shared" si="6"/>
        <v>278725.00002078083</v>
      </c>
    </row>
    <row r="16" spans="1:14" s="70" customFormat="1" ht="19.95" customHeight="1" x14ac:dyDescent="0.3">
      <c r="A16" s="62" t="s">
        <v>20</v>
      </c>
      <c r="B16" s="63" t="s">
        <v>24</v>
      </c>
      <c r="C16" s="64">
        <v>533</v>
      </c>
      <c r="D16" s="77">
        <v>992884</v>
      </c>
      <c r="E16" s="77">
        <v>79000</v>
      </c>
      <c r="F16" s="75">
        <f t="shared" si="7"/>
        <v>6698.8249620253164</v>
      </c>
      <c r="G16" s="74">
        <f t="shared" si="8"/>
        <v>4.3629107625954187E-4</v>
      </c>
      <c r="H16" s="74">
        <f t="shared" si="0"/>
        <v>12.568151898734177</v>
      </c>
      <c r="I16" s="75">
        <f t="shared" si="1"/>
        <v>1086.3349620253168</v>
      </c>
      <c r="J16" s="71">
        <f t="shared" si="2"/>
        <v>1086.3349620253168</v>
      </c>
      <c r="K16" s="83">
        <f t="shared" si="3"/>
        <v>6.4799137521370711E-4</v>
      </c>
      <c r="L16" s="75">
        <f t="shared" si="4"/>
        <v>98920.701540416354</v>
      </c>
      <c r="M16" s="75">
        <f t="shared" si="5"/>
        <v>39321.894736301336</v>
      </c>
      <c r="N16" s="75">
        <f t="shared" si="6"/>
        <v>138242.5962767177</v>
      </c>
    </row>
    <row r="17" spans="1:14" s="70" customFormat="1" ht="19.95" customHeight="1" x14ac:dyDescent="0.3">
      <c r="A17" s="62" t="s">
        <v>18</v>
      </c>
      <c r="B17" s="63" t="s">
        <v>25</v>
      </c>
      <c r="C17" s="64">
        <v>3149</v>
      </c>
      <c r="D17" s="77">
        <v>5933441</v>
      </c>
      <c r="E17" s="77">
        <v>609700</v>
      </c>
      <c r="F17" s="75">
        <f t="shared" si="7"/>
        <v>30645.244725274726</v>
      </c>
      <c r="G17" s="74">
        <f t="shared" si="8"/>
        <v>1.9959092645682164E-3</v>
      </c>
      <c r="H17" s="74">
        <f t="shared" si="0"/>
        <v>9.7317385599475159</v>
      </c>
      <c r="I17" s="75">
        <f t="shared" si="1"/>
        <v>-2513.7252747252705</v>
      </c>
      <c r="J17" s="71">
        <f t="shared" si="2"/>
        <v>0</v>
      </c>
      <c r="K17" s="83">
        <f t="shared" si="3"/>
        <v>0</v>
      </c>
      <c r="L17" s="75">
        <f t="shared" si="4"/>
        <v>452534.45556299394</v>
      </c>
      <c r="M17" s="75">
        <f t="shared" si="5"/>
        <v>0</v>
      </c>
      <c r="N17" s="75">
        <f t="shared" si="6"/>
        <v>452534.45556299394</v>
      </c>
    </row>
    <row r="18" spans="1:14" s="58" customFormat="1" ht="19.95" customHeight="1" x14ac:dyDescent="0.3">
      <c r="A18" s="62" t="s">
        <v>26</v>
      </c>
      <c r="B18" s="63" t="s">
        <v>27</v>
      </c>
      <c r="C18" s="64">
        <v>236</v>
      </c>
      <c r="D18" s="77">
        <v>480803.21</v>
      </c>
      <c r="E18" s="77">
        <v>40000</v>
      </c>
      <c r="F18" s="75">
        <f t="shared" si="7"/>
        <v>2836.7389389999998</v>
      </c>
      <c r="G18" s="74">
        <f t="shared" si="8"/>
        <v>1.8475537005067122E-4</v>
      </c>
      <c r="H18" s="74">
        <f t="shared" si="0"/>
        <v>12.020080250000001</v>
      </c>
      <c r="I18" s="75">
        <f t="shared" si="1"/>
        <v>351.65893900000043</v>
      </c>
      <c r="J18" s="76">
        <f t="shared" si="2"/>
        <v>351.65893900000043</v>
      </c>
      <c r="K18" s="84">
        <f t="shared" si="3"/>
        <v>2.097621520566443E-4</v>
      </c>
      <c r="L18" s="75">
        <f t="shared" si="4"/>
        <v>41889.765372829854</v>
      </c>
      <c r="M18" s="75">
        <f t="shared" si="5"/>
        <v>12728.942974142419</v>
      </c>
      <c r="N18" s="75">
        <f t="shared" si="6"/>
        <v>54618.708346972271</v>
      </c>
    </row>
    <row r="19" spans="1:14" s="70" customFormat="1" ht="19.95" customHeight="1" x14ac:dyDescent="0.3">
      <c r="A19" s="62" t="s">
        <v>28</v>
      </c>
      <c r="B19" s="63" t="s">
        <v>29</v>
      </c>
      <c r="C19" s="64">
        <v>749</v>
      </c>
      <c r="D19" s="77">
        <v>2168112</v>
      </c>
      <c r="E19" s="77">
        <v>188750</v>
      </c>
      <c r="F19" s="75">
        <f t="shared" si="7"/>
        <v>8603.5278834437086</v>
      </c>
      <c r="G19" s="74">
        <f t="shared" si="8"/>
        <v>5.6034341263960438E-4</v>
      </c>
      <c r="H19" s="74">
        <f t="shared" si="0"/>
        <v>11.486686092715232</v>
      </c>
      <c r="I19" s="75">
        <f t="shared" si="1"/>
        <v>716.55788344370899</v>
      </c>
      <c r="J19" s="71">
        <f t="shared" si="2"/>
        <v>716.55788344370899</v>
      </c>
      <c r="K19" s="83">
        <f t="shared" si="3"/>
        <v>4.2742187680975256E-4</v>
      </c>
      <c r="L19" s="75">
        <f t="shared" si="4"/>
        <v>127047.20884294824</v>
      </c>
      <c r="M19" s="75">
        <f t="shared" si="5"/>
        <v>25937.132330445751</v>
      </c>
      <c r="N19" s="75">
        <f t="shared" si="6"/>
        <v>152984.341173394</v>
      </c>
    </row>
    <row r="20" spans="1:14" s="70" customFormat="1" ht="19.95" customHeight="1" x14ac:dyDescent="0.3">
      <c r="A20" s="62" t="s">
        <v>30</v>
      </c>
      <c r="B20" s="63" t="s">
        <v>31</v>
      </c>
      <c r="C20" s="64">
        <v>850</v>
      </c>
      <c r="D20" s="77">
        <v>659166</v>
      </c>
      <c r="E20" s="77">
        <v>69050</v>
      </c>
      <c r="F20" s="75">
        <f t="shared" si="7"/>
        <v>8114.2809558291092</v>
      </c>
      <c r="G20" s="74">
        <f t="shared" si="8"/>
        <v>5.2847900808870353E-4</v>
      </c>
      <c r="H20" s="74">
        <f t="shared" si="0"/>
        <v>9.5462128892107163</v>
      </c>
      <c r="I20" s="75">
        <f t="shared" si="1"/>
        <v>-836.21904417089058</v>
      </c>
      <c r="J20" s="71">
        <f t="shared" si="2"/>
        <v>0</v>
      </c>
      <c r="K20" s="83">
        <f t="shared" si="3"/>
        <v>0</v>
      </c>
      <c r="L20" s="75">
        <f t="shared" si="4"/>
        <v>119822.56129946365</v>
      </c>
      <c r="M20" s="75">
        <f t="shared" si="5"/>
        <v>0</v>
      </c>
      <c r="N20" s="75">
        <f t="shared" si="6"/>
        <v>119822.56129946365</v>
      </c>
    </row>
    <row r="21" spans="1:14" s="58" customFormat="1" ht="19.95" customHeight="1" x14ac:dyDescent="0.3">
      <c r="A21" s="62" t="s">
        <v>32</v>
      </c>
      <c r="B21" s="63" t="s">
        <v>33</v>
      </c>
      <c r="C21" s="64">
        <v>258</v>
      </c>
      <c r="D21" s="77">
        <v>359438.31</v>
      </c>
      <c r="E21" s="77">
        <v>39750</v>
      </c>
      <c r="F21" s="75">
        <f t="shared" si="7"/>
        <v>2332.9580875471697</v>
      </c>
      <c r="G21" s="74">
        <f t="shared" si="8"/>
        <v>1.5194437840283884E-4</v>
      </c>
      <c r="H21" s="74">
        <f t="shared" si="0"/>
        <v>9.0424732075471699</v>
      </c>
      <c r="I21" s="75">
        <f t="shared" si="1"/>
        <v>-383.78191245283</v>
      </c>
      <c r="J21" s="76">
        <f t="shared" si="2"/>
        <v>0</v>
      </c>
      <c r="K21" s="84">
        <f t="shared" si="3"/>
        <v>0</v>
      </c>
      <c r="L21" s="75">
        <f t="shared" si="4"/>
        <v>34450.497212988972</v>
      </c>
      <c r="M21" s="75">
        <f t="shared" si="5"/>
        <v>0</v>
      </c>
      <c r="N21" s="75">
        <f t="shared" si="6"/>
        <v>34450.497212988972</v>
      </c>
    </row>
    <row r="22" spans="1:14" s="58" customFormat="1" ht="19.95" customHeight="1" x14ac:dyDescent="0.3">
      <c r="A22" s="62" t="s">
        <v>26</v>
      </c>
      <c r="B22" s="63" t="s">
        <v>34</v>
      </c>
      <c r="C22" s="64">
        <v>253</v>
      </c>
      <c r="D22" s="77">
        <v>239732.98</v>
      </c>
      <c r="E22" s="77">
        <v>20200</v>
      </c>
      <c r="F22" s="75">
        <f t="shared" si="7"/>
        <v>3002.5962346534657</v>
      </c>
      <c r="G22" s="74">
        <f t="shared" si="8"/>
        <v>1.9555757169593851E-4</v>
      </c>
      <c r="H22" s="74">
        <f t="shared" si="0"/>
        <v>11.867969306930693</v>
      </c>
      <c r="I22" s="75">
        <f t="shared" si="1"/>
        <v>338.50623465346547</v>
      </c>
      <c r="J22" s="76">
        <f t="shared" si="2"/>
        <v>338.50623465346547</v>
      </c>
      <c r="K22" s="84">
        <f t="shared" si="3"/>
        <v>2.0191665386757666E-4</v>
      </c>
      <c r="L22" s="75">
        <f t="shared" si="4"/>
        <v>44338.959094810118</v>
      </c>
      <c r="M22" s="75">
        <f t="shared" si="5"/>
        <v>12252.856615982764</v>
      </c>
      <c r="N22" s="75">
        <f t="shared" si="6"/>
        <v>56591.815710792886</v>
      </c>
    </row>
    <row r="23" spans="1:14" s="58" customFormat="1" ht="19.95" customHeight="1" x14ac:dyDescent="0.3">
      <c r="A23" s="62" t="s">
        <v>35</v>
      </c>
      <c r="B23" s="63" t="s">
        <v>36</v>
      </c>
      <c r="C23" s="64">
        <v>804</v>
      </c>
      <c r="D23" s="77">
        <v>1655908</v>
      </c>
      <c r="E23" s="77">
        <v>179800</v>
      </c>
      <c r="F23" s="75">
        <f t="shared" si="7"/>
        <v>7404.6164182424918</v>
      </c>
      <c r="G23" s="74">
        <f t="shared" si="8"/>
        <v>4.8225891626034722E-4</v>
      </c>
      <c r="H23" s="74">
        <f t="shared" si="0"/>
        <v>9.2097219132369297</v>
      </c>
      <c r="I23" s="75">
        <f t="shared" si="1"/>
        <v>-1061.5035817575081</v>
      </c>
      <c r="J23" s="76">
        <f t="shared" si="2"/>
        <v>0</v>
      </c>
      <c r="K23" s="84">
        <f t="shared" si="3"/>
        <v>0</v>
      </c>
      <c r="L23" s="75">
        <f t="shared" si="4"/>
        <v>109343.0347684108</v>
      </c>
      <c r="M23" s="75">
        <f t="shared" si="5"/>
        <v>0</v>
      </c>
      <c r="N23" s="75">
        <f t="shared" si="6"/>
        <v>109343.0347684108</v>
      </c>
    </row>
    <row r="24" spans="1:14" s="58" customFormat="1" ht="19.95" customHeight="1" x14ac:dyDescent="0.3">
      <c r="A24" s="62" t="s">
        <v>37</v>
      </c>
      <c r="B24" s="63" t="s">
        <v>38</v>
      </c>
      <c r="C24" s="64">
        <v>2352</v>
      </c>
      <c r="D24" s="77">
        <v>3548820.93</v>
      </c>
      <c r="E24" s="77">
        <v>273400</v>
      </c>
      <c r="F24" s="75">
        <f t="shared" si="7"/>
        <v>30529.725045208488</v>
      </c>
      <c r="G24" s="74">
        <f t="shared" si="8"/>
        <v>1.9883855263259174E-3</v>
      </c>
      <c r="H24" s="74">
        <f t="shared" si="0"/>
        <v>12.980325274323336</v>
      </c>
      <c r="I24" s="75">
        <f t="shared" si="1"/>
        <v>5763.1650452084878</v>
      </c>
      <c r="J24" s="76">
        <f t="shared" si="2"/>
        <v>5763.1650452084878</v>
      </c>
      <c r="K24" s="84">
        <f t="shared" si="3"/>
        <v>3.4376885341753207E-3</v>
      </c>
      <c r="L24" s="75">
        <f t="shared" si="4"/>
        <v>450828.59104814893</v>
      </c>
      <c r="M24" s="75">
        <f t="shared" si="5"/>
        <v>208608.37327109624</v>
      </c>
      <c r="N24" s="75">
        <f t="shared" si="6"/>
        <v>659436.96431924519</v>
      </c>
    </row>
    <row r="25" spans="1:14" s="58" customFormat="1" ht="19.95" customHeight="1" x14ac:dyDescent="0.3">
      <c r="A25" s="62" t="s">
        <v>39</v>
      </c>
      <c r="B25" s="63" t="s">
        <v>40</v>
      </c>
      <c r="C25" s="64">
        <v>1468</v>
      </c>
      <c r="D25" s="77">
        <v>3118244</v>
      </c>
      <c r="E25" s="77">
        <v>249150</v>
      </c>
      <c r="F25" s="75">
        <f t="shared" si="7"/>
        <v>18372.796275336143</v>
      </c>
      <c r="G25" s="74">
        <f t="shared" si="8"/>
        <v>1.1966109140490503E-3</v>
      </c>
      <c r="H25" s="74">
        <f t="shared" si="0"/>
        <v>12.515528797912904</v>
      </c>
      <c r="I25" s="75">
        <f t="shared" si="1"/>
        <v>2914.7562753361435</v>
      </c>
      <c r="J25" s="76">
        <f t="shared" si="2"/>
        <v>2914.7562753361435</v>
      </c>
      <c r="K25" s="84">
        <f t="shared" si="3"/>
        <v>1.7386321837111541E-3</v>
      </c>
      <c r="L25" s="75">
        <f t="shared" si="4"/>
        <v>271308.76043459331</v>
      </c>
      <c r="M25" s="75">
        <f t="shared" si="5"/>
        <v>105504.97171430493</v>
      </c>
      <c r="N25" s="75">
        <f t="shared" si="6"/>
        <v>376813.73214889824</v>
      </c>
    </row>
    <row r="26" spans="1:14" s="58" customFormat="1" ht="19.95" customHeight="1" x14ac:dyDescent="0.3">
      <c r="A26" s="62" t="s">
        <v>41</v>
      </c>
      <c r="B26" s="63" t="s">
        <v>42</v>
      </c>
      <c r="C26" s="64">
        <v>497</v>
      </c>
      <c r="D26" s="77">
        <v>1349842.46</v>
      </c>
      <c r="E26" s="77">
        <v>180000</v>
      </c>
      <c r="F26" s="75">
        <f t="shared" si="7"/>
        <v>3727.0650145555555</v>
      </c>
      <c r="G26" s="74">
        <f t="shared" si="8"/>
        <v>2.4274185632671007E-4</v>
      </c>
      <c r="H26" s="74">
        <f t="shared" si="0"/>
        <v>7.4991247777777774</v>
      </c>
      <c r="I26" s="75">
        <f t="shared" si="1"/>
        <v>-1506.3449854444443</v>
      </c>
      <c r="J26" s="76">
        <f t="shared" si="2"/>
        <v>0</v>
      </c>
      <c r="K26" s="84">
        <f t="shared" si="3"/>
        <v>0</v>
      </c>
      <c r="L26" s="75">
        <f t="shared" si="4"/>
        <v>55037.098001006751</v>
      </c>
      <c r="M26" s="75">
        <f t="shared" si="5"/>
        <v>0</v>
      </c>
      <c r="N26" s="75">
        <f t="shared" si="6"/>
        <v>55037.098001006751</v>
      </c>
    </row>
    <row r="27" spans="1:14" s="58" customFormat="1" ht="19.95" customHeight="1" x14ac:dyDescent="0.3">
      <c r="A27" s="62" t="s">
        <v>18</v>
      </c>
      <c r="B27" s="63" t="s">
        <v>43</v>
      </c>
      <c r="C27" s="64">
        <v>4462</v>
      </c>
      <c r="D27" s="77">
        <v>8802403</v>
      </c>
      <c r="E27" s="77">
        <v>1001100</v>
      </c>
      <c r="F27" s="75">
        <f t="shared" si="7"/>
        <v>39233.165703725899</v>
      </c>
      <c r="G27" s="74">
        <f t="shared" si="8"/>
        <v>2.5552362073918643E-3</v>
      </c>
      <c r="H27" s="74">
        <f t="shared" si="0"/>
        <v>8.7927309959045044</v>
      </c>
      <c r="I27" s="75">
        <f t="shared" si="1"/>
        <v>-7751.6942962740986</v>
      </c>
      <c r="J27" s="76">
        <f t="shared" si="2"/>
        <v>0</v>
      </c>
      <c r="K27" s="84">
        <f t="shared" si="3"/>
        <v>0</v>
      </c>
      <c r="L27" s="75">
        <f t="shared" si="4"/>
        <v>579351.19921249582</v>
      </c>
      <c r="M27" s="75">
        <f t="shared" si="5"/>
        <v>0</v>
      </c>
      <c r="N27" s="75">
        <f t="shared" si="6"/>
        <v>579351.19921249582</v>
      </c>
    </row>
    <row r="28" spans="1:14" s="58" customFormat="1" ht="19.95" customHeight="1" x14ac:dyDescent="0.3">
      <c r="A28" s="62" t="s">
        <v>26</v>
      </c>
      <c r="B28" s="63" t="s">
        <v>44</v>
      </c>
      <c r="C28" s="64">
        <v>1190</v>
      </c>
      <c r="D28" s="77">
        <v>2108343</v>
      </c>
      <c r="E28" s="77">
        <v>115100</v>
      </c>
      <c r="F28" s="75">
        <f t="shared" si="7"/>
        <v>21797.812076455255</v>
      </c>
      <c r="G28" s="74">
        <f t="shared" si="8"/>
        <v>1.4196804581179264E-3</v>
      </c>
      <c r="H28" s="74">
        <f t="shared" si="0"/>
        <v>18.317489139878365</v>
      </c>
      <c r="I28" s="75">
        <f t="shared" si="1"/>
        <v>9267.1120764552543</v>
      </c>
      <c r="J28" s="76">
        <f t="shared" si="2"/>
        <v>9267.1120764552543</v>
      </c>
      <c r="K28" s="84">
        <f t="shared" si="3"/>
        <v>5.5277689742087551E-3</v>
      </c>
      <c r="L28" s="75">
        <f t="shared" si="4"/>
        <v>321885.53587720456</v>
      </c>
      <c r="M28" s="75">
        <f t="shared" si="5"/>
        <v>335440.18955305248</v>
      </c>
      <c r="N28" s="75">
        <f t="shared" si="6"/>
        <v>657325.72543025704</v>
      </c>
    </row>
    <row r="29" spans="1:14" s="58" customFormat="1" ht="19.95" customHeight="1" x14ac:dyDescent="0.3">
      <c r="A29" s="62" t="s">
        <v>37</v>
      </c>
      <c r="B29" s="63" t="s">
        <v>45</v>
      </c>
      <c r="C29" s="64">
        <v>943</v>
      </c>
      <c r="D29" s="77">
        <v>1650163.82</v>
      </c>
      <c r="E29" s="77">
        <v>124450</v>
      </c>
      <c r="F29" s="75">
        <f t="shared" si="7"/>
        <v>12503.852810445962</v>
      </c>
      <c r="G29" s="74">
        <f t="shared" si="8"/>
        <v>8.143695992932781E-4</v>
      </c>
      <c r="H29" s="74">
        <f>IFERROR(D29/E29,"")</f>
        <v>13.259653033346726</v>
      </c>
      <c r="I29" s="75">
        <f t="shared" si="1"/>
        <v>2574.0628104459638</v>
      </c>
      <c r="J29" s="76">
        <f t="shared" si="2"/>
        <v>2574.0628104459638</v>
      </c>
      <c r="K29" s="84">
        <f t="shared" si="3"/>
        <v>1.5354108619662268E-3</v>
      </c>
      <c r="L29" s="75">
        <f t="shared" si="4"/>
        <v>184642.81407249384</v>
      </c>
      <c r="M29" s="75">
        <f t="shared" si="5"/>
        <v>93172.94427151588</v>
      </c>
      <c r="N29" s="75">
        <f t="shared" si="6"/>
        <v>277815.75834400975</v>
      </c>
    </row>
    <row r="30" spans="1:14" s="58" customFormat="1" ht="19.95" customHeight="1" x14ac:dyDescent="0.3">
      <c r="A30" s="62" t="s">
        <v>46</v>
      </c>
      <c r="B30" s="63" t="s">
        <v>47</v>
      </c>
      <c r="C30" s="64">
        <v>24859</v>
      </c>
      <c r="D30" s="77">
        <v>51222175</v>
      </c>
      <c r="E30" s="77">
        <v>3552800</v>
      </c>
      <c r="F30" s="75">
        <f t="shared" si="7"/>
        <v>358402.40045175637</v>
      </c>
      <c r="G30" s="74">
        <f t="shared" si="8"/>
        <v>2.3342566780521462E-2</v>
      </c>
      <c r="H30" s="74">
        <f>IFERROR(D30/E30,"")</f>
        <v>14.417410211664039</v>
      </c>
      <c r="I30" s="75">
        <f t="shared" si="1"/>
        <v>96637.130451756369</v>
      </c>
      <c r="J30" s="76">
        <f t="shared" si="2"/>
        <v>96637.130451756369</v>
      </c>
      <c r="K30" s="84">
        <f t="shared" si="3"/>
        <v>5.7643387396272228E-2</v>
      </c>
      <c r="L30" s="75">
        <f t="shared" si="4"/>
        <v>5292482.9484928092</v>
      </c>
      <c r="M30" s="75">
        <f t="shared" si="5"/>
        <v>3497958.9206608143</v>
      </c>
      <c r="N30" s="75">
        <f t="shared" si="6"/>
        <v>8790441.8691536225</v>
      </c>
    </row>
    <row r="31" spans="1:14" s="65" customFormat="1" ht="19.2" customHeight="1" x14ac:dyDescent="0.3">
      <c r="A31" s="62" t="s">
        <v>22</v>
      </c>
      <c r="B31" s="63" t="s">
        <v>48</v>
      </c>
      <c r="C31" s="64">
        <v>19249</v>
      </c>
      <c r="D31" s="77">
        <v>41067880.460000001</v>
      </c>
      <c r="E31" s="77">
        <v>3406500</v>
      </c>
      <c r="F31" s="75">
        <f t="shared" si="7"/>
        <v>232060.95140893586</v>
      </c>
      <c r="G31" s="74">
        <f t="shared" si="8"/>
        <v>1.5114012206912063E-2</v>
      </c>
      <c r="H31" s="74">
        <f t="shared" si="0"/>
        <v>12.055740631146339</v>
      </c>
      <c r="I31" s="75">
        <f t="shared" si="1"/>
        <v>29368.981408935888</v>
      </c>
      <c r="J31" s="76">
        <f t="shared" si="2"/>
        <v>29368.981408935888</v>
      </c>
      <c r="K31" s="84">
        <f t="shared" si="3"/>
        <v>1.7518396550840875E-2</v>
      </c>
      <c r="L31" s="75">
        <f t="shared" si="4"/>
        <v>3426814.7389490861</v>
      </c>
      <c r="M31" s="75">
        <f t="shared" si="5"/>
        <v>1063064.3731851599</v>
      </c>
      <c r="N31" s="75">
        <f t="shared" si="6"/>
        <v>4489879.1121342462</v>
      </c>
    </row>
    <row r="32" spans="1:14" x14ac:dyDescent="0.3">
      <c r="A32" s="62" t="s">
        <v>32</v>
      </c>
      <c r="B32" s="63" t="s">
        <v>49</v>
      </c>
      <c r="C32" s="64">
        <v>92</v>
      </c>
      <c r="D32" s="77">
        <v>382336.8</v>
      </c>
      <c r="E32" s="77">
        <v>35200</v>
      </c>
      <c r="F32" s="75">
        <f t="shared" si="7"/>
        <v>999.28936363636365</v>
      </c>
      <c r="G32" s="74">
        <f t="shared" si="8"/>
        <v>6.5083210029689699E-5</v>
      </c>
      <c r="H32" s="74">
        <f t="shared" si="0"/>
        <v>10.861840909090908</v>
      </c>
      <c r="I32" s="75">
        <f t="shared" si="1"/>
        <v>30.52936363636362</v>
      </c>
      <c r="J32" s="76">
        <f t="shared" si="2"/>
        <v>30.52936363636362</v>
      </c>
      <c r="K32" s="84">
        <f t="shared" si="3"/>
        <v>1.8210556613444951E-5</v>
      </c>
      <c r="L32" s="75">
        <f t="shared" si="4"/>
        <v>14756.379731244535</v>
      </c>
      <c r="M32" s="75">
        <f t="shared" si="5"/>
        <v>1105.066545071187</v>
      </c>
      <c r="N32" s="75">
        <f t="shared" si="6"/>
        <v>15861.446276315723</v>
      </c>
    </row>
    <row r="33" spans="1:14" x14ac:dyDescent="0.3">
      <c r="A33" s="62" t="s">
        <v>50</v>
      </c>
      <c r="B33" s="63" t="s">
        <v>51</v>
      </c>
      <c r="C33" s="64">
        <v>476</v>
      </c>
      <c r="D33" s="77">
        <v>788371.91</v>
      </c>
      <c r="E33" s="77">
        <v>71500</v>
      </c>
      <c r="F33" s="75">
        <f t="shared" si="7"/>
        <v>5248.4619462937071</v>
      </c>
      <c r="G33" s="74">
        <f t="shared" si="8"/>
        <v>3.4182966777555836E-4</v>
      </c>
      <c r="H33" s="74">
        <f t="shared" si="0"/>
        <v>11.02618055944056</v>
      </c>
      <c r="I33" s="75">
        <f t="shared" si="1"/>
        <v>236.18194629370674</v>
      </c>
      <c r="J33" s="76">
        <f t="shared" si="2"/>
        <v>236.18194629370674</v>
      </c>
      <c r="K33" s="84">
        <f t="shared" si="3"/>
        <v>1.4088091567464648E-4</v>
      </c>
      <c r="L33" s="75">
        <f t="shared" si="4"/>
        <v>77503.3742005081</v>
      </c>
      <c r="M33" s="75">
        <f t="shared" si="5"/>
        <v>8549.0405403701589</v>
      </c>
      <c r="N33" s="75">
        <f t="shared" si="6"/>
        <v>86052.414740878259</v>
      </c>
    </row>
    <row r="34" spans="1:14" x14ac:dyDescent="0.3">
      <c r="A34" s="62" t="s">
        <v>20</v>
      </c>
      <c r="B34" s="63" t="s">
        <v>52</v>
      </c>
      <c r="C34" s="64">
        <v>1315</v>
      </c>
      <c r="D34" s="77">
        <v>4523242.84</v>
      </c>
      <c r="E34" s="77">
        <v>428250</v>
      </c>
      <c r="F34" s="75">
        <f t="shared" si="7"/>
        <v>13889.233706012841</v>
      </c>
      <c r="G34" s="74">
        <f t="shared" si="8"/>
        <v>9.0459875520983147E-4</v>
      </c>
      <c r="H34" s="74">
        <f t="shared" si="0"/>
        <v>10.562154909515469</v>
      </c>
      <c r="I34" s="75">
        <f t="shared" si="1"/>
        <v>42.283706012842259</v>
      </c>
      <c r="J34" s="76">
        <f t="shared" si="2"/>
        <v>42.283706012842259</v>
      </c>
      <c r="K34" s="84">
        <f t="shared" si="3"/>
        <v>2.5221941451015556E-5</v>
      </c>
      <c r="L34" s="75">
        <f t="shared" si="4"/>
        <v>205100.55865711017</v>
      </c>
      <c r="M34" s="75">
        <f t="shared" si="5"/>
        <v>1530.5366162549656</v>
      </c>
      <c r="N34" s="75">
        <f t="shared" si="6"/>
        <v>206631.09527336515</v>
      </c>
    </row>
    <row r="35" spans="1:14" s="70" customFormat="1" x14ac:dyDescent="0.3">
      <c r="A35" s="62" t="s">
        <v>53</v>
      </c>
      <c r="B35" s="63" t="s">
        <v>54</v>
      </c>
      <c r="C35" s="64">
        <v>1584</v>
      </c>
      <c r="D35" s="77">
        <v>2967810</v>
      </c>
      <c r="E35" s="77">
        <v>310400</v>
      </c>
      <c r="F35" s="75">
        <f t="shared" si="7"/>
        <v>15145.009793814434</v>
      </c>
      <c r="G35" s="74">
        <f t="shared" si="8"/>
        <v>9.8638681565234635E-4</v>
      </c>
      <c r="H35" s="74">
        <f t="shared" si="0"/>
        <v>9.5612435567010312</v>
      </c>
      <c r="I35" s="75">
        <f t="shared" si="1"/>
        <v>-1534.5102061855655</v>
      </c>
      <c r="J35" s="71">
        <f t="shared" si="2"/>
        <v>0</v>
      </c>
      <c r="K35" s="83">
        <f t="shared" si="3"/>
        <v>0</v>
      </c>
      <c r="L35" s="75">
        <f t="shared" si="4"/>
        <v>223644.44542638856</v>
      </c>
      <c r="M35" s="75">
        <f t="shared" si="5"/>
        <v>0</v>
      </c>
      <c r="N35" s="75">
        <f t="shared" si="6"/>
        <v>223644.44542638856</v>
      </c>
    </row>
    <row r="36" spans="1:14" x14ac:dyDescent="0.3">
      <c r="A36" s="62" t="s">
        <v>30</v>
      </c>
      <c r="B36" s="63" t="s">
        <v>55</v>
      </c>
      <c r="C36" s="64">
        <v>32079</v>
      </c>
      <c r="D36" s="77">
        <v>66332312</v>
      </c>
      <c r="E36" s="77">
        <v>4243450</v>
      </c>
      <c r="F36" s="75">
        <f t="shared" si="7"/>
        <v>501449.11254945857</v>
      </c>
      <c r="G36" s="74">
        <f t="shared" si="8"/>
        <v>3.265912667427727E-2</v>
      </c>
      <c r="H36" s="74">
        <f t="shared" si="0"/>
        <v>15.631694022552404</v>
      </c>
      <c r="I36" s="75">
        <f t="shared" si="1"/>
        <v>163657.24254945858</v>
      </c>
      <c r="J36" s="76">
        <f t="shared" si="2"/>
        <v>163657.24254945858</v>
      </c>
      <c r="K36" s="84">
        <f t="shared" si="3"/>
        <v>9.7620425900308491E-2</v>
      </c>
      <c r="L36" s="75">
        <f t="shared" si="4"/>
        <v>7404835.6661665197</v>
      </c>
      <c r="M36" s="75">
        <f t="shared" si="5"/>
        <v>5923875.3140793899</v>
      </c>
      <c r="N36" s="75">
        <f t="shared" si="6"/>
        <v>13328710.980245911</v>
      </c>
    </row>
    <row r="37" spans="1:14" x14ac:dyDescent="0.3">
      <c r="A37" s="62" t="s">
        <v>32</v>
      </c>
      <c r="B37" s="63" t="s">
        <v>56</v>
      </c>
      <c r="C37" s="64">
        <v>5267</v>
      </c>
      <c r="D37" s="77">
        <v>25961257.300000001</v>
      </c>
      <c r="E37" s="77">
        <v>2990400</v>
      </c>
      <c r="F37" s="75">
        <f t="shared" si="7"/>
        <v>45725.636101892727</v>
      </c>
      <c r="G37" s="74">
        <f t="shared" si="8"/>
        <v>2.9780875154432115E-3</v>
      </c>
      <c r="H37" s="74">
        <f t="shared" si="0"/>
        <v>8.6815333400214012</v>
      </c>
      <c r="I37" s="75">
        <f t="shared" si="1"/>
        <v>-9735.8738981072765</v>
      </c>
      <c r="J37" s="76">
        <f t="shared" si="2"/>
        <v>0</v>
      </c>
      <c r="K37" s="84">
        <f t="shared" si="3"/>
        <v>0</v>
      </c>
      <c r="L37" s="75">
        <f t="shared" si="4"/>
        <v>675224.68898985442</v>
      </c>
      <c r="M37" s="75">
        <f t="shared" si="5"/>
        <v>0</v>
      </c>
      <c r="N37" s="75">
        <f t="shared" si="6"/>
        <v>675224.68898985442</v>
      </c>
    </row>
    <row r="38" spans="1:14" x14ac:dyDescent="0.3">
      <c r="A38" s="62" t="s">
        <v>20</v>
      </c>
      <c r="B38" s="63" t="s">
        <v>57</v>
      </c>
      <c r="C38" s="64">
        <v>202</v>
      </c>
      <c r="D38" s="77">
        <v>219784</v>
      </c>
      <c r="E38" s="77">
        <v>20350</v>
      </c>
      <c r="F38" s="75">
        <f t="shared" si="7"/>
        <v>2181.639705159705</v>
      </c>
      <c r="G38" s="74">
        <f t="shared" si="8"/>
        <v>1.4208908881340615E-4</v>
      </c>
      <c r="H38" s="74">
        <f t="shared" si="0"/>
        <v>10.800196560196561</v>
      </c>
      <c r="I38" s="75">
        <f t="shared" si="1"/>
        <v>54.579705159705412</v>
      </c>
      <c r="J38" s="76">
        <f t="shared" si="2"/>
        <v>54.579705159705412</v>
      </c>
      <c r="K38" s="84">
        <f t="shared" si="3"/>
        <v>3.2556420847635344E-5</v>
      </c>
      <c r="L38" s="75">
        <f t="shared" si="4"/>
        <v>32215.997785614258</v>
      </c>
      <c r="M38" s="75">
        <f t="shared" si="5"/>
        <v>1975.6129518533185</v>
      </c>
      <c r="N38" s="75">
        <f t="shared" si="6"/>
        <v>34191.610737467578</v>
      </c>
    </row>
    <row r="39" spans="1:14" x14ac:dyDescent="0.3">
      <c r="A39" s="62" t="s">
        <v>41</v>
      </c>
      <c r="B39" s="63" t="s">
        <v>58</v>
      </c>
      <c r="C39" s="64">
        <v>8839</v>
      </c>
      <c r="D39" s="77">
        <v>22644372.800000001</v>
      </c>
      <c r="E39" s="77">
        <v>1805500</v>
      </c>
      <c r="F39" s="75">
        <f t="shared" si="7"/>
        <v>110857.71873674884</v>
      </c>
      <c r="G39" s="74">
        <f t="shared" si="8"/>
        <v>7.2201070625841114E-3</v>
      </c>
      <c r="H39" s="74">
        <f t="shared" si="0"/>
        <v>12.541884685682637</v>
      </c>
      <c r="I39" s="75">
        <f t="shared" si="1"/>
        <v>17783.048736748839</v>
      </c>
      <c r="J39" s="76">
        <f t="shared" si="2"/>
        <v>17783.048736748839</v>
      </c>
      <c r="K39" s="84">
        <f t="shared" si="3"/>
        <v>1.0607466950096843E-2</v>
      </c>
      <c r="L39" s="75">
        <f t="shared" si="4"/>
        <v>1637021.9211241887</v>
      </c>
      <c r="M39" s="75">
        <f t="shared" si="5"/>
        <v>643690.20142118749</v>
      </c>
      <c r="N39" s="75">
        <f t="shared" si="6"/>
        <v>2280712.1225453764</v>
      </c>
    </row>
    <row r="40" spans="1:14" x14ac:dyDescent="0.3">
      <c r="A40" s="62" t="s">
        <v>20</v>
      </c>
      <c r="B40" s="63" t="s">
        <v>59</v>
      </c>
      <c r="C40" s="64">
        <v>460</v>
      </c>
      <c r="D40" s="77">
        <v>1595382</v>
      </c>
      <c r="E40" s="77">
        <v>140950</v>
      </c>
      <c r="F40" s="75">
        <f t="shared" si="7"/>
        <v>5206.6386661936858</v>
      </c>
      <c r="G40" s="74">
        <f t="shared" si="8"/>
        <v>3.3910573872964617E-4</v>
      </c>
      <c r="H40" s="74">
        <f t="shared" si="0"/>
        <v>11.318779709116708</v>
      </c>
      <c r="I40" s="75">
        <f t="shared" si="1"/>
        <v>362.83866619368587</v>
      </c>
      <c r="J40" s="76">
        <f t="shared" si="2"/>
        <v>362.83866619368587</v>
      </c>
      <c r="K40" s="84">
        <f t="shared" si="3"/>
        <v>2.1643078286757227E-4</v>
      </c>
      <c r="L40" s="75">
        <f t="shared" si="4"/>
        <v>76885.775109373673</v>
      </c>
      <c r="M40" s="75">
        <f t="shared" si="5"/>
        <v>13133.613790472475</v>
      </c>
      <c r="N40" s="75">
        <f t="shared" si="6"/>
        <v>90019.388899846148</v>
      </c>
    </row>
    <row r="41" spans="1:14" x14ac:dyDescent="0.3">
      <c r="A41" s="62" t="s">
        <v>16</v>
      </c>
      <c r="B41" s="63" t="s">
        <v>60</v>
      </c>
      <c r="C41" s="64">
        <v>136</v>
      </c>
      <c r="D41" s="77">
        <v>581494.25</v>
      </c>
      <c r="E41" s="77">
        <v>158900</v>
      </c>
      <c r="F41" s="75">
        <f t="shared" si="7"/>
        <v>497.69174323473885</v>
      </c>
      <c r="G41" s="74">
        <f t="shared" si="8"/>
        <v>3.241441111423254E-5</v>
      </c>
      <c r="H41" s="74">
        <f t="shared" si="0"/>
        <v>3.6594981120201386</v>
      </c>
      <c r="I41" s="75">
        <f t="shared" si="1"/>
        <v>-934.38825676526108</v>
      </c>
      <c r="J41" s="76">
        <f t="shared" si="2"/>
        <v>0</v>
      </c>
      <c r="K41" s="84">
        <f t="shared" si="3"/>
        <v>0</v>
      </c>
      <c r="L41" s="75">
        <f t="shared" si="4"/>
        <v>7349.3510683951909</v>
      </c>
      <c r="M41" s="75">
        <f t="shared" si="5"/>
        <v>0</v>
      </c>
      <c r="N41" s="75">
        <f t="shared" si="6"/>
        <v>7349.3510683951909</v>
      </c>
    </row>
    <row r="42" spans="1:14" x14ac:dyDescent="0.3">
      <c r="A42" s="62" t="s">
        <v>20</v>
      </c>
      <c r="B42" s="63" t="s">
        <v>61</v>
      </c>
      <c r="C42" s="64">
        <v>61</v>
      </c>
      <c r="D42" s="77">
        <v>426984</v>
      </c>
      <c r="E42" s="77">
        <v>78900</v>
      </c>
      <c r="F42" s="75">
        <f t="shared" si="7"/>
        <v>330.11437262357413</v>
      </c>
      <c r="G42" s="74">
        <f t="shared" si="8"/>
        <v>2.1500181858332647E-5</v>
      </c>
      <c r="H42" s="74">
        <f t="shared" si="0"/>
        <v>5.4117110266159694</v>
      </c>
      <c r="I42" s="75">
        <f t="shared" si="1"/>
        <v>-312.21562737642586</v>
      </c>
      <c r="J42" s="76">
        <f t="shared" si="2"/>
        <v>0</v>
      </c>
      <c r="K42" s="84">
        <f t="shared" si="3"/>
        <v>0</v>
      </c>
      <c r="L42" s="75">
        <f t="shared" si="4"/>
        <v>4874.7572169172545</v>
      </c>
      <c r="M42" s="75">
        <f t="shared" si="5"/>
        <v>0</v>
      </c>
      <c r="N42" s="75">
        <f t="shared" si="6"/>
        <v>4874.7572169172545</v>
      </c>
    </row>
    <row r="43" spans="1:14" x14ac:dyDescent="0.3">
      <c r="A43" s="62" t="s">
        <v>62</v>
      </c>
      <c r="B43" s="63" t="s">
        <v>63</v>
      </c>
      <c r="C43" s="64">
        <v>6835</v>
      </c>
      <c r="D43" s="77">
        <v>20143991</v>
      </c>
      <c r="E43" s="77">
        <v>1434900</v>
      </c>
      <c r="F43" s="75">
        <f t="shared" si="7"/>
        <v>95953.849386716844</v>
      </c>
      <c r="G43" s="74">
        <f t="shared" si="8"/>
        <v>6.2494256018774388E-3</v>
      </c>
      <c r="H43" s="74">
        <f t="shared" si="0"/>
        <v>14.038602690082932</v>
      </c>
      <c r="I43" s="75">
        <f t="shared" si="1"/>
        <v>23981.299386716844</v>
      </c>
      <c r="J43" s="76">
        <f t="shared" si="2"/>
        <v>23981.299386716844</v>
      </c>
      <c r="K43" s="84">
        <f t="shared" si="3"/>
        <v>1.4304681071884833E-2</v>
      </c>
      <c r="L43" s="75">
        <f t="shared" si="4"/>
        <v>1416938.3661530591</v>
      </c>
      <c r="M43" s="75">
        <f t="shared" si="5"/>
        <v>868047.29948683293</v>
      </c>
      <c r="N43" s="75">
        <f t="shared" si="6"/>
        <v>2284985.6656398922</v>
      </c>
    </row>
    <row r="44" spans="1:14" x14ac:dyDescent="0.3">
      <c r="A44" s="62" t="s">
        <v>22</v>
      </c>
      <c r="B44" s="63" t="s">
        <v>64</v>
      </c>
      <c r="C44" s="64">
        <v>3480</v>
      </c>
      <c r="D44" s="77">
        <v>9972814</v>
      </c>
      <c r="E44" s="77">
        <v>1363600</v>
      </c>
      <c r="F44" s="75">
        <f t="shared" si="7"/>
        <v>25451.300029334114</v>
      </c>
      <c r="G44" s="74">
        <f t="shared" si="8"/>
        <v>1.6576302776905912E-3</v>
      </c>
      <c r="H44" s="74">
        <f t="shared" si="0"/>
        <v>7.3135919624523318</v>
      </c>
      <c r="I44" s="75">
        <f t="shared" si="1"/>
        <v>-11193.099970665884</v>
      </c>
      <c r="J44" s="76">
        <f t="shared" si="2"/>
        <v>0</v>
      </c>
      <c r="K44" s="84">
        <f t="shared" si="3"/>
        <v>0</v>
      </c>
      <c r="L44" s="75">
        <f t="shared" si="4"/>
        <v>375836.13070793875</v>
      </c>
      <c r="M44" s="75">
        <f t="shared" si="5"/>
        <v>0</v>
      </c>
      <c r="N44" s="75">
        <f t="shared" si="6"/>
        <v>375836.13070793875</v>
      </c>
    </row>
    <row r="45" spans="1:14" x14ac:dyDescent="0.3">
      <c r="A45" s="62" t="s">
        <v>62</v>
      </c>
      <c r="B45" s="63" t="s">
        <v>65</v>
      </c>
      <c r="C45" s="64">
        <v>1019</v>
      </c>
      <c r="D45" s="77">
        <v>1466927</v>
      </c>
      <c r="E45" s="77">
        <v>129250</v>
      </c>
      <c r="F45" s="75">
        <f t="shared" si="7"/>
        <v>11565.173021276596</v>
      </c>
      <c r="G45" s="74">
        <f t="shared" si="8"/>
        <v>7.5323386014478674E-4</v>
      </c>
      <c r="H45" s="74">
        <f t="shared" si="0"/>
        <v>11.349531914893618</v>
      </c>
      <c r="I45" s="75">
        <f t="shared" si="1"/>
        <v>835.10302127659691</v>
      </c>
      <c r="J45" s="76">
        <f t="shared" si="2"/>
        <v>835.10302127659691</v>
      </c>
      <c r="K45" s="84">
        <f t="shared" si="3"/>
        <v>4.9813324077618382E-4</v>
      </c>
      <c r="L45" s="75">
        <f t="shared" si="4"/>
        <v>170781.448266875</v>
      </c>
      <c r="M45" s="75">
        <f t="shared" si="5"/>
        <v>30228.091927911522</v>
      </c>
      <c r="N45" s="75">
        <f t="shared" si="6"/>
        <v>201009.54019478653</v>
      </c>
    </row>
    <row r="46" spans="1:14" x14ac:dyDescent="0.3">
      <c r="A46" s="62" t="s">
        <v>22</v>
      </c>
      <c r="B46" s="63" t="s">
        <v>66</v>
      </c>
      <c r="C46" s="64">
        <v>2775</v>
      </c>
      <c r="D46" s="77">
        <v>3466350</v>
      </c>
      <c r="E46" s="77">
        <v>352550</v>
      </c>
      <c r="F46" s="75">
        <f t="shared" si="7"/>
        <v>27284.417103956886</v>
      </c>
      <c r="G46" s="74">
        <f t="shared" si="8"/>
        <v>1.7770202641330956E-3</v>
      </c>
      <c r="H46" s="74">
        <f t="shared" si="0"/>
        <v>9.8322223798042838</v>
      </c>
      <c r="I46" s="75">
        <f t="shared" si="1"/>
        <v>-1936.3328960431106</v>
      </c>
      <c r="J46" s="76">
        <f t="shared" si="2"/>
        <v>0</v>
      </c>
      <c r="K46" s="84">
        <f t="shared" si="3"/>
        <v>0</v>
      </c>
      <c r="L46" s="75">
        <f t="shared" si="4"/>
        <v>402905.53885867458</v>
      </c>
      <c r="M46" s="75">
        <f t="shared" si="5"/>
        <v>0</v>
      </c>
      <c r="N46" s="75">
        <f t="shared" si="6"/>
        <v>402905.53885867458</v>
      </c>
    </row>
    <row r="47" spans="1:14" x14ac:dyDescent="0.3">
      <c r="A47" s="62" t="s">
        <v>18</v>
      </c>
      <c r="B47" s="63" t="s">
        <v>67</v>
      </c>
      <c r="C47" s="64">
        <v>8356</v>
      </c>
      <c r="D47" s="77">
        <v>16109536</v>
      </c>
      <c r="E47" s="77">
        <v>1333700</v>
      </c>
      <c r="F47" s="75">
        <f t="shared" si="7"/>
        <v>100930.70616780386</v>
      </c>
      <c r="G47" s="74">
        <f t="shared" si="8"/>
        <v>6.573565762833901E-3</v>
      </c>
      <c r="H47" s="74">
        <f t="shared" si="0"/>
        <v>12.078830321661544</v>
      </c>
      <c r="I47" s="75">
        <f t="shared" si="1"/>
        <v>12942.026167803864</v>
      </c>
      <c r="J47" s="76">
        <f t="shared" si="2"/>
        <v>12942.026167803864</v>
      </c>
      <c r="K47" s="84">
        <f t="shared" si="3"/>
        <v>7.7198300963193774E-3</v>
      </c>
      <c r="L47" s="75">
        <f t="shared" si="4"/>
        <v>1490430.9812075149</v>
      </c>
      <c r="M47" s="75">
        <f t="shared" si="5"/>
        <v>468460.47345844412</v>
      </c>
      <c r="N47" s="75">
        <f t="shared" si="6"/>
        <v>1958891.4546659589</v>
      </c>
    </row>
    <row r="48" spans="1:14" x14ac:dyDescent="0.3">
      <c r="A48" s="62" t="s">
        <v>35</v>
      </c>
      <c r="B48" s="63" t="s">
        <v>68</v>
      </c>
      <c r="C48" s="64">
        <v>2672</v>
      </c>
      <c r="D48" s="77">
        <v>8602648</v>
      </c>
      <c r="E48" s="77">
        <v>1185700</v>
      </c>
      <c r="F48" s="75">
        <f t="shared" si="7"/>
        <v>19386.249014084508</v>
      </c>
      <c r="G48" s="74">
        <f t="shared" si="8"/>
        <v>1.2626165775248461E-3</v>
      </c>
      <c r="H48" s="74">
        <f t="shared" si="0"/>
        <v>7.2553327148519866</v>
      </c>
      <c r="I48" s="75">
        <f t="shared" si="1"/>
        <v>-8749.9109859154905</v>
      </c>
      <c r="J48" s="76">
        <f t="shared" si="2"/>
        <v>0</v>
      </c>
      <c r="K48" s="84">
        <f t="shared" si="3"/>
        <v>0</v>
      </c>
      <c r="L48" s="75">
        <f t="shared" si="4"/>
        <v>286274.28893598804</v>
      </c>
      <c r="M48" s="75">
        <f t="shared" si="5"/>
        <v>0</v>
      </c>
      <c r="N48" s="75">
        <f t="shared" si="6"/>
        <v>286274.28893598804</v>
      </c>
    </row>
    <row r="49" spans="1:14" x14ac:dyDescent="0.3">
      <c r="A49" s="62" t="s">
        <v>18</v>
      </c>
      <c r="B49" s="63" t="s">
        <v>69</v>
      </c>
      <c r="C49" s="64">
        <v>22911</v>
      </c>
      <c r="D49" s="77">
        <v>58371650</v>
      </c>
      <c r="E49" s="77">
        <v>5273350</v>
      </c>
      <c r="F49" s="75">
        <f t="shared" si="7"/>
        <v>253605.93799956384</v>
      </c>
      <c r="G49" s="74">
        <f t="shared" si="8"/>
        <v>1.6517226269215392E-2</v>
      </c>
      <c r="H49" s="74">
        <f t="shared" si="0"/>
        <v>11.069178036731868</v>
      </c>
      <c r="I49" s="75">
        <f t="shared" si="1"/>
        <v>12353.107999563847</v>
      </c>
      <c r="J49" s="76">
        <f t="shared" si="2"/>
        <v>12353.107999563847</v>
      </c>
      <c r="K49" s="84">
        <f t="shared" si="3"/>
        <v>7.3685444366783388E-3</v>
      </c>
      <c r="L49" s="75">
        <f t="shared" si="4"/>
        <v>3744966.8328320449</v>
      </c>
      <c r="M49" s="75">
        <f t="shared" si="5"/>
        <v>447143.49570357584</v>
      </c>
      <c r="N49" s="75">
        <f t="shared" si="6"/>
        <v>4192110.3285356206</v>
      </c>
    </row>
    <row r="50" spans="1:14" x14ac:dyDescent="0.3">
      <c r="A50" s="62" t="s">
        <v>37</v>
      </c>
      <c r="B50" s="63" t="s">
        <v>70</v>
      </c>
      <c r="C50" s="64">
        <v>851</v>
      </c>
      <c r="D50" s="77">
        <v>1619144.68</v>
      </c>
      <c r="E50" s="77">
        <v>166300</v>
      </c>
      <c r="F50" s="75">
        <f t="shared" si="7"/>
        <v>8285.581014311485</v>
      </c>
      <c r="G50" s="74">
        <f t="shared" si="8"/>
        <v>5.3963569411980146E-4</v>
      </c>
      <c r="H50" s="74">
        <f t="shared" si="0"/>
        <v>9.7362879134095</v>
      </c>
      <c r="I50" s="75">
        <f t="shared" si="1"/>
        <v>-675.44898568851499</v>
      </c>
      <c r="J50" s="76">
        <f t="shared" si="2"/>
        <v>0</v>
      </c>
      <c r="K50" s="84">
        <f t="shared" si="3"/>
        <v>0</v>
      </c>
      <c r="L50" s="75">
        <f t="shared" si="4"/>
        <v>122352.12761222005</v>
      </c>
      <c r="M50" s="75">
        <f t="shared" si="5"/>
        <v>0</v>
      </c>
      <c r="N50" s="75">
        <f t="shared" si="6"/>
        <v>122352.12761222005</v>
      </c>
    </row>
    <row r="51" spans="1:14" x14ac:dyDescent="0.3">
      <c r="A51" s="62" t="s">
        <v>26</v>
      </c>
      <c r="B51" s="63" t="s">
        <v>71</v>
      </c>
      <c r="C51" s="64">
        <v>667</v>
      </c>
      <c r="D51" s="77">
        <v>864288</v>
      </c>
      <c r="E51" s="77">
        <v>60850</v>
      </c>
      <c r="F51" s="75">
        <f t="shared" si="7"/>
        <v>9473.7895809367292</v>
      </c>
      <c r="G51" s="74">
        <f t="shared" si="8"/>
        <v>6.1702311613672206E-4</v>
      </c>
      <c r="H51" s="74">
        <f t="shared" si="0"/>
        <v>14.203582580115038</v>
      </c>
      <c r="I51" s="75">
        <f t="shared" si="1"/>
        <v>2450.2795809367308</v>
      </c>
      <c r="J51" s="76">
        <f t="shared" si="2"/>
        <v>2450.2795809367308</v>
      </c>
      <c r="K51" s="84">
        <f t="shared" si="3"/>
        <v>1.4615750121390787E-3</v>
      </c>
      <c r="L51" s="75">
        <f t="shared" si="4"/>
        <v>139898.25333624033</v>
      </c>
      <c r="M51" s="75">
        <f t="shared" si="5"/>
        <v>88692.382298432611</v>
      </c>
      <c r="N51" s="75">
        <f t="shared" si="6"/>
        <v>228590.63563467294</v>
      </c>
    </row>
    <row r="52" spans="1:14" x14ac:dyDescent="0.3">
      <c r="A52" s="62" t="s">
        <v>32</v>
      </c>
      <c r="B52" s="63" t="s">
        <v>72</v>
      </c>
      <c r="C52" s="64">
        <v>2835</v>
      </c>
      <c r="D52" s="77">
        <v>9545020.6300000008</v>
      </c>
      <c r="E52" s="77">
        <v>1190850</v>
      </c>
      <c r="F52" s="75">
        <f t="shared" si="7"/>
        <v>22723.376987907799</v>
      </c>
      <c r="G52" s="74">
        <f t="shared" si="8"/>
        <v>1.4799620319245078E-3</v>
      </c>
      <c r="H52" s="74">
        <f t="shared" si="0"/>
        <v>8.0153005248352027</v>
      </c>
      <c r="I52" s="75">
        <f t="shared" si="1"/>
        <v>-7129.1730120921984</v>
      </c>
      <c r="J52" s="76">
        <f t="shared" si="2"/>
        <v>0</v>
      </c>
      <c r="K52" s="84">
        <f t="shared" si="3"/>
        <v>0</v>
      </c>
      <c r="L52" s="75">
        <f t="shared" si="4"/>
        <v>335553.23594118678</v>
      </c>
      <c r="M52" s="75">
        <f t="shared" si="5"/>
        <v>0</v>
      </c>
      <c r="N52" s="75">
        <f t="shared" si="6"/>
        <v>335553.23594118678</v>
      </c>
    </row>
    <row r="53" spans="1:14" x14ac:dyDescent="0.3">
      <c r="A53" s="62" t="s">
        <v>28</v>
      </c>
      <c r="B53" s="63" t="s">
        <v>73</v>
      </c>
      <c r="C53" s="64">
        <v>3115</v>
      </c>
      <c r="D53" s="77">
        <v>11493465</v>
      </c>
      <c r="E53" s="77">
        <v>1866700</v>
      </c>
      <c r="F53" s="75">
        <f t="shared" si="7"/>
        <v>19179.377229870894</v>
      </c>
      <c r="G53" s="74">
        <f t="shared" si="8"/>
        <v>1.2491431230169377E-3</v>
      </c>
      <c r="H53" s="74">
        <f t="shared" si="0"/>
        <v>6.1571034445813471</v>
      </c>
      <c r="I53" s="75">
        <f t="shared" si="1"/>
        <v>-13621.572770129102</v>
      </c>
      <c r="J53" s="76">
        <f t="shared" si="2"/>
        <v>0</v>
      </c>
      <c r="K53" s="84">
        <f t="shared" si="3"/>
        <v>0</v>
      </c>
      <c r="L53" s="75">
        <f t="shared" si="4"/>
        <v>283219.43944531836</v>
      </c>
      <c r="M53" s="75">
        <f t="shared" si="5"/>
        <v>0</v>
      </c>
      <c r="N53" s="75">
        <f t="shared" si="6"/>
        <v>283219.43944531836</v>
      </c>
    </row>
    <row r="54" spans="1:14" x14ac:dyDescent="0.3">
      <c r="A54" s="62" t="s">
        <v>28</v>
      </c>
      <c r="B54" s="63" t="s">
        <v>74</v>
      </c>
      <c r="C54" s="64">
        <v>2026</v>
      </c>
      <c r="D54" s="77">
        <v>9221481.9900000002</v>
      </c>
      <c r="E54" s="77">
        <v>1496750</v>
      </c>
      <c r="F54" s="75">
        <f t="shared" si="7"/>
        <v>12482.1930928612</v>
      </c>
      <c r="G54" s="74">
        <f t="shared" si="8"/>
        <v>8.1295891285944777E-4</v>
      </c>
      <c r="H54" s="74">
        <f t="shared" si="0"/>
        <v>6.1610035009186577</v>
      </c>
      <c r="I54" s="75">
        <f t="shared" si="1"/>
        <v>-8851.5869071387988</v>
      </c>
      <c r="J54" s="76">
        <f t="shared" si="2"/>
        <v>0</v>
      </c>
      <c r="K54" s="84">
        <f t="shared" si="3"/>
        <v>0</v>
      </c>
      <c r="L54" s="75">
        <f t="shared" si="4"/>
        <v>184322.96776052154</v>
      </c>
      <c r="M54" s="75">
        <f t="shared" si="5"/>
        <v>0</v>
      </c>
      <c r="N54" s="75">
        <f t="shared" si="6"/>
        <v>184322.96776052154</v>
      </c>
    </row>
    <row r="55" spans="1:14" x14ac:dyDescent="0.3">
      <c r="A55" s="62" t="s">
        <v>41</v>
      </c>
      <c r="B55" s="63" t="s">
        <v>75</v>
      </c>
      <c r="C55" s="64">
        <v>3201</v>
      </c>
      <c r="D55" s="77">
        <v>4452207</v>
      </c>
      <c r="E55" s="77">
        <v>468000</v>
      </c>
      <c r="F55" s="75">
        <f t="shared" si="7"/>
        <v>30451.95428846154</v>
      </c>
      <c r="G55" s="74">
        <f t="shared" si="8"/>
        <v>1.983320356336405E-3</v>
      </c>
      <c r="H55" s="74">
        <f t="shared" si="0"/>
        <v>9.5132628205128213</v>
      </c>
      <c r="I55" s="75">
        <f t="shared" si="1"/>
        <v>-3254.5757115384567</v>
      </c>
      <c r="J55" s="76">
        <f t="shared" si="2"/>
        <v>0</v>
      </c>
      <c r="K55" s="84">
        <f t="shared" si="3"/>
        <v>0</v>
      </c>
      <c r="L55" s="75">
        <f t="shared" si="4"/>
        <v>449680.16011282091</v>
      </c>
      <c r="M55" s="75">
        <f t="shared" si="5"/>
        <v>0</v>
      </c>
      <c r="N55" s="75">
        <f t="shared" si="6"/>
        <v>449680.16011282091</v>
      </c>
    </row>
    <row r="56" spans="1:14" x14ac:dyDescent="0.3">
      <c r="A56" s="62" t="s">
        <v>41</v>
      </c>
      <c r="B56" s="63" t="s">
        <v>76</v>
      </c>
      <c r="C56" s="64">
        <v>3169</v>
      </c>
      <c r="D56" s="77">
        <v>7153923.4000000004</v>
      </c>
      <c r="E56" s="77">
        <v>537100</v>
      </c>
      <c r="F56" s="75">
        <f t="shared" si="7"/>
        <v>42209.613209085837</v>
      </c>
      <c r="G56" s="74">
        <f t="shared" si="8"/>
        <v>2.7490907255954418E-3</v>
      </c>
      <c r="H56" s="74">
        <f t="shared" si="0"/>
        <v>13.319537143921059</v>
      </c>
      <c r="I56" s="75">
        <f t="shared" si="1"/>
        <v>8840.0432090858376</v>
      </c>
      <c r="J56" s="76">
        <f t="shared" si="2"/>
        <v>8840.0432090858376</v>
      </c>
      <c r="K56" s="84">
        <f t="shared" si="3"/>
        <v>5.273025315621415E-3</v>
      </c>
      <c r="L56" s="75">
        <f t="shared" si="4"/>
        <v>623304.02332680277</v>
      </c>
      <c r="M56" s="75">
        <f t="shared" si="5"/>
        <v>319981.64533337351</v>
      </c>
      <c r="N56" s="75">
        <f t="shared" si="6"/>
        <v>943285.66866017622</v>
      </c>
    </row>
    <row r="57" spans="1:14" x14ac:dyDescent="0.3">
      <c r="A57" s="62" t="s">
        <v>16</v>
      </c>
      <c r="B57" s="63" t="s">
        <v>77</v>
      </c>
      <c r="C57" s="64">
        <v>135</v>
      </c>
      <c r="D57" s="77">
        <v>602271.51</v>
      </c>
      <c r="E57" s="77">
        <v>147900</v>
      </c>
      <c r="F57" s="75">
        <f t="shared" si="7"/>
        <v>549.7407292089249</v>
      </c>
      <c r="G57" s="74">
        <f t="shared" si="8"/>
        <v>3.5804335203550699E-5</v>
      </c>
      <c r="H57" s="74">
        <f t="shared" si="0"/>
        <v>4.0721535496957406</v>
      </c>
      <c r="I57" s="75">
        <f t="shared" si="1"/>
        <v>-871.80927079107494</v>
      </c>
      <c r="J57" s="76">
        <f t="shared" si="2"/>
        <v>0</v>
      </c>
      <c r="K57" s="84">
        <f t="shared" si="3"/>
        <v>0</v>
      </c>
      <c r="L57" s="75">
        <f t="shared" si="4"/>
        <v>8117.9518657322087</v>
      </c>
      <c r="M57" s="75">
        <f t="shared" si="5"/>
        <v>0</v>
      </c>
      <c r="N57" s="75">
        <f t="shared" si="6"/>
        <v>8117.9518657322087</v>
      </c>
    </row>
    <row r="58" spans="1:14" x14ac:dyDescent="0.3">
      <c r="A58" s="62" t="s">
        <v>30</v>
      </c>
      <c r="B58" s="63" t="s">
        <v>78</v>
      </c>
      <c r="C58" s="64">
        <v>1243</v>
      </c>
      <c r="D58" s="77">
        <v>1193186.53</v>
      </c>
      <c r="E58" s="77">
        <v>105500</v>
      </c>
      <c r="F58" s="75">
        <f t="shared" si="7"/>
        <v>14058.11238663507</v>
      </c>
      <c r="G58" s="74">
        <f t="shared" si="8"/>
        <v>9.1559773812752924E-4</v>
      </c>
      <c r="H58" s="74">
        <f t="shared" si="0"/>
        <v>11.309824928909952</v>
      </c>
      <c r="I58" s="75">
        <f t="shared" si="1"/>
        <v>969.32238663507167</v>
      </c>
      <c r="J58" s="76">
        <f t="shared" si="2"/>
        <v>969.32238663507167</v>
      </c>
      <c r="K58" s="84">
        <f t="shared" si="3"/>
        <v>5.7819417426285022E-4</v>
      </c>
      <c r="L58" s="75">
        <f t="shared" si="4"/>
        <v>207594.36878904712</v>
      </c>
      <c r="M58" s="75">
        <f t="shared" si="5"/>
        <v>35086.409059083926</v>
      </c>
      <c r="N58" s="75">
        <f t="shared" si="6"/>
        <v>242680.77784813105</v>
      </c>
    </row>
    <row r="59" spans="1:14" x14ac:dyDescent="0.3">
      <c r="A59" s="62" t="s">
        <v>30</v>
      </c>
      <c r="B59" s="63" t="s">
        <v>79</v>
      </c>
      <c r="C59" s="64">
        <v>1559</v>
      </c>
      <c r="D59" s="77">
        <v>2091973</v>
      </c>
      <c r="E59" s="77">
        <v>211000</v>
      </c>
      <c r="F59" s="75">
        <f t="shared" si="7"/>
        <v>15456.805246445498</v>
      </c>
      <c r="G59" s="74">
        <f t="shared" si="8"/>
        <v>1.0066938955316375E-3</v>
      </c>
      <c r="H59" s="74">
        <f t="shared" si="0"/>
        <v>9.9145639810426545</v>
      </c>
      <c r="I59" s="75">
        <f t="shared" si="1"/>
        <v>-959.4647535545007</v>
      </c>
      <c r="J59" s="76">
        <f t="shared" si="2"/>
        <v>0</v>
      </c>
      <c r="K59" s="84">
        <f t="shared" si="3"/>
        <v>0</v>
      </c>
      <c r="L59" s="75">
        <f t="shared" si="4"/>
        <v>228248.6894671302</v>
      </c>
      <c r="M59" s="75">
        <f t="shared" si="5"/>
        <v>0</v>
      </c>
      <c r="N59" s="75">
        <f t="shared" si="6"/>
        <v>228248.6894671302</v>
      </c>
    </row>
    <row r="60" spans="1:14" x14ac:dyDescent="0.3">
      <c r="A60" s="62" t="s">
        <v>28</v>
      </c>
      <c r="B60" s="63" t="s">
        <v>80</v>
      </c>
      <c r="C60" s="64">
        <v>855</v>
      </c>
      <c r="D60" s="77">
        <v>2937458.05</v>
      </c>
      <c r="E60" s="77">
        <v>388350</v>
      </c>
      <c r="F60" s="75">
        <f t="shared" si="7"/>
        <v>6467.1729953650056</v>
      </c>
      <c r="G60" s="74">
        <f t="shared" si="8"/>
        <v>4.2120370102212266E-4</v>
      </c>
      <c r="H60" s="74">
        <f t="shared" si="0"/>
        <v>7.5639450238187198</v>
      </c>
      <c r="I60" s="75">
        <f t="shared" si="1"/>
        <v>-2535.977004634994</v>
      </c>
      <c r="J60" s="76">
        <f t="shared" si="2"/>
        <v>0</v>
      </c>
      <c r="K60" s="84">
        <f t="shared" si="3"/>
        <v>0</v>
      </c>
      <c r="L60" s="75">
        <f t="shared" si="4"/>
        <v>95499.92622755807</v>
      </c>
      <c r="M60" s="75">
        <f t="shared" si="5"/>
        <v>0</v>
      </c>
      <c r="N60" s="75">
        <f t="shared" si="6"/>
        <v>95499.92622755807</v>
      </c>
    </row>
    <row r="61" spans="1:14" x14ac:dyDescent="0.3">
      <c r="A61" s="62" t="s">
        <v>30</v>
      </c>
      <c r="B61" s="63" t="s">
        <v>81</v>
      </c>
      <c r="C61" s="64">
        <v>9686</v>
      </c>
      <c r="D61" s="77">
        <v>19097976.100000001</v>
      </c>
      <c r="E61" s="77">
        <v>1213650</v>
      </c>
      <c r="F61" s="75">
        <f t="shared" si="7"/>
        <v>152418.73398805258</v>
      </c>
      <c r="G61" s="74">
        <f t="shared" si="8"/>
        <v>9.9269549317585176E-3</v>
      </c>
      <c r="H61" s="73">
        <f t="shared" si="0"/>
        <v>15.735983273596178</v>
      </c>
      <c r="I61" s="75">
        <f t="shared" si="1"/>
        <v>50425.153988052582</v>
      </c>
      <c r="J61" s="76">
        <f t="shared" si="2"/>
        <v>50425.153988052582</v>
      </c>
      <c r="K61" s="84">
        <f t="shared" si="3"/>
        <v>3.0078259487444952E-2</v>
      </c>
      <c r="L61" s="75">
        <f t="shared" si="4"/>
        <v>2250748.1803856222</v>
      </c>
      <c r="M61" s="75">
        <f t="shared" si="5"/>
        <v>1825231.3204421932</v>
      </c>
      <c r="N61" s="75">
        <f t="shared" si="6"/>
        <v>4075979.5008278154</v>
      </c>
    </row>
    <row r="62" spans="1:14" x14ac:dyDescent="0.3">
      <c r="A62" s="62" t="s">
        <v>26</v>
      </c>
      <c r="B62" s="63" t="s">
        <v>82</v>
      </c>
      <c r="C62" s="64">
        <v>526</v>
      </c>
      <c r="D62" s="77">
        <v>839930</v>
      </c>
      <c r="E62" s="77">
        <v>55100</v>
      </c>
      <c r="F62" s="75">
        <f t="shared" si="7"/>
        <v>8018.2065335753177</v>
      </c>
      <c r="G62" s="74">
        <f t="shared" si="8"/>
        <v>5.2222172963707375E-4</v>
      </c>
      <c r="H62" s="73">
        <f t="shared" si="0"/>
        <v>15.243738656987295</v>
      </c>
      <c r="I62" s="75">
        <f t="shared" si="1"/>
        <v>2479.4265335753175</v>
      </c>
      <c r="J62" s="76">
        <f t="shared" si="2"/>
        <v>2479.4265335753175</v>
      </c>
      <c r="K62" s="84">
        <f t="shared" si="3"/>
        <v>1.4789609700468999E-3</v>
      </c>
      <c r="L62" s="75">
        <f t="shared" si="4"/>
        <v>118403.84244902186</v>
      </c>
      <c r="M62" s="75">
        <f t="shared" si="5"/>
        <v>89747.409931347691</v>
      </c>
      <c r="N62" s="75">
        <f t="shared" si="6"/>
        <v>208151.25238036955</v>
      </c>
    </row>
    <row r="63" spans="1:14" x14ac:dyDescent="0.3">
      <c r="A63" s="62" t="s">
        <v>53</v>
      </c>
      <c r="B63" s="63" t="s">
        <v>83</v>
      </c>
      <c r="C63" s="64">
        <v>5655</v>
      </c>
      <c r="D63" s="77">
        <v>18315731</v>
      </c>
      <c r="E63" s="77">
        <v>2285800</v>
      </c>
      <c r="F63" s="75">
        <f t="shared" si="7"/>
        <v>45312.564006037275</v>
      </c>
      <c r="G63" s="74">
        <f t="shared" si="8"/>
        <v>2.9511843390958373E-3</v>
      </c>
      <c r="H63" s="73">
        <f t="shared" si="0"/>
        <v>8.0128318313063254</v>
      </c>
      <c r="I63" s="75">
        <f t="shared" si="1"/>
        <v>-14234.585993962726</v>
      </c>
      <c r="J63" s="76">
        <f t="shared" si="2"/>
        <v>0</v>
      </c>
      <c r="K63" s="84">
        <f t="shared" si="3"/>
        <v>0</v>
      </c>
      <c r="L63" s="75">
        <f t="shared" si="4"/>
        <v>669124.90555911418</v>
      </c>
      <c r="M63" s="75">
        <f t="shared" si="5"/>
        <v>0</v>
      </c>
      <c r="N63" s="75">
        <f t="shared" si="6"/>
        <v>669124.90555911418</v>
      </c>
    </row>
    <row r="64" spans="1:14" x14ac:dyDescent="0.3">
      <c r="A64" s="62" t="s">
        <v>37</v>
      </c>
      <c r="B64" s="63" t="s">
        <v>84</v>
      </c>
      <c r="C64" s="64">
        <v>63</v>
      </c>
      <c r="D64" s="77">
        <v>233586.2</v>
      </c>
      <c r="E64" s="77">
        <v>20150</v>
      </c>
      <c r="F64" s="75">
        <f t="shared" si="7"/>
        <v>730.31913647642682</v>
      </c>
      <c r="G64" s="74">
        <f t="shared" si="8"/>
        <v>4.7565315390761409E-5</v>
      </c>
      <c r="H64" s="73">
        <f t="shared" si="0"/>
        <v>11.592367245657568</v>
      </c>
      <c r="I64" s="75">
        <f t="shared" si="1"/>
        <v>66.929136476426848</v>
      </c>
      <c r="J64" s="76">
        <f t="shared" si="2"/>
        <v>66.929136476426848</v>
      </c>
      <c r="K64" s="84">
        <f t="shared" si="3"/>
        <v>3.9922772168143657E-5</v>
      </c>
      <c r="L64" s="75">
        <f t="shared" si="4"/>
        <v>10784.530382295156</v>
      </c>
      <c r="M64" s="75">
        <f t="shared" si="5"/>
        <v>2422.6233632497865</v>
      </c>
      <c r="N64" s="75">
        <f t="shared" si="6"/>
        <v>13207.153745544942</v>
      </c>
    </row>
    <row r="65" spans="1:14" x14ac:dyDescent="0.3">
      <c r="A65" s="62" t="s">
        <v>28</v>
      </c>
      <c r="B65" s="63" t="s">
        <v>85</v>
      </c>
      <c r="C65" s="64">
        <v>2928</v>
      </c>
      <c r="D65" s="77">
        <v>9788205</v>
      </c>
      <c r="E65" s="77">
        <v>1999200</v>
      </c>
      <c r="F65" s="75">
        <f t="shared" si="7"/>
        <v>14335.666386554622</v>
      </c>
      <c r="G65" s="74">
        <f t="shared" si="8"/>
        <v>9.3367468953788979E-4</v>
      </c>
      <c r="H65" s="73">
        <f t="shared" si="0"/>
        <v>4.8960609243697482</v>
      </c>
      <c r="I65" s="75">
        <f t="shared" si="1"/>
        <v>-16496.173613445375</v>
      </c>
      <c r="J65" s="76">
        <f t="shared" si="2"/>
        <v>0</v>
      </c>
      <c r="K65" s="84">
        <f t="shared" si="3"/>
        <v>0</v>
      </c>
      <c r="L65" s="75">
        <f t="shared" si="4"/>
        <v>211692.97362542275</v>
      </c>
      <c r="M65" s="75">
        <f t="shared" si="5"/>
        <v>0</v>
      </c>
      <c r="N65" s="75">
        <f t="shared" si="6"/>
        <v>211692.97362542275</v>
      </c>
    </row>
    <row r="66" spans="1:14" x14ac:dyDescent="0.3">
      <c r="A66" s="62" t="s">
        <v>32</v>
      </c>
      <c r="B66" s="63" t="s">
        <v>86</v>
      </c>
      <c r="C66" s="64">
        <v>834</v>
      </c>
      <c r="D66" s="77">
        <v>3392349</v>
      </c>
      <c r="E66" s="77">
        <v>624600</v>
      </c>
      <c r="F66" s="75">
        <f t="shared" si="7"/>
        <v>4529.6494812680112</v>
      </c>
      <c r="G66" s="74">
        <f t="shared" si="8"/>
        <v>2.9501377606728807E-4</v>
      </c>
      <c r="H66" s="73">
        <f t="shared" si="0"/>
        <v>5.4312343900096058</v>
      </c>
      <c r="I66" s="75">
        <f t="shared" si="1"/>
        <v>-4252.3705187319883</v>
      </c>
      <c r="J66" s="76">
        <f t="shared" si="2"/>
        <v>0</v>
      </c>
      <c r="K66" s="84">
        <f t="shared" si="3"/>
        <v>0</v>
      </c>
      <c r="L66" s="75">
        <f t="shared" si="4"/>
        <v>66888.76138118167</v>
      </c>
      <c r="M66" s="75">
        <f t="shared" si="5"/>
        <v>0</v>
      </c>
      <c r="N66" s="75">
        <f t="shared" si="6"/>
        <v>66888.76138118167</v>
      </c>
    </row>
    <row r="67" spans="1:14" x14ac:dyDescent="0.3">
      <c r="A67" s="62" t="s">
        <v>62</v>
      </c>
      <c r="B67" s="63" t="s">
        <v>87</v>
      </c>
      <c r="C67" s="64">
        <v>1047</v>
      </c>
      <c r="D67" s="77">
        <v>1729775</v>
      </c>
      <c r="E67" s="77">
        <v>134650</v>
      </c>
      <c r="F67" s="75">
        <f t="shared" si="7"/>
        <v>13450.237096175269</v>
      </c>
      <c r="G67" s="74">
        <f t="shared" si="8"/>
        <v>8.7600712839974433E-4</v>
      </c>
      <c r="H67" s="73">
        <f t="shared" si="0"/>
        <v>12.84645376903082</v>
      </c>
      <c r="I67" s="75">
        <f t="shared" si="1"/>
        <v>2425.3270961752692</v>
      </c>
      <c r="J67" s="76">
        <f t="shared" si="2"/>
        <v>2425.3270961752692</v>
      </c>
      <c r="K67" s="84">
        <f t="shared" si="3"/>
        <v>1.446691025633265E-3</v>
      </c>
      <c r="L67" s="75">
        <f t="shared" si="4"/>
        <v>198617.95120503136</v>
      </c>
      <c r="M67" s="75">
        <f t="shared" si="5"/>
        <v>87789.181155600862</v>
      </c>
      <c r="N67" s="75">
        <f t="shared" si="6"/>
        <v>286407.13236063224</v>
      </c>
    </row>
    <row r="68" spans="1:14" x14ac:dyDescent="0.3">
      <c r="A68" s="62" t="s">
        <v>32</v>
      </c>
      <c r="B68" s="63" t="s">
        <v>88</v>
      </c>
      <c r="C68" s="64">
        <v>940</v>
      </c>
      <c r="D68" s="77">
        <v>3059165</v>
      </c>
      <c r="E68" s="77">
        <v>652950</v>
      </c>
      <c r="F68" s="75">
        <f t="shared" si="7"/>
        <v>4404.0356842024657</v>
      </c>
      <c r="G68" s="74">
        <f t="shared" si="8"/>
        <v>2.8683261309834178E-4</v>
      </c>
      <c r="H68" s="73">
        <f t="shared" si="0"/>
        <v>4.6851443448962398</v>
      </c>
      <c r="I68" s="75">
        <f t="shared" si="1"/>
        <v>-5494.1643157975341</v>
      </c>
      <c r="J68" s="76">
        <f t="shared" si="2"/>
        <v>0</v>
      </c>
      <c r="K68" s="84">
        <f t="shared" si="3"/>
        <v>0</v>
      </c>
      <c r="L68" s="75">
        <f t="shared" si="4"/>
        <v>65033.838316417416</v>
      </c>
      <c r="M68" s="75">
        <f t="shared" si="5"/>
        <v>0</v>
      </c>
      <c r="N68" s="75">
        <f t="shared" si="6"/>
        <v>65033.838316417416</v>
      </c>
    </row>
    <row r="69" spans="1:14" x14ac:dyDescent="0.3">
      <c r="A69" s="62" t="s">
        <v>35</v>
      </c>
      <c r="B69" s="63" t="s">
        <v>89</v>
      </c>
      <c r="C69" s="64">
        <v>1734</v>
      </c>
      <c r="D69" s="77">
        <v>3948169.66</v>
      </c>
      <c r="E69" s="77">
        <v>381150</v>
      </c>
      <c r="F69" s="75">
        <f t="shared" si="7"/>
        <v>17961.763585045261</v>
      </c>
      <c r="G69" s="74">
        <f t="shared" si="8"/>
        <v>1.1698405631529662E-3</v>
      </c>
      <c r="H69" s="73">
        <f t="shared" si="0"/>
        <v>10.358571848353668</v>
      </c>
      <c r="I69" s="75">
        <f t="shared" si="1"/>
        <v>-297.25641495473906</v>
      </c>
      <c r="J69" s="76">
        <f t="shared" si="2"/>
        <v>0</v>
      </c>
      <c r="K69" s="84">
        <f t="shared" si="3"/>
        <v>0</v>
      </c>
      <c r="L69" s="75">
        <f t="shared" si="4"/>
        <v>265239.09264806169</v>
      </c>
      <c r="M69" s="75">
        <f t="shared" si="5"/>
        <v>0</v>
      </c>
      <c r="N69" s="75">
        <f t="shared" si="6"/>
        <v>265239.09264806169</v>
      </c>
    </row>
    <row r="70" spans="1:14" x14ac:dyDescent="0.3">
      <c r="A70" s="62" t="s">
        <v>16</v>
      </c>
      <c r="B70" s="63" t="s">
        <v>90</v>
      </c>
      <c r="C70" s="64">
        <v>1166</v>
      </c>
      <c r="D70" s="77">
        <v>1563596</v>
      </c>
      <c r="E70" s="77">
        <v>120900</v>
      </c>
      <c r="F70" s="75">
        <f t="shared" si="7"/>
        <v>15079.842315963606</v>
      </c>
      <c r="G70" s="74">
        <f t="shared" si="8"/>
        <v>9.8214249083271982E-4</v>
      </c>
      <c r="H70" s="73">
        <f t="shared" si="0"/>
        <v>12.932969396195203</v>
      </c>
      <c r="I70" s="75">
        <f t="shared" si="1"/>
        <v>2801.8623159636072</v>
      </c>
      <c r="J70" s="76">
        <f t="shared" si="2"/>
        <v>2801.8623159636072</v>
      </c>
      <c r="K70" s="84">
        <f t="shared" si="3"/>
        <v>1.6712917090469267E-3</v>
      </c>
      <c r="L70" s="75">
        <f t="shared" si="4"/>
        <v>222682.12551757362</v>
      </c>
      <c r="M70" s="75">
        <f t="shared" si="5"/>
        <v>101418.56692941714</v>
      </c>
      <c r="N70" s="75">
        <f t="shared" si="6"/>
        <v>324100.69244699075</v>
      </c>
    </row>
    <row r="71" spans="1:14" x14ac:dyDescent="0.3">
      <c r="A71" s="62" t="s">
        <v>53</v>
      </c>
      <c r="B71" s="63" t="s">
        <v>91</v>
      </c>
      <c r="C71" s="64">
        <v>22364</v>
      </c>
      <c r="D71" s="77">
        <v>57979245</v>
      </c>
      <c r="E71" s="77">
        <v>4688250</v>
      </c>
      <c r="F71" s="75">
        <f t="shared" si="7"/>
        <v>276573.95300591906</v>
      </c>
      <c r="G71" s="74">
        <f t="shared" si="8"/>
        <v>1.8013121451351689E-2</v>
      </c>
      <c r="H71" s="73">
        <f t="shared" si="0"/>
        <v>12.366926891697329</v>
      </c>
      <c r="I71" s="75">
        <f t="shared" si="1"/>
        <v>41081.033005919075</v>
      </c>
      <c r="J71" s="76">
        <f t="shared" si="2"/>
        <v>41081.033005919075</v>
      </c>
      <c r="K71" s="84">
        <f t="shared" si="3"/>
        <v>2.4504555227676465E-2</v>
      </c>
      <c r="L71" s="75">
        <f t="shared" si="4"/>
        <v>4084132.6074715047</v>
      </c>
      <c r="M71" s="75">
        <f t="shared" si="5"/>
        <v>1487003.6517149527</v>
      </c>
      <c r="N71" s="75">
        <f t="shared" si="6"/>
        <v>5571136.2591864578</v>
      </c>
    </row>
    <row r="72" spans="1:14" x14ac:dyDescent="0.3">
      <c r="A72" s="62" t="s">
        <v>35</v>
      </c>
      <c r="B72" s="63" t="s">
        <v>92</v>
      </c>
      <c r="C72" s="64">
        <v>2115</v>
      </c>
      <c r="D72" s="77">
        <v>3055783</v>
      </c>
      <c r="E72" s="77">
        <v>250400</v>
      </c>
      <c r="F72" s="75">
        <f t="shared" si="7"/>
        <v>25810.627176517573</v>
      </c>
      <c r="G72" s="74">
        <f t="shared" si="8"/>
        <v>1.6810330727572867E-3</v>
      </c>
      <c r="H72" s="73">
        <f t="shared" si="0"/>
        <v>12.20360623003195</v>
      </c>
      <c r="I72" s="75">
        <f t="shared" si="1"/>
        <v>3539.6771765175749</v>
      </c>
      <c r="J72" s="76">
        <f t="shared" si="2"/>
        <v>3539.6771765175749</v>
      </c>
      <c r="K72" s="84">
        <f t="shared" si="3"/>
        <v>2.1113932273227726E-3</v>
      </c>
      <c r="L72" s="75">
        <f t="shared" si="4"/>
        <v>381142.26927453862</v>
      </c>
      <c r="M72" s="75">
        <f t="shared" si="5"/>
        <v>128125.13469696161</v>
      </c>
      <c r="N72" s="75">
        <f t="shared" si="6"/>
        <v>509267.40397150023</v>
      </c>
    </row>
    <row r="73" spans="1:14" x14ac:dyDescent="0.3">
      <c r="A73" s="62" t="s">
        <v>32</v>
      </c>
      <c r="B73" s="63" t="s">
        <v>93</v>
      </c>
      <c r="C73" s="64">
        <v>5112</v>
      </c>
      <c r="D73" s="77">
        <v>8429067.9399999995</v>
      </c>
      <c r="E73" s="77">
        <v>821900</v>
      </c>
      <c r="F73" s="75">
        <f t="shared" si="7"/>
        <v>52426.566868572816</v>
      </c>
      <c r="G73" s="74">
        <f t="shared" si="8"/>
        <v>3.4145157416931521E-3</v>
      </c>
      <c r="H73" s="73">
        <f t="shared" si="0"/>
        <v>10.255588198077625</v>
      </c>
      <c r="I73" s="75">
        <f t="shared" si="1"/>
        <v>-1402.7931314271782</v>
      </c>
      <c r="J73" s="76">
        <f t="shared" si="2"/>
        <v>0</v>
      </c>
      <c r="K73" s="84">
        <f t="shared" si="3"/>
        <v>0</v>
      </c>
      <c r="L73" s="75">
        <f t="shared" si="4"/>
        <v>774176.48668145225</v>
      </c>
      <c r="M73" s="75">
        <f t="shared" si="5"/>
        <v>0</v>
      </c>
      <c r="N73" s="75">
        <f t="shared" si="6"/>
        <v>774176.48668145225</v>
      </c>
    </row>
    <row r="74" spans="1:14" x14ac:dyDescent="0.3">
      <c r="A74" s="62" t="s">
        <v>30</v>
      </c>
      <c r="B74" s="63" t="s">
        <v>94</v>
      </c>
      <c r="C74" s="64">
        <v>410</v>
      </c>
      <c r="D74" s="77">
        <v>716207</v>
      </c>
      <c r="E74" s="77">
        <v>72200</v>
      </c>
      <c r="F74" s="75">
        <f t="shared" si="7"/>
        <v>4067.1034626038781</v>
      </c>
      <c r="G74" s="74">
        <f t="shared" si="8"/>
        <v>2.6488838819007933E-4</v>
      </c>
      <c r="H74" s="73">
        <f t="shared" si="0"/>
        <v>9.9197645429362886</v>
      </c>
      <c r="I74" s="75">
        <f t="shared" si="1"/>
        <v>-250.19653739612141</v>
      </c>
      <c r="J74" s="76">
        <f t="shared" si="2"/>
        <v>0</v>
      </c>
      <c r="K74" s="84">
        <f t="shared" si="3"/>
        <v>0</v>
      </c>
      <c r="L74" s="75">
        <f t="shared" si="4"/>
        <v>60058.402785403559</v>
      </c>
      <c r="M74" s="75">
        <f t="shared" si="5"/>
        <v>0</v>
      </c>
      <c r="N74" s="75">
        <f t="shared" si="6"/>
        <v>60058.402785403559</v>
      </c>
    </row>
    <row r="75" spans="1:14" x14ac:dyDescent="0.3">
      <c r="A75" s="62" t="s">
        <v>62</v>
      </c>
      <c r="B75" s="63" t="s">
        <v>95</v>
      </c>
      <c r="C75" s="64">
        <v>1115</v>
      </c>
      <c r="D75" s="77">
        <v>2256536</v>
      </c>
      <c r="E75" s="77">
        <v>197600</v>
      </c>
      <c r="F75" s="75">
        <f t="shared" si="7"/>
        <v>12732.984008097166</v>
      </c>
      <c r="G75" s="74">
        <f t="shared" si="8"/>
        <v>8.2929279812211541E-4</v>
      </c>
      <c r="H75" s="73">
        <f t="shared" si="0"/>
        <v>11.419716599190284</v>
      </c>
      <c r="I75" s="75">
        <f t="shared" si="1"/>
        <v>992.03400809716766</v>
      </c>
      <c r="J75" s="76">
        <f t="shared" si="2"/>
        <v>992.03400809716766</v>
      </c>
      <c r="K75" s="84">
        <f t="shared" si="3"/>
        <v>5.9174150113624753E-4</v>
      </c>
      <c r="L75" s="75">
        <f t="shared" si="4"/>
        <v>188026.36550799818</v>
      </c>
      <c r="M75" s="75">
        <f t="shared" si="5"/>
        <v>35908.498027626621</v>
      </c>
      <c r="N75" s="75">
        <f t="shared" si="6"/>
        <v>223934.86353562481</v>
      </c>
    </row>
    <row r="76" spans="1:14" x14ac:dyDescent="0.3">
      <c r="A76" s="62" t="s">
        <v>18</v>
      </c>
      <c r="B76" s="63" t="s">
        <v>96</v>
      </c>
      <c r="C76" s="64">
        <v>8605</v>
      </c>
      <c r="D76" s="77">
        <v>15665653.939999999</v>
      </c>
      <c r="E76" s="77">
        <v>1612900</v>
      </c>
      <c r="F76" s="75">
        <f t="shared" si="7"/>
        <v>83577.997491288974</v>
      </c>
      <c r="G76" s="74">
        <f t="shared" ref="G76:G139" si="9">IFERROR(F76/$F$498,"")</f>
        <v>5.4433926373360806E-3</v>
      </c>
      <c r="H76" s="73">
        <f t="shared" ref="H76:H139" si="10">IFERROR(D76/E76,"")</f>
        <v>9.7127248682497367</v>
      </c>
      <c r="I76" s="75">
        <f t="shared" ref="I76:I139" si="11">IFERROR((H76-$H$4)*C76, "")</f>
        <v>-7032.6525087110103</v>
      </c>
      <c r="J76" s="76">
        <f t="shared" ref="J76:J139" si="12">IF(I76&gt;0,I76,0)</f>
        <v>0</v>
      </c>
      <c r="K76" s="84">
        <f t="shared" ref="K76:K139" si="13">IFERROR(J76/$J$498,"")</f>
        <v>0</v>
      </c>
      <c r="L76" s="75">
        <f t="shared" ref="L76:L139" si="14">IFERROR(($B$7*G76),"")</f>
        <v>1234185.7254144235</v>
      </c>
      <c r="M76" s="75">
        <f t="shared" ref="M76:M139" si="15">IFERROR(($B$8*K76),"")</f>
        <v>0</v>
      </c>
      <c r="N76" s="75">
        <f t="shared" ref="N76:N139" si="16">IFERROR(L76+M76,"")</f>
        <v>1234185.7254144235</v>
      </c>
    </row>
    <row r="77" spans="1:14" x14ac:dyDescent="0.3">
      <c r="A77" s="62" t="s">
        <v>35</v>
      </c>
      <c r="B77" s="63" t="s">
        <v>97</v>
      </c>
      <c r="C77" s="64">
        <v>98</v>
      </c>
      <c r="D77" s="77">
        <v>325309</v>
      </c>
      <c r="E77" s="77">
        <v>49550</v>
      </c>
      <c r="F77" s="75">
        <f t="shared" ref="F77:F140" si="17">IFERROR((C77*D77)/E77,"")</f>
        <v>643.39620585267403</v>
      </c>
      <c r="G77" s="74">
        <f t="shared" si="9"/>
        <v>4.1904068952997375E-5</v>
      </c>
      <c r="H77" s="73">
        <f t="shared" si="10"/>
        <v>6.565267406659939</v>
      </c>
      <c r="I77" s="75">
        <f t="shared" si="11"/>
        <v>-388.54379414732591</v>
      </c>
      <c r="J77" s="76">
        <f t="shared" si="12"/>
        <v>0</v>
      </c>
      <c r="K77" s="84">
        <f t="shared" si="13"/>
        <v>0</v>
      </c>
      <c r="L77" s="75">
        <f t="shared" si="14"/>
        <v>9500.950452084393</v>
      </c>
      <c r="M77" s="75">
        <f t="shared" si="15"/>
        <v>0</v>
      </c>
      <c r="N77" s="75">
        <f t="shared" si="16"/>
        <v>9500.950452084393</v>
      </c>
    </row>
    <row r="78" spans="1:14" x14ac:dyDescent="0.3">
      <c r="A78" s="62" t="s">
        <v>20</v>
      </c>
      <c r="B78" s="63" t="s">
        <v>98</v>
      </c>
      <c r="C78" s="64">
        <v>3130</v>
      </c>
      <c r="D78" s="77">
        <v>3759082.5</v>
      </c>
      <c r="E78" s="77">
        <v>312650</v>
      </c>
      <c r="F78" s="75">
        <f t="shared" si="17"/>
        <v>37632.906524868064</v>
      </c>
      <c r="G78" s="74">
        <f t="shared" si="9"/>
        <v>2.4510121377384593E-3</v>
      </c>
      <c r="H78" s="73">
        <f t="shared" si="10"/>
        <v>12.023292819446665</v>
      </c>
      <c r="I78" s="75">
        <f t="shared" si="11"/>
        <v>4674.006524868063</v>
      </c>
      <c r="J78" s="76">
        <f t="shared" si="12"/>
        <v>4674.006524868063</v>
      </c>
      <c r="K78" s="84">
        <f t="shared" si="13"/>
        <v>2.7880129257374601E-3</v>
      </c>
      <c r="L78" s="75">
        <f t="shared" si="14"/>
        <v>555720.37417728733</v>
      </c>
      <c r="M78" s="75">
        <f t="shared" si="15"/>
        <v>169184.27464121731</v>
      </c>
      <c r="N78" s="75">
        <f t="shared" si="16"/>
        <v>724904.64881850465</v>
      </c>
    </row>
    <row r="79" spans="1:14" x14ac:dyDescent="0.3">
      <c r="A79" s="62" t="s">
        <v>37</v>
      </c>
      <c r="B79" s="63" t="s">
        <v>99</v>
      </c>
      <c r="C79" s="64">
        <v>448</v>
      </c>
      <c r="D79" s="77">
        <v>644121.92000000004</v>
      </c>
      <c r="E79" s="77">
        <v>49150</v>
      </c>
      <c r="F79" s="75">
        <f t="shared" si="17"/>
        <v>5871.1418140386577</v>
      </c>
      <c r="G79" s="74">
        <f t="shared" si="9"/>
        <v>3.8238449212216397E-4</v>
      </c>
      <c r="H79" s="73">
        <f t="shared" si="10"/>
        <v>13.105227263479147</v>
      </c>
      <c r="I79" s="75">
        <f t="shared" si="11"/>
        <v>1153.7018140386581</v>
      </c>
      <c r="J79" s="76">
        <f t="shared" si="12"/>
        <v>1153.7018140386581</v>
      </c>
      <c r="K79" s="84">
        <f t="shared" si="13"/>
        <v>6.8817524170600728E-4</v>
      </c>
      <c r="L79" s="75">
        <f t="shared" si="14"/>
        <v>86698.409106122548</v>
      </c>
      <c r="M79" s="75">
        <f t="shared" si="15"/>
        <v>41760.362019583765</v>
      </c>
      <c r="N79" s="75">
        <f t="shared" si="16"/>
        <v>128458.77112570632</v>
      </c>
    </row>
    <row r="80" spans="1:14" x14ac:dyDescent="0.3">
      <c r="A80" s="62" t="s">
        <v>39</v>
      </c>
      <c r="B80" s="63" t="s">
        <v>100</v>
      </c>
      <c r="C80" s="64">
        <v>5088</v>
      </c>
      <c r="D80" s="77">
        <v>24121411</v>
      </c>
      <c r="E80" s="77">
        <v>2438950</v>
      </c>
      <c r="F80" s="75">
        <f t="shared" si="17"/>
        <v>50320.727841079155</v>
      </c>
      <c r="G80" s="74">
        <f t="shared" si="9"/>
        <v>3.2773635126167292E-3</v>
      </c>
      <c r="H80" s="73">
        <f t="shared" si="10"/>
        <v>9.8900801574448014</v>
      </c>
      <c r="I80" s="75">
        <f t="shared" si="11"/>
        <v>-3255.9121589208471</v>
      </c>
      <c r="J80" s="76">
        <f t="shared" si="12"/>
        <v>0</v>
      </c>
      <c r="K80" s="84">
        <f t="shared" si="13"/>
        <v>0</v>
      </c>
      <c r="L80" s="75">
        <f t="shared" si="14"/>
        <v>743079.82792237937</v>
      </c>
      <c r="M80" s="75">
        <f t="shared" si="15"/>
        <v>0</v>
      </c>
      <c r="N80" s="75">
        <f t="shared" si="16"/>
        <v>743079.82792237937</v>
      </c>
    </row>
    <row r="81" spans="1:14" x14ac:dyDescent="0.3">
      <c r="A81" s="62" t="s">
        <v>37</v>
      </c>
      <c r="B81" s="63" t="s">
        <v>101</v>
      </c>
      <c r="C81" s="64">
        <v>2217</v>
      </c>
      <c r="D81" s="77">
        <v>2297756.7000000002</v>
      </c>
      <c r="E81" s="77">
        <v>241300</v>
      </c>
      <c r="F81" s="75">
        <f t="shared" si="17"/>
        <v>21111.175316618319</v>
      </c>
      <c r="G81" s="74">
        <f t="shared" si="9"/>
        <v>1.3749601537889045E-3</v>
      </c>
      <c r="H81" s="73">
        <f t="shared" si="10"/>
        <v>9.522406547865728</v>
      </c>
      <c r="I81" s="75">
        <f t="shared" si="11"/>
        <v>-2233.8346833816795</v>
      </c>
      <c r="J81" s="76">
        <f t="shared" si="12"/>
        <v>0</v>
      </c>
      <c r="K81" s="84">
        <f t="shared" si="13"/>
        <v>0</v>
      </c>
      <c r="L81" s="75">
        <f t="shared" si="14"/>
        <v>311746.05762966844</v>
      </c>
      <c r="M81" s="75">
        <f t="shared" si="15"/>
        <v>0</v>
      </c>
      <c r="N81" s="75">
        <f t="shared" si="16"/>
        <v>311746.05762966844</v>
      </c>
    </row>
    <row r="82" spans="1:14" x14ac:dyDescent="0.3">
      <c r="A82" s="62" t="s">
        <v>35</v>
      </c>
      <c r="B82" s="63" t="s">
        <v>102</v>
      </c>
      <c r="C82" s="64">
        <v>1107</v>
      </c>
      <c r="D82" s="77">
        <v>1862938.12</v>
      </c>
      <c r="E82" s="77">
        <v>143300</v>
      </c>
      <c r="F82" s="75">
        <f t="shared" si="17"/>
        <v>14391.294478995116</v>
      </c>
      <c r="G82" s="74">
        <f t="shared" si="9"/>
        <v>9.3729771901824069E-4</v>
      </c>
      <c r="H82" s="73">
        <f t="shared" si="10"/>
        <v>13.000266015352409</v>
      </c>
      <c r="I82" s="75">
        <f t="shared" si="11"/>
        <v>2734.5844789951175</v>
      </c>
      <c r="J82" s="76">
        <f t="shared" si="12"/>
        <v>2734.5844789951175</v>
      </c>
      <c r="K82" s="84">
        <f t="shared" si="13"/>
        <v>1.6311609394200912E-3</v>
      </c>
      <c r="L82" s="75">
        <f t="shared" si="14"/>
        <v>212514.42663557947</v>
      </c>
      <c r="M82" s="75">
        <f t="shared" si="15"/>
        <v>98983.321709628901</v>
      </c>
      <c r="N82" s="75">
        <f t="shared" si="16"/>
        <v>311497.74834520835</v>
      </c>
    </row>
    <row r="83" spans="1:14" x14ac:dyDescent="0.3">
      <c r="A83" s="62" t="s">
        <v>53</v>
      </c>
      <c r="B83" s="63" t="s">
        <v>103</v>
      </c>
      <c r="C83" s="64">
        <v>9737</v>
      </c>
      <c r="D83" s="77">
        <v>42043518</v>
      </c>
      <c r="E83" s="77">
        <v>4252300</v>
      </c>
      <c r="F83" s="75">
        <f t="shared" si="17"/>
        <v>96272.072705594619</v>
      </c>
      <c r="G83" s="74">
        <f t="shared" si="9"/>
        <v>6.2701513254291245E-3</v>
      </c>
      <c r="H83" s="73">
        <f t="shared" si="10"/>
        <v>9.8872417280060194</v>
      </c>
      <c r="I83" s="75">
        <f t="shared" si="11"/>
        <v>-6258.5372944053825</v>
      </c>
      <c r="J83" s="76">
        <f t="shared" si="12"/>
        <v>0</v>
      </c>
      <c r="K83" s="84">
        <f t="shared" si="13"/>
        <v>0</v>
      </c>
      <c r="L83" s="75">
        <f t="shared" si="14"/>
        <v>1421637.5296822391</v>
      </c>
      <c r="M83" s="75">
        <f t="shared" si="15"/>
        <v>0</v>
      </c>
      <c r="N83" s="75">
        <f t="shared" si="16"/>
        <v>1421637.5296822391</v>
      </c>
    </row>
    <row r="84" spans="1:14" x14ac:dyDescent="0.3">
      <c r="A84" s="62" t="s">
        <v>37</v>
      </c>
      <c r="B84" s="63" t="s">
        <v>104</v>
      </c>
      <c r="C84" s="64">
        <v>86</v>
      </c>
      <c r="D84" s="77">
        <v>573716.41</v>
      </c>
      <c r="E84" s="77">
        <v>65200</v>
      </c>
      <c r="F84" s="75">
        <f t="shared" si="17"/>
        <v>756.74250398773017</v>
      </c>
      <c r="G84" s="74">
        <f t="shared" si="9"/>
        <v>4.9286255931118877E-5</v>
      </c>
      <c r="H84" s="73">
        <f t="shared" si="10"/>
        <v>8.7993314417177917</v>
      </c>
      <c r="I84" s="75">
        <f t="shared" si="11"/>
        <v>-148.83749601226987</v>
      </c>
      <c r="J84" s="76">
        <f t="shared" si="12"/>
        <v>0</v>
      </c>
      <c r="K84" s="84">
        <f t="shared" si="13"/>
        <v>0</v>
      </c>
      <c r="L84" s="75">
        <f t="shared" si="14"/>
        <v>11174.720910648372</v>
      </c>
      <c r="M84" s="75">
        <f t="shared" si="15"/>
        <v>0</v>
      </c>
      <c r="N84" s="75">
        <f t="shared" si="16"/>
        <v>11174.720910648372</v>
      </c>
    </row>
    <row r="85" spans="1:14" x14ac:dyDescent="0.3">
      <c r="A85" s="62" t="s">
        <v>26</v>
      </c>
      <c r="B85" s="63" t="s">
        <v>105</v>
      </c>
      <c r="C85" s="64">
        <v>7328</v>
      </c>
      <c r="D85" s="77">
        <v>9315067</v>
      </c>
      <c r="E85" s="77">
        <v>557500</v>
      </c>
      <c r="F85" s="75">
        <f t="shared" si="17"/>
        <v>122440.91654887893</v>
      </c>
      <c r="G85" s="74">
        <f t="shared" si="9"/>
        <v>7.9745148682261163E-3</v>
      </c>
      <c r="H85" s="73">
        <f t="shared" si="10"/>
        <v>16.708640358744393</v>
      </c>
      <c r="I85" s="75">
        <f t="shared" si="11"/>
        <v>45277.076548878918</v>
      </c>
      <c r="J85" s="76">
        <f t="shared" si="12"/>
        <v>45277.076548878918</v>
      </c>
      <c r="K85" s="84">
        <f t="shared" si="13"/>
        <v>2.700746650357792E-2</v>
      </c>
      <c r="L85" s="75">
        <f t="shared" si="14"/>
        <v>1808069.5391994186</v>
      </c>
      <c r="M85" s="75">
        <f t="shared" si="15"/>
        <v>1638887.1759251941</v>
      </c>
      <c r="N85" s="75">
        <f t="shared" si="16"/>
        <v>3446956.7151246127</v>
      </c>
    </row>
    <row r="86" spans="1:14" x14ac:dyDescent="0.3">
      <c r="A86" s="62" t="s">
        <v>30</v>
      </c>
      <c r="B86" s="63" t="s">
        <v>106</v>
      </c>
      <c r="C86" s="64">
        <v>3018</v>
      </c>
      <c r="D86" s="77">
        <v>3367699</v>
      </c>
      <c r="E86" s="77">
        <v>385700</v>
      </c>
      <c r="F86" s="75">
        <f t="shared" si="17"/>
        <v>26351.349707026187</v>
      </c>
      <c r="G86" s="74">
        <f t="shared" si="9"/>
        <v>1.7162500572479608E-3</v>
      </c>
      <c r="H86" s="73">
        <f t="shared" si="10"/>
        <v>8.7313948664765366</v>
      </c>
      <c r="I86" s="75">
        <f t="shared" si="11"/>
        <v>-5428.1902929738108</v>
      </c>
      <c r="J86" s="76">
        <f t="shared" si="12"/>
        <v>0</v>
      </c>
      <c r="K86" s="84">
        <f t="shared" si="13"/>
        <v>0</v>
      </c>
      <c r="L86" s="75">
        <f t="shared" si="14"/>
        <v>389127.05053988606</v>
      </c>
      <c r="M86" s="75">
        <f t="shared" si="15"/>
        <v>0</v>
      </c>
      <c r="N86" s="75">
        <f t="shared" si="16"/>
        <v>389127.05053988606</v>
      </c>
    </row>
    <row r="87" spans="1:14" x14ac:dyDescent="0.3">
      <c r="A87" s="62" t="s">
        <v>50</v>
      </c>
      <c r="B87" s="63" t="s">
        <v>107</v>
      </c>
      <c r="C87" s="64">
        <v>701</v>
      </c>
      <c r="D87" s="77">
        <v>5464915</v>
      </c>
      <c r="E87" s="77">
        <v>1564300</v>
      </c>
      <c r="F87" s="75">
        <f t="shared" si="17"/>
        <v>2448.9582656779389</v>
      </c>
      <c r="G87" s="74">
        <f t="shared" si="9"/>
        <v>1.5949941124066813E-4</v>
      </c>
      <c r="H87" s="73">
        <f t="shared" si="10"/>
        <v>3.4935210637345779</v>
      </c>
      <c r="I87" s="75">
        <f t="shared" si="11"/>
        <v>-4932.5717343220604</v>
      </c>
      <c r="J87" s="76">
        <f t="shared" si="12"/>
        <v>0</v>
      </c>
      <c r="K87" s="84">
        <f t="shared" si="13"/>
        <v>0</v>
      </c>
      <c r="L87" s="75">
        <f t="shared" si="14"/>
        <v>36163.457182022059</v>
      </c>
      <c r="M87" s="75">
        <f t="shared" si="15"/>
        <v>0</v>
      </c>
      <c r="N87" s="75">
        <f t="shared" si="16"/>
        <v>36163.457182022059</v>
      </c>
    </row>
    <row r="88" spans="1:14" x14ac:dyDescent="0.3">
      <c r="A88" s="62" t="s">
        <v>30</v>
      </c>
      <c r="B88" s="63" t="s">
        <v>108</v>
      </c>
      <c r="C88" s="64">
        <v>136</v>
      </c>
      <c r="D88" s="77">
        <v>377117.99</v>
      </c>
      <c r="E88" s="77">
        <v>32550</v>
      </c>
      <c r="F88" s="75">
        <f t="shared" si="17"/>
        <v>1575.6696356374807</v>
      </c>
      <c r="G88" s="74">
        <f t="shared" si="9"/>
        <v>1.0262256516013123E-4</v>
      </c>
      <c r="H88" s="73">
        <f t="shared" si="10"/>
        <v>11.58580614439324</v>
      </c>
      <c r="I88" s="75">
        <f t="shared" si="11"/>
        <v>143.58963563748077</v>
      </c>
      <c r="J88" s="76">
        <f t="shared" si="12"/>
        <v>143.58963563748077</v>
      </c>
      <c r="K88" s="84">
        <f t="shared" si="13"/>
        <v>8.5650235623179627E-5</v>
      </c>
      <c r="L88" s="75">
        <f t="shared" si="14"/>
        <v>23267.714358380148</v>
      </c>
      <c r="M88" s="75">
        <f t="shared" si="15"/>
        <v>5197.49132186109</v>
      </c>
      <c r="N88" s="75">
        <f t="shared" si="16"/>
        <v>28465.205680241237</v>
      </c>
    </row>
    <row r="89" spans="1:14" x14ac:dyDescent="0.3">
      <c r="A89" s="62" t="s">
        <v>50</v>
      </c>
      <c r="B89" s="63" t="s">
        <v>109</v>
      </c>
      <c r="C89" s="64">
        <v>534</v>
      </c>
      <c r="D89" s="77">
        <v>1310636</v>
      </c>
      <c r="E89" s="77">
        <v>103600</v>
      </c>
      <c r="F89" s="75">
        <f t="shared" si="17"/>
        <v>6755.5948262548263</v>
      </c>
      <c r="G89" s="74">
        <f t="shared" si="9"/>
        <v>4.3998846875810817E-4</v>
      </c>
      <c r="H89" s="73">
        <f t="shared" si="10"/>
        <v>12.650926640926642</v>
      </c>
      <c r="I89" s="75">
        <f t="shared" si="11"/>
        <v>1132.574826254827</v>
      </c>
      <c r="J89" s="76">
        <f t="shared" si="12"/>
        <v>1132.574826254827</v>
      </c>
      <c r="K89" s="84">
        <f t="shared" si="13"/>
        <v>6.7557313798410857E-4</v>
      </c>
      <c r="L89" s="75">
        <f t="shared" si="14"/>
        <v>99759.014950271376</v>
      </c>
      <c r="M89" s="75">
        <f t="shared" si="15"/>
        <v>40995.631785566336</v>
      </c>
      <c r="N89" s="75">
        <f t="shared" si="16"/>
        <v>140754.64673583771</v>
      </c>
    </row>
    <row r="90" spans="1:14" x14ac:dyDescent="0.3">
      <c r="A90" s="62" t="s">
        <v>53</v>
      </c>
      <c r="B90" s="63" t="s">
        <v>110</v>
      </c>
      <c r="C90" s="64">
        <v>3704</v>
      </c>
      <c r="D90" s="77">
        <v>12146033</v>
      </c>
      <c r="E90" s="77">
        <v>1342100</v>
      </c>
      <c r="F90" s="75">
        <f t="shared" si="17"/>
        <v>33521.277275910885</v>
      </c>
      <c r="G90" s="74">
        <f t="shared" si="9"/>
        <v>2.1832238076392378E-3</v>
      </c>
      <c r="H90" s="73">
        <f t="shared" si="10"/>
        <v>9.0500208628269139</v>
      </c>
      <c r="I90" s="75">
        <f t="shared" si="11"/>
        <v>-5481.8427240891087</v>
      </c>
      <c r="J90" s="76">
        <f t="shared" si="12"/>
        <v>0</v>
      </c>
      <c r="K90" s="84">
        <f t="shared" si="13"/>
        <v>0</v>
      </c>
      <c r="L90" s="75">
        <f t="shared" si="14"/>
        <v>495004.46473248064</v>
      </c>
      <c r="M90" s="75">
        <f t="shared" si="15"/>
        <v>0</v>
      </c>
      <c r="N90" s="75">
        <f t="shared" si="16"/>
        <v>495004.46473248064</v>
      </c>
    </row>
    <row r="91" spans="1:14" x14ac:dyDescent="0.3">
      <c r="A91" s="62" t="s">
        <v>32</v>
      </c>
      <c r="B91" s="63" t="s">
        <v>111</v>
      </c>
      <c r="C91" s="64">
        <v>1349</v>
      </c>
      <c r="D91" s="77">
        <v>3711890</v>
      </c>
      <c r="E91" s="77">
        <v>484150</v>
      </c>
      <c r="F91" s="75">
        <f t="shared" si="17"/>
        <v>10342.537663947123</v>
      </c>
      <c r="G91" s="74">
        <f t="shared" si="9"/>
        <v>6.7360423868935914E-4</v>
      </c>
      <c r="H91" s="73">
        <f t="shared" si="10"/>
        <v>7.6668181348755553</v>
      </c>
      <c r="I91" s="75">
        <f t="shared" si="11"/>
        <v>-3862.4323360528751</v>
      </c>
      <c r="J91" s="76">
        <f t="shared" si="12"/>
        <v>0</v>
      </c>
      <c r="K91" s="84">
        <f t="shared" si="13"/>
        <v>0</v>
      </c>
      <c r="L91" s="75">
        <f t="shared" si="14"/>
        <v>152726.94647577536</v>
      </c>
      <c r="M91" s="75">
        <f t="shared" si="15"/>
        <v>0</v>
      </c>
      <c r="N91" s="75">
        <f t="shared" si="16"/>
        <v>152726.94647577536</v>
      </c>
    </row>
    <row r="92" spans="1:14" x14ac:dyDescent="0.3">
      <c r="A92" s="62" t="s">
        <v>26</v>
      </c>
      <c r="B92" s="63" t="s">
        <v>112</v>
      </c>
      <c r="C92" s="64">
        <v>369</v>
      </c>
      <c r="D92" s="77">
        <v>468999</v>
      </c>
      <c r="E92" s="77">
        <v>42050</v>
      </c>
      <c r="F92" s="75">
        <f t="shared" si="17"/>
        <v>4115.5917003567183</v>
      </c>
      <c r="G92" s="74">
        <f t="shared" si="9"/>
        <v>2.6804640255155912E-4</v>
      </c>
      <c r="H92" s="73">
        <f t="shared" si="10"/>
        <v>11.153365041617123</v>
      </c>
      <c r="I92" s="75">
        <f t="shared" si="11"/>
        <v>230.02170035671864</v>
      </c>
      <c r="J92" s="76">
        <f t="shared" si="12"/>
        <v>230.02170035671864</v>
      </c>
      <c r="K92" s="84">
        <f t="shared" si="13"/>
        <v>1.3720637110423012E-4</v>
      </c>
      <c r="L92" s="75">
        <f t="shared" si="14"/>
        <v>60774.422463803887</v>
      </c>
      <c r="M92" s="75">
        <f t="shared" si="15"/>
        <v>8326.0590928869933</v>
      </c>
      <c r="N92" s="75">
        <f t="shared" si="16"/>
        <v>69100.48155669088</v>
      </c>
    </row>
    <row r="93" spans="1:14" x14ac:dyDescent="0.3">
      <c r="A93" s="62" t="s">
        <v>26</v>
      </c>
      <c r="B93" s="63" t="s">
        <v>113</v>
      </c>
      <c r="C93" s="64">
        <v>283</v>
      </c>
      <c r="D93" s="77">
        <v>406852</v>
      </c>
      <c r="E93" s="77">
        <v>26450</v>
      </c>
      <c r="F93" s="75">
        <f t="shared" si="17"/>
        <v>4353.0856710775051</v>
      </c>
      <c r="G93" s="74">
        <f t="shared" si="9"/>
        <v>2.8351426455397168E-4</v>
      </c>
      <c r="H93" s="73">
        <f t="shared" si="10"/>
        <v>15.381928166351607</v>
      </c>
      <c r="I93" s="75">
        <f t="shared" si="11"/>
        <v>1373.0956710775049</v>
      </c>
      <c r="J93" s="76">
        <f t="shared" si="12"/>
        <v>1373.0956710775049</v>
      </c>
      <c r="K93" s="84">
        <f t="shared" si="13"/>
        <v>8.1904217695680204E-4</v>
      </c>
      <c r="L93" s="75">
        <f t="shared" si="14"/>
        <v>64281.465912244203</v>
      </c>
      <c r="M93" s="75">
        <f t="shared" si="15"/>
        <v>49701.72674947232</v>
      </c>
      <c r="N93" s="75">
        <f t="shared" si="16"/>
        <v>113983.19266171652</v>
      </c>
    </row>
    <row r="94" spans="1:14" x14ac:dyDescent="0.3">
      <c r="A94" s="62" t="s">
        <v>26</v>
      </c>
      <c r="B94" s="63" t="s">
        <v>114</v>
      </c>
      <c r="C94" s="64">
        <v>493</v>
      </c>
      <c r="D94" s="77">
        <v>534694</v>
      </c>
      <c r="E94" s="77">
        <v>46650</v>
      </c>
      <c r="F94" s="75">
        <f t="shared" si="17"/>
        <v>5650.6782851018224</v>
      </c>
      <c r="G94" s="74">
        <f t="shared" si="9"/>
        <v>3.6802581416579182E-4</v>
      </c>
      <c r="H94" s="73">
        <f t="shared" si="10"/>
        <v>11.461822079314041</v>
      </c>
      <c r="I94" s="75">
        <f t="shared" si="11"/>
        <v>459.38828510182265</v>
      </c>
      <c r="J94" s="76">
        <f t="shared" si="12"/>
        <v>459.38828510182265</v>
      </c>
      <c r="K94" s="84">
        <f t="shared" si="13"/>
        <v>2.7402197022658212E-4</v>
      </c>
      <c r="L94" s="75">
        <f t="shared" si="14"/>
        <v>83442.852039004603</v>
      </c>
      <c r="M94" s="75">
        <f t="shared" si="15"/>
        <v>16628.405069635304</v>
      </c>
      <c r="N94" s="75">
        <f t="shared" si="16"/>
        <v>100071.25710863991</v>
      </c>
    </row>
    <row r="95" spans="1:14" x14ac:dyDescent="0.3">
      <c r="A95" s="62" t="s">
        <v>30</v>
      </c>
      <c r="B95" s="63" t="s">
        <v>115</v>
      </c>
      <c r="C95" s="64">
        <v>1642</v>
      </c>
      <c r="D95" s="77">
        <v>1161587</v>
      </c>
      <c r="E95" s="77">
        <v>124500</v>
      </c>
      <c r="F95" s="75">
        <f t="shared" si="17"/>
        <v>15319.88637751004</v>
      </c>
      <c r="G95" s="74">
        <f t="shared" si="9"/>
        <v>9.9777643895877181E-4</v>
      </c>
      <c r="H95" s="73">
        <f t="shared" si="10"/>
        <v>9.3300160642570287</v>
      </c>
      <c r="I95" s="75">
        <f t="shared" si="11"/>
        <v>-1970.3736224899578</v>
      </c>
      <c r="J95" s="76">
        <f t="shared" si="12"/>
        <v>0</v>
      </c>
      <c r="K95" s="84">
        <f t="shared" si="13"/>
        <v>0</v>
      </c>
      <c r="L95" s="75">
        <f t="shared" si="14"/>
        <v>226226.82583492674</v>
      </c>
      <c r="M95" s="75">
        <f t="shared" si="15"/>
        <v>0</v>
      </c>
      <c r="N95" s="75">
        <f t="shared" si="16"/>
        <v>226226.82583492674</v>
      </c>
    </row>
    <row r="96" spans="1:14" x14ac:dyDescent="0.3">
      <c r="A96" s="62" t="s">
        <v>20</v>
      </c>
      <c r="B96" s="63" t="s">
        <v>116</v>
      </c>
      <c r="C96" s="64">
        <v>356</v>
      </c>
      <c r="D96" s="77">
        <v>661257</v>
      </c>
      <c r="E96" s="77">
        <v>61750</v>
      </c>
      <c r="F96" s="75">
        <f t="shared" si="17"/>
        <v>3812.2670769230767</v>
      </c>
      <c r="G96" s="74">
        <f t="shared" si="9"/>
        <v>2.4829102348670996E-4</v>
      </c>
      <c r="H96" s="73">
        <f t="shared" si="10"/>
        <v>10.708615384615385</v>
      </c>
      <c r="I96" s="75">
        <f t="shared" si="11"/>
        <v>63.587076923077241</v>
      </c>
      <c r="J96" s="76">
        <f t="shared" si="12"/>
        <v>63.587076923077241</v>
      </c>
      <c r="K96" s="84">
        <f t="shared" si="13"/>
        <v>3.7929256501499168E-5</v>
      </c>
      <c r="L96" s="75">
        <f t="shared" si="14"/>
        <v>56295.266087180673</v>
      </c>
      <c r="M96" s="75">
        <f t="shared" si="15"/>
        <v>2301.6513623908095</v>
      </c>
      <c r="N96" s="75">
        <f t="shared" si="16"/>
        <v>58596.917449571483</v>
      </c>
    </row>
    <row r="97" spans="1:14" x14ac:dyDescent="0.3">
      <c r="A97" s="62" t="s">
        <v>53</v>
      </c>
      <c r="B97" s="63" t="s">
        <v>117</v>
      </c>
      <c r="C97" s="64">
        <v>394</v>
      </c>
      <c r="D97" s="77">
        <v>3538166.31</v>
      </c>
      <c r="E97" s="77">
        <v>467500</v>
      </c>
      <c r="F97" s="75">
        <f t="shared" si="17"/>
        <v>2981.8984516363639</v>
      </c>
      <c r="G97" s="74">
        <f t="shared" si="9"/>
        <v>1.9420953557319924E-4</v>
      </c>
      <c r="H97" s="73">
        <f t="shared" si="10"/>
        <v>7.5682701818181819</v>
      </c>
      <c r="I97" s="75">
        <f t="shared" si="11"/>
        <v>-1166.921548363636</v>
      </c>
      <c r="J97" s="76">
        <f t="shared" si="12"/>
        <v>0</v>
      </c>
      <c r="K97" s="84">
        <f t="shared" si="13"/>
        <v>0</v>
      </c>
      <c r="L97" s="75">
        <f t="shared" si="14"/>
        <v>44033.317549018182</v>
      </c>
      <c r="M97" s="75">
        <f t="shared" si="15"/>
        <v>0</v>
      </c>
      <c r="N97" s="75">
        <f t="shared" si="16"/>
        <v>44033.317549018182</v>
      </c>
    </row>
    <row r="98" spans="1:14" x14ac:dyDescent="0.3">
      <c r="A98" s="62" t="s">
        <v>22</v>
      </c>
      <c r="B98" s="63" t="s">
        <v>118</v>
      </c>
      <c r="C98" s="64">
        <v>2847</v>
      </c>
      <c r="D98" s="77">
        <v>3638484</v>
      </c>
      <c r="E98" s="77">
        <v>372650</v>
      </c>
      <c r="F98" s="75">
        <f t="shared" si="17"/>
        <v>27797.568624714881</v>
      </c>
      <c r="G98" s="74">
        <f t="shared" si="9"/>
        <v>1.8104415627257428E-3</v>
      </c>
      <c r="H98" s="73">
        <f t="shared" si="10"/>
        <v>9.7638105460888234</v>
      </c>
      <c r="I98" s="75">
        <f t="shared" si="11"/>
        <v>-2181.3413752851179</v>
      </c>
      <c r="J98" s="76">
        <f t="shared" si="12"/>
        <v>0</v>
      </c>
      <c r="K98" s="84">
        <f t="shared" si="13"/>
        <v>0</v>
      </c>
      <c r="L98" s="75">
        <f t="shared" si="14"/>
        <v>410483.18250777287</v>
      </c>
      <c r="M98" s="75">
        <f t="shared" si="15"/>
        <v>0</v>
      </c>
      <c r="N98" s="75">
        <f t="shared" si="16"/>
        <v>410483.18250777287</v>
      </c>
    </row>
    <row r="99" spans="1:14" x14ac:dyDescent="0.3">
      <c r="A99" s="62" t="s">
        <v>20</v>
      </c>
      <c r="B99" s="63" t="s">
        <v>119</v>
      </c>
      <c r="C99" s="64">
        <v>1096</v>
      </c>
      <c r="D99" s="77">
        <v>1778685</v>
      </c>
      <c r="E99" s="77">
        <v>170800</v>
      </c>
      <c r="F99" s="75">
        <f t="shared" si="17"/>
        <v>11413.575878220141</v>
      </c>
      <c r="G99" s="74">
        <f t="shared" si="9"/>
        <v>7.4336041501419845E-4</v>
      </c>
      <c r="H99" s="73">
        <f t="shared" si="10"/>
        <v>10.413846604215456</v>
      </c>
      <c r="I99" s="75">
        <f t="shared" si="11"/>
        <v>-127.30412177985971</v>
      </c>
      <c r="J99" s="76">
        <f t="shared" si="12"/>
        <v>0</v>
      </c>
      <c r="K99" s="84">
        <f t="shared" si="13"/>
        <v>0</v>
      </c>
      <c r="L99" s="75">
        <f t="shared" si="14"/>
        <v>168542.83241593427</v>
      </c>
      <c r="M99" s="75">
        <f t="shared" si="15"/>
        <v>0</v>
      </c>
      <c r="N99" s="75">
        <f t="shared" si="16"/>
        <v>168542.83241593427</v>
      </c>
    </row>
    <row r="100" spans="1:14" x14ac:dyDescent="0.3">
      <c r="A100" s="62" t="s">
        <v>30</v>
      </c>
      <c r="B100" s="63" t="s">
        <v>120</v>
      </c>
      <c r="C100" s="64">
        <v>551</v>
      </c>
      <c r="D100" s="77">
        <v>1487206</v>
      </c>
      <c r="E100" s="77">
        <v>166100</v>
      </c>
      <c r="F100" s="75">
        <f t="shared" si="17"/>
        <v>4933.4768573148704</v>
      </c>
      <c r="G100" s="74">
        <f t="shared" si="9"/>
        <v>3.2131484849675529E-4</v>
      </c>
      <c r="H100" s="73">
        <f t="shared" si="10"/>
        <v>8.9536785069235396</v>
      </c>
      <c r="I100" s="75">
        <f t="shared" si="11"/>
        <v>-868.55314268512927</v>
      </c>
      <c r="J100" s="76">
        <f t="shared" si="12"/>
        <v>0</v>
      </c>
      <c r="K100" s="84">
        <f t="shared" si="13"/>
        <v>0</v>
      </c>
      <c r="L100" s="75">
        <f t="shared" si="14"/>
        <v>72852.029202961465</v>
      </c>
      <c r="M100" s="75">
        <f t="shared" si="15"/>
        <v>0</v>
      </c>
      <c r="N100" s="75">
        <f t="shared" si="16"/>
        <v>72852.029202961465</v>
      </c>
    </row>
    <row r="101" spans="1:14" x14ac:dyDescent="0.3">
      <c r="A101" s="62" t="s">
        <v>50</v>
      </c>
      <c r="B101" s="63" t="s">
        <v>121</v>
      </c>
      <c r="C101" s="64">
        <v>1402</v>
      </c>
      <c r="D101" s="77">
        <v>2148836.4900000002</v>
      </c>
      <c r="E101" s="77">
        <v>202400</v>
      </c>
      <c r="F101" s="75">
        <f t="shared" si="17"/>
        <v>14884.727070059291</v>
      </c>
      <c r="G101" s="74">
        <f t="shared" si="9"/>
        <v>9.6943473370922253E-4</v>
      </c>
      <c r="H101" s="73">
        <f t="shared" si="10"/>
        <v>10.6167810770751</v>
      </c>
      <c r="I101" s="75">
        <f t="shared" si="11"/>
        <v>121.66707005929062</v>
      </c>
      <c r="J101" s="76">
        <f t="shared" si="12"/>
        <v>121.66707005929062</v>
      </c>
      <c r="K101" s="84">
        <f t="shared" si="13"/>
        <v>7.2573575188041169E-5</v>
      </c>
      <c r="L101" s="75">
        <f t="shared" si="14"/>
        <v>219800.88334219213</v>
      </c>
      <c r="M101" s="75">
        <f t="shared" si="15"/>
        <v>4403.9636843006538</v>
      </c>
      <c r="N101" s="75">
        <f t="shared" si="16"/>
        <v>224204.84702649279</v>
      </c>
    </row>
    <row r="102" spans="1:14" x14ac:dyDescent="0.3">
      <c r="A102" s="62" t="s">
        <v>22</v>
      </c>
      <c r="B102" s="63" t="s">
        <v>122</v>
      </c>
      <c r="C102" s="64">
        <v>4619</v>
      </c>
      <c r="D102" s="77">
        <v>7811548</v>
      </c>
      <c r="E102" s="77">
        <v>837700</v>
      </c>
      <c r="F102" s="75">
        <f t="shared" si="17"/>
        <v>43072.15018741793</v>
      </c>
      <c r="G102" s="74">
        <f t="shared" si="9"/>
        <v>2.8052673220468269E-3</v>
      </c>
      <c r="H102" s="73">
        <f t="shared" si="10"/>
        <v>9.3249946281485023</v>
      </c>
      <c r="I102" s="75">
        <f t="shared" si="11"/>
        <v>-5565.9198125820649</v>
      </c>
      <c r="J102" s="76">
        <f t="shared" si="12"/>
        <v>0</v>
      </c>
      <c r="K102" s="84">
        <f t="shared" si="13"/>
        <v>0</v>
      </c>
      <c r="L102" s="75">
        <f t="shared" si="14"/>
        <v>636040.99786858342</v>
      </c>
      <c r="M102" s="75">
        <f t="shared" si="15"/>
        <v>0</v>
      </c>
      <c r="N102" s="75">
        <f t="shared" si="16"/>
        <v>636040.99786858342</v>
      </c>
    </row>
    <row r="103" spans="1:14" x14ac:dyDescent="0.3">
      <c r="A103" s="62" t="s">
        <v>30</v>
      </c>
      <c r="B103" s="63" t="s">
        <v>123</v>
      </c>
      <c r="C103" s="64">
        <v>858</v>
      </c>
      <c r="D103" s="77">
        <v>1439738</v>
      </c>
      <c r="E103" s="77">
        <v>111250</v>
      </c>
      <c r="F103" s="75">
        <f t="shared" si="17"/>
        <v>11103.777114606741</v>
      </c>
      <c r="G103" s="74">
        <f t="shared" si="9"/>
        <v>7.231833784791371E-4</v>
      </c>
      <c r="H103" s="73">
        <f t="shared" si="10"/>
        <v>12.941465168539326</v>
      </c>
      <c r="I103" s="75">
        <f t="shared" si="11"/>
        <v>2069.0371146067419</v>
      </c>
      <c r="J103" s="76">
        <f t="shared" si="12"/>
        <v>2069.0371146067419</v>
      </c>
      <c r="K103" s="84">
        <f t="shared" si="13"/>
        <v>1.2341664883570027E-3</v>
      </c>
      <c r="L103" s="75">
        <f t="shared" si="14"/>
        <v>163968.07322955216</v>
      </c>
      <c r="M103" s="75">
        <f t="shared" si="15"/>
        <v>74892.60906634698</v>
      </c>
      <c r="N103" s="75">
        <f t="shared" si="16"/>
        <v>238860.68229589914</v>
      </c>
    </row>
    <row r="104" spans="1:14" x14ac:dyDescent="0.3">
      <c r="A104" s="62" t="s">
        <v>22</v>
      </c>
      <c r="B104" s="63" t="s">
        <v>124</v>
      </c>
      <c r="C104" s="64">
        <v>3416</v>
      </c>
      <c r="D104" s="77">
        <v>4937550</v>
      </c>
      <c r="E104" s="77">
        <v>412200</v>
      </c>
      <c r="F104" s="75">
        <f t="shared" si="17"/>
        <v>40918.65793304221</v>
      </c>
      <c r="G104" s="74">
        <f t="shared" si="9"/>
        <v>2.6650114624439353E-3</v>
      </c>
      <c r="H104" s="73">
        <f t="shared" si="10"/>
        <v>11.978529839883551</v>
      </c>
      <c r="I104" s="75">
        <f t="shared" si="11"/>
        <v>4948.1779330422132</v>
      </c>
      <c r="J104" s="76">
        <f t="shared" si="12"/>
        <v>4948.1779330422132</v>
      </c>
      <c r="K104" s="84">
        <f t="shared" si="13"/>
        <v>2.9515542956072313E-3</v>
      </c>
      <c r="L104" s="75">
        <f t="shared" si="14"/>
        <v>604240.64993110078</v>
      </c>
      <c r="M104" s="75">
        <f t="shared" si="15"/>
        <v>179108.41372243394</v>
      </c>
      <c r="N104" s="75">
        <f t="shared" si="16"/>
        <v>783349.06365353474</v>
      </c>
    </row>
    <row r="105" spans="1:14" x14ac:dyDescent="0.3">
      <c r="A105" s="62" t="s">
        <v>20</v>
      </c>
      <c r="B105" s="63" t="s">
        <v>125</v>
      </c>
      <c r="C105" s="64">
        <v>449</v>
      </c>
      <c r="D105" s="77">
        <v>950285</v>
      </c>
      <c r="E105" s="77">
        <v>70550</v>
      </c>
      <c r="F105" s="75">
        <f t="shared" si="17"/>
        <v>6047.8804394046774</v>
      </c>
      <c r="G105" s="74">
        <f t="shared" si="9"/>
        <v>3.9389538925930302E-4</v>
      </c>
      <c r="H105" s="73">
        <f t="shared" si="10"/>
        <v>13.469666902905741</v>
      </c>
      <c r="I105" s="75">
        <f t="shared" si="11"/>
        <v>1319.9104394046781</v>
      </c>
      <c r="J105" s="76">
        <f t="shared" si="12"/>
        <v>1319.9104394046781</v>
      </c>
      <c r="K105" s="84">
        <f t="shared" si="13"/>
        <v>7.8731755000704224E-4</v>
      </c>
      <c r="L105" s="75">
        <f t="shared" si="14"/>
        <v>89308.286048661685</v>
      </c>
      <c r="M105" s="75">
        <f t="shared" si="15"/>
        <v>47776.589333784541</v>
      </c>
      <c r="N105" s="75">
        <f t="shared" si="16"/>
        <v>137084.87538244622</v>
      </c>
    </row>
    <row r="106" spans="1:14" x14ac:dyDescent="0.3">
      <c r="A106" s="62" t="s">
        <v>20</v>
      </c>
      <c r="B106" s="63" t="s">
        <v>126</v>
      </c>
      <c r="C106" s="64">
        <v>472</v>
      </c>
      <c r="D106" s="77">
        <v>829442</v>
      </c>
      <c r="E106" s="77">
        <v>78100</v>
      </c>
      <c r="F106" s="75">
        <f t="shared" si="17"/>
        <v>5012.7608706786168</v>
      </c>
      <c r="G106" s="74">
        <f t="shared" si="9"/>
        <v>3.2647857612312794E-4</v>
      </c>
      <c r="H106" s="73">
        <f t="shared" si="10"/>
        <v>10.620256081946224</v>
      </c>
      <c r="I106" s="75">
        <f t="shared" si="11"/>
        <v>42.600870678617795</v>
      </c>
      <c r="J106" s="76">
        <f t="shared" si="12"/>
        <v>42.600870678617795</v>
      </c>
      <c r="K106" s="84">
        <f t="shared" si="13"/>
        <v>2.5411128005006163E-5</v>
      </c>
      <c r="L106" s="75">
        <f t="shared" si="14"/>
        <v>74022.806207487098</v>
      </c>
      <c r="M106" s="75">
        <f t="shared" si="15"/>
        <v>1542.0169754790197</v>
      </c>
      <c r="N106" s="75">
        <f t="shared" si="16"/>
        <v>75564.823182966124</v>
      </c>
    </row>
    <row r="107" spans="1:14" x14ac:dyDescent="0.3">
      <c r="A107" s="62" t="s">
        <v>20</v>
      </c>
      <c r="B107" s="63" t="s">
        <v>127</v>
      </c>
      <c r="C107" s="64">
        <v>173</v>
      </c>
      <c r="D107" s="77">
        <v>538256</v>
      </c>
      <c r="E107" s="77">
        <v>39450</v>
      </c>
      <c r="F107" s="75">
        <f t="shared" si="17"/>
        <v>2360.4128770595689</v>
      </c>
      <c r="G107" s="74">
        <f t="shared" si="9"/>
        <v>1.5373249493562586E-4</v>
      </c>
      <c r="H107" s="73">
        <f t="shared" si="10"/>
        <v>13.644005069708491</v>
      </c>
      <c r="I107" s="75">
        <f t="shared" si="11"/>
        <v>538.7228770595691</v>
      </c>
      <c r="J107" s="76">
        <f t="shared" si="12"/>
        <v>538.7228770595691</v>
      </c>
      <c r="K107" s="84">
        <f t="shared" si="13"/>
        <v>3.2134451174625788E-4</v>
      </c>
      <c r="L107" s="75">
        <f t="shared" si="14"/>
        <v>34855.918619669508</v>
      </c>
      <c r="M107" s="75">
        <f t="shared" si="15"/>
        <v>19500.066742103161</v>
      </c>
      <c r="N107" s="75">
        <f t="shared" si="16"/>
        <v>54355.985361772669</v>
      </c>
    </row>
    <row r="108" spans="1:14" x14ac:dyDescent="0.3">
      <c r="A108" s="62" t="s">
        <v>50</v>
      </c>
      <c r="B108" s="63" t="s">
        <v>128</v>
      </c>
      <c r="C108" s="64">
        <v>139</v>
      </c>
      <c r="D108" s="77">
        <v>372361</v>
      </c>
      <c r="E108" s="77">
        <v>77600</v>
      </c>
      <c r="F108" s="75">
        <f t="shared" si="17"/>
        <v>666.98684278350515</v>
      </c>
      <c r="G108" s="74">
        <f t="shared" si="9"/>
        <v>4.3440515185664519E-5</v>
      </c>
      <c r="H108" s="73">
        <f t="shared" si="10"/>
        <v>4.7984664948453606</v>
      </c>
      <c r="I108" s="75">
        <f t="shared" si="11"/>
        <v>-796.68315721649481</v>
      </c>
      <c r="J108" s="76">
        <f t="shared" si="12"/>
        <v>0</v>
      </c>
      <c r="K108" s="84">
        <f t="shared" si="13"/>
        <v>0</v>
      </c>
      <c r="L108" s="75">
        <f t="shared" si="14"/>
        <v>9849.3104059885372</v>
      </c>
      <c r="M108" s="75">
        <f t="shared" si="15"/>
        <v>0</v>
      </c>
      <c r="N108" s="75">
        <f t="shared" si="16"/>
        <v>9849.3104059885372</v>
      </c>
    </row>
    <row r="109" spans="1:14" x14ac:dyDescent="0.3">
      <c r="A109" s="62" t="s">
        <v>30</v>
      </c>
      <c r="B109" s="63" t="s">
        <v>129</v>
      </c>
      <c r="C109" s="64">
        <v>2296</v>
      </c>
      <c r="D109" s="77">
        <v>2041462</v>
      </c>
      <c r="E109" s="77">
        <v>204350</v>
      </c>
      <c r="F109" s="75">
        <f t="shared" si="17"/>
        <v>22937.101795938343</v>
      </c>
      <c r="G109" s="74">
        <f t="shared" si="9"/>
        <v>1.4938818204019808E-3</v>
      </c>
      <c r="H109" s="73">
        <f t="shared" si="10"/>
        <v>9.9900269146072915</v>
      </c>
      <c r="I109" s="75">
        <f t="shared" si="11"/>
        <v>-1239.7782040616571</v>
      </c>
      <c r="J109" s="76">
        <f t="shared" si="12"/>
        <v>0</v>
      </c>
      <c r="K109" s="84">
        <f t="shared" si="13"/>
        <v>0</v>
      </c>
      <c r="L109" s="75">
        <f t="shared" si="14"/>
        <v>338709.28316839784</v>
      </c>
      <c r="M109" s="75">
        <f t="shared" si="15"/>
        <v>0</v>
      </c>
      <c r="N109" s="75">
        <f t="shared" si="16"/>
        <v>338709.28316839784</v>
      </c>
    </row>
    <row r="110" spans="1:14" x14ac:dyDescent="0.3">
      <c r="A110" s="62" t="s">
        <v>30</v>
      </c>
      <c r="B110" s="63" t="s">
        <v>130</v>
      </c>
      <c r="C110" s="64">
        <v>3095</v>
      </c>
      <c r="D110" s="77">
        <v>2580993</v>
      </c>
      <c r="E110" s="77">
        <v>255900</v>
      </c>
      <c r="F110" s="75">
        <f t="shared" si="17"/>
        <v>31215.995838218056</v>
      </c>
      <c r="G110" s="74">
        <f t="shared" si="9"/>
        <v>2.0330819954208659E-3</v>
      </c>
      <c r="H110" s="73">
        <f t="shared" si="10"/>
        <v>10.085943728018757</v>
      </c>
      <c r="I110" s="75">
        <f t="shared" si="11"/>
        <v>-1374.354161781946</v>
      </c>
      <c r="J110" s="76">
        <f t="shared" si="12"/>
        <v>0</v>
      </c>
      <c r="K110" s="84">
        <f t="shared" si="13"/>
        <v>0</v>
      </c>
      <c r="L110" s="75">
        <f t="shared" si="14"/>
        <v>460962.66510980047</v>
      </c>
      <c r="M110" s="75">
        <f t="shared" si="15"/>
        <v>0</v>
      </c>
      <c r="N110" s="75">
        <f t="shared" si="16"/>
        <v>460962.66510980047</v>
      </c>
    </row>
    <row r="111" spans="1:14" x14ac:dyDescent="0.3">
      <c r="A111" s="62" t="s">
        <v>18</v>
      </c>
      <c r="B111" s="63" t="s">
        <v>131</v>
      </c>
      <c r="C111" s="64">
        <v>1592</v>
      </c>
      <c r="D111" s="77">
        <v>2393003</v>
      </c>
      <c r="E111" s="77">
        <v>305700</v>
      </c>
      <c r="F111" s="75">
        <f t="shared" si="17"/>
        <v>12462.089551848218</v>
      </c>
      <c r="G111" s="74">
        <f t="shared" si="9"/>
        <v>8.1164957941740328E-4</v>
      </c>
      <c r="H111" s="73">
        <f t="shared" si="10"/>
        <v>7.8279456983971212</v>
      </c>
      <c r="I111" s="75">
        <f t="shared" si="11"/>
        <v>-4301.6704481517818</v>
      </c>
      <c r="J111" s="76">
        <f t="shared" si="12"/>
        <v>0</v>
      </c>
      <c r="K111" s="84">
        <f t="shared" si="13"/>
        <v>0</v>
      </c>
      <c r="L111" s="75">
        <f t="shared" si="14"/>
        <v>184026.10131129736</v>
      </c>
      <c r="M111" s="75">
        <f t="shared" si="15"/>
        <v>0</v>
      </c>
      <c r="N111" s="75">
        <f t="shared" si="16"/>
        <v>184026.10131129736</v>
      </c>
    </row>
    <row r="112" spans="1:14" x14ac:dyDescent="0.3">
      <c r="A112" s="62" t="s">
        <v>37</v>
      </c>
      <c r="B112" s="63" t="s">
        <v>132</v>
      </c>
      <c r="C112" s="64">
        <v>1372</v>
      </c>
      <c r="D112" s="77">
        <v>1518403.24</v>
      </c>
      <c r="E112" s="77">
        <v>173650</v>
      </c>
      <c r="F112" s="75">
        <f t="shared" si="17"/>
        <v>11996.82836325943</v>
      </c>
      <c r="G112" s="74">
        <f t="shared" si="9"/>
        <v>7.8134735389846332E-4</v>
      </c>
      <c r="H112" s="73">
        <f t="shared" si="10"/>
        <v>8.7440439965447734</v>
      </c>
      <c r="I112" s="75">
        <f t="shared" si="11"/>
        <v>-2450.33163674057</v>
      </c>
      <c r="J112" s="76">
        <f t="shared" si="12"/>
        <v>0</v>
      </c>
      <c r="K112" s="84">
        <f t="shared" si="13"/>
        <v>0</v>
      </c>
      <c r="L112" s="75">
        <f t="shared" si="14"/>
        <v>177155.64814441599</v>
      </c>
      <c r="M112" s="75">
        <f t="shared" si="15"/>
        <v>0</v>
      </c>
      <c r="N112" s="75">
        <f t="shared" si="16"/>
        <v>177155.64814441599</v>
      </c>
    </row>
    <row r="113" spans="1:14" x14ac:dyDescent="0.3">
      <c r="A113" s="62" t="s">
        <v>32</v>
      </c>
      <c r="B113" s="63" t="s">
        <v>133</v>
      </c>
      <c r="C113" s="64">
        <v>160</v>
      </c>
      <c r="D113" s="77">
        <v>2028798.33</v>
      </c>
      <c r="E113" s="77">
        <v>238850</v>
      </c>
      <c r="F113" s="75">
        <f t="shared" si="17"/>
        <v>1359.0443073058404</v>
      </c>
      <c r="G113" s="74">
        <f t="shared" si="9"/>
        <v>8.851386726480462E-5</v>
      </c>
      <c r="H113" s="73">
        <f t="shared" si="10"/>
        <v>8.4940269206615042</v>
      </c>
      <c r="I113" s="75">
        <f t="shared" si="11"/>
        <v>-325.75569269415922</v>
      </c>
      <c r="J113" s="76">
        <f t="shared" si="12"/>
        <v>0</v>
      </c>
      <c r="K113" s="84">
        <f t="shared" si="13"/>
        <v>0</v>
      </c>
      <c r="L113" s="75">
        <f t="shared" si="14"/>
        <v>20068.835514483602</v>
      </c>
      <c r="M113" s="75">
        <f t="shared" si="15"/>
        <v>0</v>
      </c>
      <c r="N113" s="75">
        <f t="shared" si="16"/>
        <v>20068.835514483602</v>
      </c>
    </row>
    <row r="114" spans="1:14" x14ac:dyDescent="0.3">
      <c r="A114" s="62" t="s">
        <v>20</v>
      </c>
      <c r="B114" s="63" t="s">
        <v>134</v>
      </c>
      <c r="C114" s="64">
        <v>89</v>
      </c>
      <c r="D114" s="77">
        <v>174402.58</v>
      </c>
      <c r="E114" s="77">
        <v>24900</v>
      </c>
      <c r="F114" s="75">
        <f t="shared" si="17"/>
        <v>623.36665140562241</v>
      </c>
      <c r="G114" s="74">
        <f t="shared" si="9"/>
        <v>4.0599554218511587E-5</v>
      </c>
      <c r="H114" s="73">
        <f t="shared" si="10"/>
        <v>7.0041196787148587</v>
      </c>
      <c r="I114" s="75">
        <f t="shared" si="11"/>
        <v>-313.8033485943775</v>
      </c>
      <c r="J114" s="76">
        <f t="shared" si="12"/>
        <v>0</v>
      </c>
      <c r="K114" s="84">
        <f t="shared" si="13"/>
        <v>0</v>
      </c>
      <c r="L114" s="75">
        <f t="shared" si="14"/>
        <v>9205.1765531280489</v>
      </c>
      <c r="M114" s="75">
        <f t="shared" si="15"/>
        <v>0</v>
      </c>
      <c r="N114" s="75">
        <f t="shared" si="16"/>
        <v>9205.1765531280489</v>
      </c>
    </row>
    <row r="115" spans="1:14" x14ac:dyDescent="0.3">
      <c r="A115" s="62" t="s">
        <v>26</v>
      </c>
      <c r="B115" s="63" t="s">
        <v>135</v>
      </c>
      <c r="C115" s="64">
        <v>261</v>
      </c>
      <c r="D115" s="77">
        <v>345218</v>
      </c>
      <c r="E115" s="77">
        <v>29300</v>
      </c>
      <c r="F115" s="75">
        <f t="shared" si="17"/>
        <v>3075.1501023890787</v>
      </c>
      <c r="G115" s="74">
        <f t="shared" si="9"/>
        <v>2.0028296834693454E-4</v>
      </c>
      <c r="H115" s="73">
        <f t="shared" si="10"/>
        <v>11.782184300341298</v>
      </c>
      <c r="I115" s="75">
        <f t="shared" si="11"/>
        <v>326.82010238907884</v>
      </c>
      <c r="J115" s="76">
        <f t="shared" si="12"/>
        <v>326.82010238907884</v>
      </c>
      <c r="K115" s="84">
        <f t="shared" si="13"/>
        <v>1.9494595589536807E-4</v>
      </c>
      <c r="L115" s="75">
        <f t="shared" si="14"/>
        <v>45410.352889477574</v>
      </c>
      <c r="M115" s="75">
        <f t="shared" si="15"/>
        <v>11829.855535433911</v>
      </c>
      <c r="N115" s="75">
        <f t="shared" si="16"/>
        <v>57240.208424911485</v>
      </c>
    </row>
    <row r="116" spans="1:14" x14ac:dyDescent="0.3">
      <c r="A116" s="62" t="s">
        <v>53</v>
      </c>
      <c r="B116" s="63" t="s">
        <v>136</v>
      </c>
      <c r="C116" s="64">
        <v>8871</v>
      </c>
      <c r="D116" s="77">
        <v>32426503</v>
      </c>
      <c r="E116" s="77">
        <v>2751500</v>
      </c>
      <c r="F116" s="75">
        <f t="shared" si="17"/>
        <v>104544.97841650009</v>
      </c>
      <c r="G116" s="74">
        <f t="shared" si="9"/>
        <v>6.8089614834591977E-3</v>
      </c>
      <c r="H116" s="73">
        <f t="shared" si="10"/>
        <v>11.785027439578412</v>
      </c>
      <c r="I116" s="75">
        <f t="shared" si="11"/>
        <v>11133.348416500101</v>
      </c>
      <c r="J116" s="76">
        <f t="shared" si="12"/>
        <v>11133.348416500101</v>
      </c>
      <c r="K116" s="84">
        <f t="shared" si="13"/>
        <v>6.6409661875294779E-3</v>
      </c>
      <c r="L116" s="75">
        <f t="shared" si="14"/>
        <v>1543802.4826911117</v>
      </c>
      <c r="M116" s="75">
        <f t="shared" si="15"/>
        <v>402992.05107050732</v>
      </c>
      <c r="N116" s="75">
        <f t="shared" si="16"/>
        <v>1946794.5337616191</v>
      </c>
    </row>
    <row r="117" spans="1:14" x14ac:dyDescent="0.3">
      <c r="A117" s="62" t="s">
        <v>39</v>
      </c>
      <c r="B117" s="63" t="s">
        <v>137</v>
      </c>
      <c r="C117" s="64">
        <v>1510</v>
      </c>
      <c r="D117" s="77">
        <v>4965577.6500000004</v>
      </c>
      <c r="E117" s="77">
        <v>557300</v>
      </c>
      <c r="F117" s="75">
        <f t="shared" si="17"/>
        <v>13454.193883904542</v>
      </c>
      <c r="G117" s="74">
        <f t="shared" si="9"/>
        <v>8.7626483198010663E-4</v>
      </c>
      <c r="H117" s="73">
        <f t="shared" si="10"/>
        <v>8.9100621747712196</v>
      </c>
      <c r="I117" s="75">
        <f t="shared" si="11"/>
        <v>-2446.1061160954573</v>
      </c>
      <c r="J117" s="76">
        <f t="shared" si="12"/>
        <v>0</v>
      </c>
      <c r="K117" s="84">
        <f t="shared" si="13"/>
        <v>0</v>
      </c>
      <c r="L117" s="75">
        <f t="shared" si="14"/>
        <v>198676.38058932559</v>
      </c>
      <c r="M117" s="75">
        <f t="shared" si="15"/>
        <v>0</v>
      </c>
      <c r="N117" s="75">
        <f t="shared" si="16"/>
        <v>198676.38058932559</v>
      </c>
    </row>
    <row r="118" spans="1:14" x14ac:dyDescent="0.3">
      <c r="A118" s="62" t="s">
        <v>20</v>
      </c>
      <c r="B118" s="63" t="s">
        <v>138</v>
      </c>
      <c r="C118" s="64">
        <v>541</v>
      </c>
      <c r="D118" s="77">
        <v>1250809</v>
      </c>
      <c r="E118" s="77">
        <v>116400</v>
      </c>
      <c r="F118" s="75">
        <f t="shared" si="17"/>
        <v>5813.4679467353953</v>
      </c>
      <c r="G118" s="74">
        <f t="shared" si="9"/>
        <v>3.7862822236135762E-4</v>
      </c>
      <c r="H118" s="73">
        <f t="shared" si="10"/>
        <v>10.745781786941581</v>
      </c>
      <c r="I118" s="75">
        <f t="shared" si="11"/>
        <v>116.73794673539581</v>
      </c>
      <c r="J118" s="76">
        <f t="shared" si="12"/>
        <v>116.73794673539581</v>
      </c>
      <c r="K118" s="84">
        <f t="shared" si="13"/>
        <v>6.9633386836472565E-5</v>
      </c>
      <c r="L118" s="75">
        <f t="shared" si="14"/>
        <v>85846.746397135634</v>
      </c>
      <c r="M118" s="75">
        <f t="shared" si="15"/>
        <v>4225.5449872506342</v>
      </c>
      <c r="N118" s="75">
        <f t="shared" si="16"/>
        <v>90072.291384386263</v>
      </c>
    </row>
    <row r="119" spans="1:14" x14ac:dyDescent="0.3">
      <c r="A119" s="62" t="s">
        <v>26</v>
      </c>
      <c r="B119" s="63" t="s">
        <v>139</v>
      </c>
      <c r="C119" s="64">
        <v>79</v>
      </c>
      <c r="D119" s="77">
        <v>138595</v>
      </c>
      <c r="E119" s="77">
        <v>16100</v>
      </c>
      <c r="F119" s="75">
        <f t="shared" si="17"/>
        <v>680.06242236024843</v>
      </c>
      <c r="G119" s="74">
        <f t="shared" si="9"/>
        <v>4.4292121059619146E-5</v>
      </c>
      <c r="H119" s="73">
        <f t="shared" si="10"/>
        <v>8.6083850931677013</v>
      </c>
      <c r="I119" s="75">
        <f t="shared" si="11"/>
        <v>-151.80757763975154</v>
      </c>
      <c r="J119" s="76">
        <f t="shared" si="12"/>
        <v>0</v>
      </c>
      <c r="K119" s="84">
        <f t="shared" si="13"/>
        <v>0</v>
      </c>
      <c r="L119" s="75">
        <f t="shared" si="14"/>
        <v>10042.395836957603</v>
      </c>
      <c r="M119" s="75">
        <f t="shared" si="15"/>
        <v>0</v>
      </c>
      <c r="N119" s="75">
        <f t="shared" si="16"/>
        <v>10042.395836957603</v>
      </c>
    </row>
    <row r="120" spans="1:14" x14ac:dyDescent="0.3">
      <c r="A120" s="62" t="s">
        <v>50</v>
      </c>
      <c r="B120" s="63" t="s">
        <v>140</v>
      </c>
      <c r="C120" s="64">
        <v>314</v>
      </c>
      <c r="D120" s="77">
        <v>1340393</v>
      </c>
      <c r="E120" s="77">
        <v>273500</v>
      </c>
      <c r="F120" s="75">
        <f t="shared" si="17"/>
        <v>1538.878983546618</v>
      </c>
      <c r="G120" s="74">
        <f t="shared" si="9"/>
        <v>1.0022640862700696E-4</v>
      </c>
      <c r="H120" s="73">
        <f t="shared" si="10"/>
        <v>4.9008884826325412</v>
      </c>
      <c r="I120" s="75">
        <f t="shared" si="11"/>
        <v>-1767.5410164533819</v>
      </c>
      <c r="J120" s="76">
        <f t="shared" si="12"/>
        <v>0</v>
      </c>
      <c r="K120" s="84">
        <f t="shared" si="13"/>
        <v>0</v>
      </c>
      <c r="L120" s="75">
        <f t="shared" si="14"/>
        <v>22724.431448976109</v>
      </c>
      <c r="M120" s="75">
        <f t="shared" si="15"/>
        <v>0</v>
      </c>
      <c r="N120" s="75">
        <f t="shared" si="16"/>
        <v>22724.431448976109</v>
      </c>
    </row>
    <row r="121" spans="1:14" x14ac:dyDescent="0.3">
      <c r="A121" s="62" t="s">
        <v>28</v>
      </c>
      <c r="B121" s="63" t="s">
        <v>141</v>
      </c>
      <c r="C121" s="64">
        <v>2283</v>
      </c>
      <c r="D121" s="77">
        <v>7597878</v>
      </c>
      <c r="E121" s="77">
        <v>716650</v>
      </c>
      <c r="F121" s="75">
        <f t="shared" si="17"/>
        <v>24204.221689806738</v>
      </c>
      <c r="G121" s="74">
        <f t="shared" si="9"/>
        <v>1.5764086971870367E-3</v>
      </c>
      <c r="H121" s="73">
        <f t="shared" si="10"/>
        <v>10.601936789227656</v>
      </c>
      <c r="I121" s="75">
        <f t="shared" si="11"/>
        <v>164.23168980673992</v>
      </c>
      <c r="J121" s="76">
        <f t="shared" si="12"/>
        <v>164.23168980673992</v>
      </c>
      <c r="K121" s="84">
        <f t="shared" si="13"/>
        <v>9.7963079760531767E-5</v>
      </c>
      <c r="L121" s="75">
        <f t="shared" si="14"/>
        <v>357420.68248810526</v>
      </c>
      <c r="M121" s="75">
        <f t="shared" si="15"/>
        <v>5944.6684905599304</v>
      </c>
      <c r="N121" s="75">
        <f t="shared" si="16"/>
        <v>363365.35097866517</v>
      </c>
    </row>
    <row r="122" spans="1:14" x14ac:dyDescent="0.3">
      <c r="A122" s="62" t="s">
        <v>20</v>
      </c>
      <c r="B122" s="63" t="s">
        <v>142</v>
      </c>
      <c r="C122" s="64">
        <v>575</v>
      </c>
      <c r="D122" s="77">
        <v>1327495.97</v>
      </c>
      <c r="E122" s="77">
        <v>108400</v>
      </c>
      <c r="F122" s="75">
        <f t="shared" si="17"/>
        <v>7041.6068519372693</v>
      </c>
      <c r="G122" s="74">
        <f t="shared" si="9"/>
        <v>4.5861628710170576E-4</v>
      </c>
      <c r="H122" s="73">
        <f t="shared" si="10"/>
        <v>12.24627278597786</v>
      </c>
      <c r="I122" s="75">
        <f t="shared" si="11"/>
        <v>986.85685193726988</v>
      </c>
      <c r="J122" s="76">
        <f t="shared" si="12"/>
        <v>986.85685193726988</v>
      </c>
      <c r="K122" s="84">
        <f t="shared" si="13"/>
        <v>5.8865336289434301E-4</v>
      </c>
      <c r="L122" s="75">
        <f t="shared" si="14"/>
        <v>103982.51838406596</v>
      </c>
      <c r="M122" s="75">
        <f t="shared" si="15"/>
        <v>35721.101325256517</v>
      </c>
      <c r="N122" s="75">
        <f t="shared" si="16"/>
        <v>139703.61970932246</v>
      </c>
    </row>
    <row r="123" spans="1:14" x14ac:dyDescent="0.3">
      <c r="A123" s="62" t="s">
        <v>18</v>
      </c>
      <c r="B123" s="63" t="s">
        <v>143</v>
      </c>
      <c r="C123" s="64">
        <v>2213</v>
      </c>
      <c r="D123" s="77">
        <v>4241741</v>
      </c>
      <c r="E123" s="77">
        <v>456400</v>
      </c>
      <c r="F123" s="75">
        <f t="shared" si="17"/>
        <v>20567.425138036811</v>
      </c>
      <c r="G123" s="74">
        <f t="shared" si="9"/>
        <v>1.3395459801130007E-3</v>
      </c>
      <c r="H123" s="73">
        <f t="shared" si="10"/>
        <v>9.2939110429447851</v>
      </c>
      <c r="I123" s="75">
        <f t="shared" si="11"/>
        <v>-2735.4648619631894</v>
      </c>
      <c r="J123" s="76">
        <f t="shared" si="12"/>
        <v>0</v>
      </c>
      <c r="K123" s="84">
        <f t="shared" si="13"/>
        <v>0</v>
      </c>
      <c r="L123" s="75">
        <f t="shared" si="14"/>
        <v>303716.56746789726</v>
      </c>
      <c r="M123" s="75">
        <f t="shared" si="15"/>
        <v>0</v>
      </c>
      <c r="N123" s="75">
        <f t="shared" si="16"/>
        <v>303716.56746789726</v>
      </c>
    </row>
    <row r="124" spans="1:14" x14ac:dyDescent="0.3">
      <c r="A124" s="62" t="s">
        <v>20</v>
      </c>
      <c r="B124" s="63" t="s">
        <v>144</v>
      </c>
      <c r="C124" s="64">
        <v>72</v>
      </c>
      <c r="D124" s="77">
        <v>385098.54</v>
      </c>
      <c r="E124" s="77">
        <v>57950</v>
      </c>
      <c r="F124" s="75">
        <f t="shared" si="17"/>
        <v>478.46583054357205</v>
      </c>
      <c r="G124" s="74">
        <f t="shared" si="9"/>
        <v>3.1162237160195519E-5</v>
      </c>
      <c r="H124" s="73">
        <f t="shared" si="10"/>
        <v>6.6453587575496114</v>
      </c>
      <c r="I124" s="75">
        <f t="shared" si="11"/>
        <v>-279.69416945642791</v>
      </c>
      <c r="J124" s="76">
        <f t="shared" si="12"/>
        <v>0</v>
      </c>
      <c r="K124" s="84">
        <f t="shared" si="13"/>
        <v>0</v>
      </c>
      <c r="L124" s="75">
        <f t="shared" si="14"/>
        <v>7065.4444456745987</v>
      </c>
      <c r="M124" s="75">
        <f t="shared" si="15"/>
        <v>0</v>
      </c>
      <c r="N124" s="75">
        <f t="shared" si="16"/>
        <v>7065.4444456745987</v>
      </c>
    </row>
    <row r="125" spans="1:14" x14ac:dyDescent="0.3">
      <c r="A125" s="62" t="s">
        <v>32</v>
      </c>
      <c r="B125" s="63" t="s">
        <v>145</v>
      </c>
      <c r="C125" s="64">
        <v>1710</v>
      </c>
      <c r="D125" s="77">
        <v>5251554</v>
      </c>
      <c r="E125" s="77">
        <v>522850</v>
      </c>
      <c r="F125" s="75">
        <f t="shared" si="17"/>
        <v>17175.39894807306</v>
      </c>
      <c r="G125" s="74">
        <f t="shared" si="9"/>
        <v>1.1186250327066658E-3</v>
      </c>
      <c r="H125" s="73">
        <f t="shared" si="10"/>
        <v>10.044092952089509</v>
      </c>
      <c r="I125" s="75">
        <f t="shared" si="11"/>
        <v>-830.9010519269392</v>
      </c>
      <c r="J125" s="76">
        <f t="shared" si="12"/>
        <v>0</v>
      </c>
      <c r="K125" s="84">
        <f t="shared" si="13"/>
        <v>0</v>
      </c>
      <c r="L125" s="75">
        <f t="shared" si="14"/>
        <v>253626.94544361424</v>
      </c>
      <c r="M125" s="75">
        <f t="shared" si="15"/>
        <v>0</v>
      </c>
      <c r="N125" s="75">
        <f t="shared" si="16"/>
        <v>253626.94544361424</v>
      </c>
    </row>
    <row r="126" spans="1:14" x14ac:dyDescent="0.3">
      <c r="A126" s="62" t="s">
        <v>32</v>
      </c>
      <c r="B126" s="63" t="s">
        <v>146</v>
      </c>
      <c r="C126" s="64">
        <v>2171</v>
      </c>
      <c r="D126" s="77">
        <v>5310957</v>
      </c>
      <c r="E126" s="77">
        <v>984050</v>
      </c>
      <c r="F126" s="75">
        <f t="shared" si="17"/>
        <v>11716.973372287994</v>
      </c>
      <c r="G126" s="74">
        <f t="shared" si="9"/>
        <v>7.6312054010653865E-4</v>
      </c>
      <c r="H126" s="73">
        <f t="shared" si="10"/>
        <v>5.3970397845637921</v>
      </c>
      <c r="I126" s="75">
        <f t="shared" si="11"/>
        <v>-11143.656627712006</v>
      </c>
      <c r="J126" s="76">
        <f t="shared" si="12"/>
        <v>0</v>
      </c>
      <c r="K126" s="84">
        <f t="shared" si="13"/>
        <v>0</v>
      </c>
      <c r="L126" s="75">
        <f t="shared" si="14"/>
        <v>173023.06486400266</v>
      </c>
      <c r="M126" s="75">
        <f t="shared" si="15"/>
        <v>0</v>
      </c>
      <c r="N126" s="75">
        <f t="shared" si="16"/>
        <v>173023.06486400266</v>
      </c>
    </row>
    <row r="127" spans="1:14" x14ac:dyDescent="0.3">
      <c r="A127" s="62" t="s">
        <v>35</v>
      </c>
      <c r="B127" s="63" t="s">
        <v>147</v>
      </c>
      <c r="C127" s="64">
        <v>1237</v>
      </c>
      <c r="D127" s="77">
        <v>4608816</v>
      </c>
      <c r="E127" s="77">
        <v>609550</v>
      </c>
      <c r="F127" s="75">
        <f t="shared" si="17"/>
        <v>9352.9741481420715</v>
      </c>
      <c r="G127" s="74">
        <f t="shared" si="9"/>
        <v>6.0915446820196438E-4</v>
      </c>
      <c r="H127" s="73">
        <f t="shared" si="10"/>
        <v>7.5610138626855878</v>
      </c>
      <c r="I127" s="75">
        <f t="shared" si="11"/>
        <v>-3672.6358518579273</v>
      </c>
      <c r="J127" s="76">
        <f t="shared" si="12"/>
        <v>0</v>
      </c>
      <c r="K127" s="84">
        <f t="shared" si="13"/>
        <v>0</v>
      </c>
      <c r="L127" s="75">
        <f t="shared" si="14"/>
        <v>138114.18711019235</v>
      </c>
      <c r="M127" s="75">
        <f t="shared" si="15"/>
        <v>0</v>
      </c>
      <c r="N127" s="75">
        <f t="shared" si="16"/>
        <v>138114.18711019235</v>
      </c>
    </row>
    <row r="128" spans="1:14" x14ac:dyDescent="0.3">
      <c r="A128" s="62" t="s">
        <v>37</v>
      </c>
      <c r="B128" s="63" t="s">
        <v>148</v>
      </c>
      <c r="C128" s="64">
        <v>68</v>
      </c>
      <c r="D128" s="77">
        <v>131102.66</v>
      </c>
      <c r="E128" s="77">
        <v>12350</v>
      </c>
      <c r="F128" s="75">
        <f t="shared" si="17"/>
        <v>721.86080000000004</v>
      </c>
      <c r="G128" s="74">
        <f t="shared" si="9"/>
        <v>4.7014428220909186E-5</v>
      </c>
      <c r="H128" s="73">
        <f t="shared" si="10"/>
        <v>10.615600000000001</v>
      </c>
      <c r="I128" s="75">
        <f t="shared" si="11"/>
        <v>5.8208000000000837</v>
      </c>
      <c r="J128" s="76">
        <f t="shared" si="12"/>
        <v>5.8208000000000837</v>
      </c>
      <c r="K128" s="84">
        <f t="shared" si="13"/>
        <v>3.4720673905329936E-6</v>
      </c>
      <c r="L128" s="75">
        <f t="shared" si="14"/>
        <v>10659.627196608684</v>
      </c>
      <c r="M128" s="75">
        <f t="shared" si="15"/>
        <v>210.69457661046167</v>
      </c>
      <c r="N128" s="75">
        <f t="shared" si="16"/>
        <v>10870.321773219146</v>
      </c>
    </row>
    <row r="129" spans="1:14" x14ac:dyDescent="0.3">
      <c r="A129" s="62" t="s">
        <v>20</v>
      </c>
      <c r="B129" s="63" t="s">
        <v>149</v>
      </c>
      <c r="C129" s="64">
        <v>300</v>
      </c>
      <c r="D129" s="77">
        <v>378779</v>
      </c>
      <c r="E129" s="77">
        <v>26250</v>
      </c>
      <c r="F129" s="75">
        <f t="shared" si="17"/>
        <v>4328.9028571428571</v>
      </c>
      <c r="G129" s="74">
        <f t="shared" si="9"/>
        <v>2.819392501330333E-4</v>
      </c>
      <c r="H129" s="73">
        <f t="shared" si="10"/>
        <v>14.42967619047619</v>
      </c>
      <c r="I129" s="75">
        <f t="shared" si="11"/>
        <v>1169.9028571428573</v>
      </c>
      <c r="J129" s="76">
        <f t="shared" si="12"/>
        <v>1169.9028571428573</v>
      </c>
      <c r="K129" s="84">
        <f t="shared" si="13"/>
        <v>6.978390531159009E-4</v>
      </c>
      <c r="L129" s="75">
        <f t="shared" si="14"/>
        <v>63924.361355370769</v>
      </c>
      <c r="M129" s="75">
        <f t="shared" si="15"/>
        <v>42346.788613434619</v>
      </c>
      <c r="N129" s="75">
        <f t="shared" si="16"/>
        <v>106271.14996880539</v>
      </c>
    </row>
    <row r="130" spans="1:14" x14ac:dyDescent="0.3">
      <c r="A130" s="62" t="s">
        <v>37</v>
      </c>
      <c r="B130" s="63" t="s">
        <v>150</v>
      </c>
      <c r="C130" s="64">
        <v>903</v>
      </c>
      <c r="D130" s="77">
        <v>1438328</v>
      </c>
      <c r="E130" s="77">
        <v>120150</v>
      </c>
      <c r="F130" s="75">
        <f t="shared" si="17"/>
        <v>10809.90581772784</v>
      </c>
      <c r="G130" s="74">
        <f t="shared" si="9"/>
        <v>7.0404368978389472E-4</v>
      </c>
      <c r="H130" s="73">
        <f t="shared" si="10"/>
        <v>11.97110278818144</v>
      </c>
      <c r="I130" s="75">
        <f t="shared" si="11"/>
        <v>1301.315817727841</v>
      </c>
      <c r="J130" s="76">
        <f t="shared" si="12"/>
        <v>1301.315817727841</v>
      </c>
      <c r="K130" s="84">
        <f t="shared" si="13"/>
        <v>7.7622598534867176E-4</v>
      </c>
      <c r="L130" s="75">
        <f t="shared" si="14"/>
        <v>159628.51293134369</v>
      </c>
      <c r="M130" s="75">
        <f t="shared" si="15"/>
        <v>47103.522755061196</v>
      </c>
      <c r="N130" s="75">
        <f t="shared" si="16"/>
        <v>206732.03568640488</v>
      </c>
    </row>
    <row r="131" spans="1:14" x14ac:dyDescent="0.3">
      <c r="A131" s="62" t="s">
        <v>30</v>
      </c>
      <c r="B131" s="63" t="s">
        <v>151</v>
      </c>
      <c r="C131" s="64">
        <v>3881</v>
      </c>
      <c r="D131" s="77">
        <v>4783172.24</v>
      </c>
      <c r="E131" s="77">
        <v>375100</v>
      </c>
      <c r="F131" s="75">
        <f t="shared" si="17"/>
        <v>49489.446716715553</v>
      </c>
      <c r="G131" s="74">
        <f t="shared" si="9"/>
        <v>3.2232225941005977E-3</v>
      </c>
      <c r="H131" s="73">
        <f t="shared" si="10"/>
        <v>12.751725513196481</v>
      </c>
      <c r="I131" s="75">
        <f t="shared" si="11"/>
        <v>8622.5167167155469</v>
      </c>
      <c r="J131" s="76">
        <f t="shared" si="12"/>
        <v>8622.5167167155469</v>
      </c>
      <c r="K131" s="84">
        <f t="shared" si="13"/>
        <v>5.1432722506241811E-3</v>
      </c>
      <c r="L131" s="75">
        <f t="shared" si="14"/>
        <v>730804.40462568041</v>
      </c>
      <c r="M131" s="75">
        <f t="shared" si="15"/>
        <v>312107.873306931</v>
      </c>
      <c r="N131" s="75">
        <f t="shared" si="16"/>
        <v>1042912.2779326114</v>
      </c>
    </row>
    <row r="132" spans="1:14" x14ac:dyDescent="0.3">
      <c r="A132" s="62" t="s">
        <v>35</v>
      </c>
      <c r="B132" s="63" t="s">
        <v>152</v>
      </c>
      <c r="C132" s="64">
        <v>2332</v>
      </c>
      <c r="D132" s="77">
        <v>3433968</v>
      </c>
      <c r="E132" s="77">
        <v>331150</v>
      </c>
      <c r="F132" s="75">
        <f t="shared" si="17"/>
        <v>24182.435077759324</v>
      </c>
      <c r="G132" s="74">
        <f t="shared" si="9"/>
        <v>1.5749897461811364E-3</v>
      </c>
      <c r="H132" s="73">
        <f t="shared" si="10"/>
        <v>10.369826362675525</v>
      </c>
      <c r="I132" s="75">
        <f t="shared" si="11"/>
        <v>-373.52492224067436</v>
      </c>
      <c r="J132" s="76">
        <f t="shared" si="12"/>
        <v>0</v>
      </c>
      <c r="K132" s="84">
        <f t="shared" si="13"/>
        <v>0</v>
      </c>
      <c r="L132" s="75">
        <f t="shared" si="14"/>
        <v>357098.96234164131</v>
      </c>
      <c r="M132" s="75">
        <f t="shared" si="15"/>
        <v>0</v>
      </c>
      <c r="N132" s="75">
        <f t="shared" si="16"/>
        <v>357098.96234164131</v>
      </c>
    </row>
    <row r="133" spans="1:14" x14ac:dyDescent="0.3">
      <c r="A133" s="62" t="s">
        <v>30</v>
      </c>
      <c r="B133" s="63" t="s">
        <v>153</v>
      </c>
      <c r="C133" s="64">
        <v>1242</v>
      </c>
      <c r="D133" s="77">
        <v>1634453.89</v>
      </c>
      <c r="E133" s="77">
        <v>170300</v>
      </c>
      <c r="F133" s="75">
        <f t="shared" si="17"/>
        <v>11920.09237451556</v>
      </c>
      <c r="G133" s="74">
        <f t="shared" si="9"/>
        <v>7.7634957782479481E-4</v>
      </c>
      <c r="H133" s="73">
        <f t="shared" si="10"/>
        <v>9.5974978860833815</v>
      </c>
      <c r="I133" s="75">
        <f t="shared" si="11"/>
        <v>-1158.1676254844394</v>
      </c>
      <c r="J133" s="76">
        <f t="shared" si="12"/>
        <v>0</v>
      </c>
      <c r="K133" s="84">
        <f t="shared" si="13"/>
        <v>0</v>
      </c>
      <c r="L133" s="75">
        <f t="shared" si="14"/>
        <v>176022.49749740367</v>
      </c>
      <c r="M133" s="75">
        <f t="shared" si="15"/>
        <v>0</v>
      </c>
      <c r="N133" s="75">
        <f t="shared" si="16"/>
        <v>176022.49749740367</v>
      </c>
    </row>
    <row r="134" spans="1:14" x14ac:dyDescent="0.3">
      <c r="A134" s="62" t="s">
        <v>16</v>
      </c>
      <c r="B134" s="63" t="s">
        <v>154</v>
      </c>
      <c r="C134" s="64">
        <v>4535</v>
      </c>
      <c r="D134" s="77">
        <v>7421880.7000000002</v>
      </c>
      <c r="E134" s="77">
        <v>624650</v>
      </c>
      <c r="F134" s="75">
        <f t="shared" si="17"/>
        <v>53883.341030176896</v>
      </c>
      <c r="G134" s="74">
        <f t="shared" si="9"/>
        <v>3.5093947048600261E-3</v>
      </c>
      <c r="H134" s="73">
        <f t="shared" si="10"/>
        <v>11.881662851196671</v>
      </c>
      <c r="I134" s="75">
        <f t="shared" si="11"/>
        <v>6129.7910301769052</v>
      </c>
      <c r="J134" s="76">
        <f t="shared" si="12"/>
        <v>6129.7910301769052</v>
      </c>
      <c r="K134" s="84">
        <f t="shared" si="13"/>
        <v>3.6563784267898865E-3</v>
      </c>
      <c r="L134" s="75">
        <f t="shared" si="14"/>
        <v>795688.48660214571</v>
      </c>
      <c r="M134" s="75">
        <f t="shared" si="15"/>
        <v>221879.07604001343</v>
      </c>
      <c r="N134" s="75">
        <f t="shared" si="16"/>
        <v>1017567.5626421592</v>
      </c>
    </row>
    <row r="135" spans="1:14" x14ac:dyDescent="0.3">
      <c r="A135" s="62" t="s">
        <v>28</v>
      </c>
      <c r="B135" s="63" t="s">
        <v>155</v>
      </c>
      <c r="C135" s="64">
        <v>1811</v>
      </c>
      <c r="D135" s="77">
        <v>3357552</v>
      </c>
      <c r="E135" s="77">
        <v>296000</v>
      </c>
      <c r="F135" s="75">
        <f t="shared" si="17"/>
        <v>20542.319837837837</v>
      </c>
      <c r="G135" s="74">
        <f t="shared" si="9"/>
        <v>1.3379108846289834E-3</v>
      </c>
      <c r="H135" s="73">
        <f t="shared" si="10"/>
        <v>11.343081081081081</v>
      </c>
      <c r="I135" s="75">
        <f t="shared" si="11"/>
        <v>1472.4898378378391</v>
      </c>
      <c r="J135" s="76">
        <f t="shared" si="12"/>
        <v>1472.4898378378391</v>
      </c>
      <c r="K135" s="84">
        <f t="shared" si="13"/>
        <v>8.7833011765528848E-4</v>
      </c>
      <c r="L135" s="75">
        <f t="shared" si="14"/>
        <v>303345.84067295282</v>
      </c>
      <c r="M135" s="75">
        <f t="shared" si="15"/>
        <v>53299.48167716575</v>
      </c>
      <c r="N135" s="75">
        <f t="shared" si="16"/>
        <v>356645.32235011854</v>
      </c>
    </row>
    <row r="136" spans="1:14" x14ac:dyDescent="0.3">
      <c r="A136" s="62" t="s">
        <v>46</v>
      </c>
      <c r="B136" s="63" t="s">
        <v>156</v>
      </c>
      <c r="C136" s="64">
        <v>4409</v>
      </c>
      <c r="D136" s="77">
        <v>8326308</v>
      </c>
      <c r="E136" s="77">
        <v>883450</v>
      </c>
      <c r="F136" s="75">
        <f t="shared" si="17"/>
        <v>41553.785694719569</v>
      </c>
      <c r="G136" s="74">
        <f t="shared" si="9"/>
        <v>2.7063770118164552E-3</v>
      </c>
      <c r="H136" s="73">
        <f t="shared" si="10"/>
        <v>9.4247642764163224</v>
      </c>
      <c r="I136" s="75">
        <f t="shared" si="11"/>
        <v>-4872.9843052804317</v>
      </c>
      <c r="J136" s="76">
        <f t="shared" si="12"/>
        <v>0</v>
      </c>
      <c r="K136" s="84">
        <f t="shared" si="13"/>
        <v>0</v>
      </c>
      <c r="L136" s="75">
        <f t="shared" si="14"/>
        <v>613619.50131310837</v>
      </c>
      <c r="M136" s="75">
        <f t="shared" si="15"/>
        <v>0</v>
      </c>
      <c r="N136" s="75">
        <f t="shared" si="16"/>
        <v>613619.50131310837</v>
      </c>
    </row>
    <row r="137" spans="1:14" x14ac:dyDescent="0.3">
      <c r="A137" s="62" t="s">
        <v>26</v>
      </c>
      <c r="B137" s="63" t="s">
        <v>157</v>
      </c>
      <c r="C137" s="64">
        <v>220</v>
      </c>
      <c r="D137" s="77">
        <v>279111</v>
      </c>
      <c r="E137" s="77">
        <v>26400</v>
      </c>
      <c r="F137" s="75">
        <f t="shared" si="17"/>
        <v>2325.9250000000002</v>
      </c>
      <c r="G137" s="74">
        <f t="shared" si="9"/>
        <v>1.5148631697374092E-4</v>
      </c>
      <c r="H137" s="73">
        <f t="shared" si="10"/>
        <v>10.572386363636364</v>
      </c>
      <c r="I137" s="75">
        <f t="shared" si="11"/>
        <v>9.3250000000001165</v>
      </c>
      <c r="J137" s="76">
        <f t="shared" si="12"/>
        <v>9.3250000000001165</v>
      </c>
      <c r="K137" s="84">
        <f t="shared" si="13"/>
        <v>5.5622987246976537E-6</v>
      </c>
      <c r="L137" s="75">
        <f t="shared" si="14"/>
        <v>34346.640498101646</v>
      </c>
      <c r="M137" s="75">
        <f t="shared" si="15"/>
        <v>337.53554956235422</v>
      </c>
      <c r="N137" s="75">
        <f t="shared" si="16"/>
        <v>34684.176047663997</v>
      </c>
    </row>
    <row r="138" spans="1:14" x14ac:dyDescent="0.3">
      <c r="A138" s="62" t="s">
        <v>26</v>
      </c>
      <c r="B138" s="63" t="s">
        <v>158</v>
      </c>
      <c r="C138" s="64">
        <v>758</v>
      </c>
      <c r="D138" s="77">
        <v>1356122</v>
      </c>
      <c r="E138" s="77">
        <v>142950</v>
      </c>
      <c r="F138" s="75">
        <f t="shared" si="17"/>
        <v>7190.9092409933546</v>
      </c>
      <c r="G138" s="74">
        <f t="shared" si="9"/>
        <v>4.6834027606673558E-4</v>
      </c>
      <c r="H138" s="73">
        <f t="shared" si="10"/>
        <v>9.486687653025534</v>
      </c>
      <c r="I138" s="75">
        <f t="shared" si="11"/>
        <v>-790.83075900664483</v>
      </c>
      <c r="J138" s="76">
        <f t="shared" si="12"/>
        <v>0</v>
      </c>
      <c r="K138" s="84">
        <f t="shared" si="13"/>
        <v>0</v>
      </c>
      <c r="L138" s="75">
        <f t="shared" si="14"/>
        <v>106187.24789272041</v>
      </c>
      <c r="M138" s="75">
        <f t="shared" si="15"/>
        <v>0</v>
      </c>
      <c r="N138" s="75">
        <f t="shared" si="16"/>
        <v>106187.24789272041</v>
      </c>
    </row>
    <row r="139" spans="1:14" x14ac:dyDescent="0.3">
      <c r="A139" s="62" t="s">
        <v>20</v>
      </c>
      <c r="B139" s="63" t="s">
        <v>159</v>
      </c>
      <c r="C139" s="64">
        <v>1364</v>
      </c>
      <c r="D139" s="77">
        <v>1792782</v>
      </c>
      <c r="E139" s="77">
        <v>162950</v>
      </c>
      <c r="F139" s="75">
        <f t="shared" si="17"/>
        <v>15006.779061061676</v>
      </c>
      <c r="G139" s="74">
        <f t="shared" si="9"/>
        <v>9.7738391805362885E-4</v>
      </c>
      <c r="H139" s="73">
        <f t="shared" si="10"/>
        <v>11.00203743479595</v>
      </c>
      <c r="I139" s="75">
        <f t="shared" si="11"/>
        <v>643.85906106167658</v>
      </c>
      <c r="J139" s="76">
        <f t="shared" si="12"/>
        <v>643.85906106167658</v>
      </c>
      <c r="K139" s="84">
        <f t="shared" si="13"/>
        <v>3.8405752645880405E-4</v>
      </c>
      <c r="L139" s="75">
        <f t="shared" si="14"/>
        <v>221603.20966700328</v>
      </c>
      <c r="M139" s="75">
        <f t="shared" si="15"/>
        <v>23305.664559372832</v>
      </c>
      <c r="N139" s="75">
        <f t="shared" si="16"/>
        <v>244908.87422637612</v>
      </c>
    </row>
    <row r="140" spans="1:14" x14ac:dyDescent="0.3">
      <c r="A140" s="62" t="s">
        <v>30</v>
      </c>
      <c r="B140" s="63" t="s">
        <v>160</v>
      </c>
      <c r="C140" s="64">
        <v>1562</v>
      </c>
      <c r="D140" s="77">
        <v>2881616.1</v>
      </c>
      <c r="E140" s="77">
        <v>126650</v>
      </c>
      <c r="F140" s="75">
        <f t="shared" si="17"/>
        <v>35539.552690090801</v>
      </c>
      <c r="G140" s="74">
        <f t="shared" ref="G140:G203" si="18">IFERROR(F140/$F$498,"")</f>
        <v>2.314673062938857E-3</v>
      </c>
      <c r="H140" s="73">
        <f t="shared" ref="H140:H203" si="19">IFERROR(D140/E140,"")</f>
        <v>22.752594551914726</v>
      </c>
      <c r="I140" s="75">
        <f t="shared" ref="I140:I203" si="20">IFERROR((H140-$H$4)*C140, "")</f>
        <v>19091.692690090804</v>
      </c>
      <c r="J140" s="76">
        <f t="shared" ref="J140:J203" si="21">IF(I140&gt;0,I140,0)</f>
        <v>19091.692690090804</v>
      </c>
      <c r="K140" s="84">
        <f t="shared" ref="K140:K203" si="22">IFERROR(J140/$J$498,"")</f>
        <v>1.138806411822094E-2</v>
      </c>
      <c r="L140" s="75">
        <f t="shared" ref="L140:L203" si="23">IFERROR(($B$7*G140),"")</f>
        <v>524808.08268103644</v>
      </c>
      <c r="M140" s="75">
        <f t="shared" ref="M140:M203" si="24">IFERROR(($B$8*K140),"")</f>
        <v>691058.97954158706</v>
      </c>
      <c r="N140" s="75">
        <f t="shared" ref="N140:N203" si="25">IFERROR(L140+M140,"")</f>
        <v>1215867.0622226235</v>
      </c>
    </row>
    <row r="141" spans="1:14" x14ac:dyDescent="0.3">
      <c r="A141" s="62" t="s">
        <v>32</v>
      </c>
      <c r="B141" s="63" t="s">
        <v>161</v>
      </c>
      <c r="C141" s="64">
        <v>448</v>
      </c>
      <c r="D141" s="77">
        <v>1057270</v>
      </c>
      <c r="E141" s="77">
        <v>127900</v>
      </c>
      <c r="F141" s="75">
        <f t="shared" ref="F141:F204" si="26">IFERROR((C141*D141)/E141,"")</f>
        <v>3703.3382329945271</v>
      </c>
      <c r="G141" s="74">
        <f t="shared" si="18"/>
        <v>2.4119654306324685E-4</v>
      </c>
      <c r="H141" s="73">
        <f t="shared" si="19"/>
        <v>8.2663799843627839</v>
      </c>
      <c r="I141" s="75">
        <f t="shared" si="20"/>
        <v>-1014.1017670054725</v>
      </c>
      <c r="J141" s="76">
        <f t="shared" si="21"/>
        <v>0</v>
      </c>
      <c r="K141" s="84">
        <f t="shared" si="22"/>
        <v>0</v>
      </c>
      <c r="L141" s="75">
        <f t="shared" si="23"/>
        <v>54686.727616555989</v>
      </c>
      <c r="M141" s="75">
        <f t="shared" si="24"/>
        <v>0</v>
      </c>
      <c r="N141" s="75">
        <f t="shared" si="25"/>
        <v>54686.727616555989</v>
      </c>
    </row>
    <row r="142" spans="1:14" x14ac:dyDescent="0.3">
      <c r="A142" s="62" t="s">
        <v>26</v>
      </c>
      <c r="B142" s="63" t="s">
        <v>162</v>
      </c>
      <c r="C142" s="64">
        <v>1358</v>
      </c>
      <c r="D142" s="77">
        <v>3997984</v>
      </c>
      <c r="E142" s="77">
        <v>362150</v>
      </c>
      <c r="F142" s="75">
        <f t="shared" si="26"/>
        <v>14991.750026232225</v>
      </c>
      <c r="G142" s="74">
        <f t="shared" si="18"/>
        <v>9.7640508462865452E-4</v>
      </c>
      <c r="H142" s="73">
        <f t="shared" si="19"/>
        <v>11.039580284412537</v>
      </c>
      <c r="I142" s="75">
        <f t="shared" si="20"/>
        <v>692.0100262322261</v>
      </c>
      <c r="J142" s="76">
        <f t="shared" si="21"/>
        <v>692.0100262322261</v>
      </c>
      <c r="K142" s="84">
        <f t="shared" si="22"/>
        <v>4.1277924787018266E-4</v>
      </c>
      <c r="L142" s="75">
        <f t="shared" si="23"/>
        <v>221381.27780921743</v>
      </c>
      <c r="M142" s="75">
        <f t="shared" si="24"/>
        <v>25048.577427018841</v>
      </c>
      <c r="N142" s="75">
        <f t="shared" si="25"/>
        <v>246429.85523623627</v>
      </c>
    </row>
    <row r="143" spans="1:14" x14ac:dyDescent="0.3">
      <c r="A143" s="62" t="s">
        <v>20</v>
      </c>
      <c r="B143" s="63" t="s">
        <v>163</v>
      </c>
      <c r="C143" s="64">
        <v>1254</v>
      </c>
      <c r="D143" s="77">
        <v>3544697</v>
      </c>
      <c r="E143" s="77">
        <v>267850</v>
      </c>
      <c r="F143" s="75">
        <f t="shared" si="26"/>
        <v>16595.296016427106</v>
      </c>
      <c r="G143" s="74">
        <f t="shared" si="18"/>
        <v>1.0808432226393956E-3</v>
      </c>
      <c r="H143" s="73">
        <f t="shared" si="19"/>
        <v>13.233888370356542</v>
      </c>
      <c r="I143" s="75">
        <f t="shared" si="20"/>
        <v>3390.6760164271045</v>
      </c>
      <c r="J143" s="76">
        <f t="shared" si="21"/>
        <v>3390.6760164271045</v>
      </c>
      <c r="K143" s="84">
        <f t="shared" si="22"/>
        <v>2.0225150543737446E-3</v>
      </c>
      <c r="L143" s="75">
        <f t="shared" si="23"/>
        <v>245060.63877201546</v>
      </c>
      <c r="M143" s="75">
        <f t="shared" si="24"/>
        <v>122731.76328070802</v>
      </c>
      <c r="N143" s="75">
        <f t="shared" si="25"/>
        <v>367792.40205272345</v>
      </c>
    </row>
    <row r="144" spans="1:14" x14ac:dyDescent="0.3">
      <c r="A144" s="62" t="s">
        <v>30</v>
      </c>
      <c r="B144" s="63" t="s">
        <v>164</v>
      </c>
      <c r="C144" s="64">
        <v>2252</v>
      </c>
      <c r="D144" s="77">
        <v>3776765</v>
      </c>
      <c r="E144" s="77">
        <v>338050</v>
      </c>
      <c r="F144" s="75">
        <f t="shared" si="26"/>
        <v>25159.812986244637</v>
      </c>
      <c r="G144" s="74">
        <f t="shared" si="18"/>
        <v>1.6386458742368294E-3</v>
      </c>
      <c r="H144" s="73">
        <f t="shared" si="19"/>
        <v>11.172208253216979</v>
      </c>
      <c r="I144" s="75">
        <f t="shared" si="20"/>
        <v>1446.2529862446388</v>
      </c>
      <c r="J144" s="76">
        <f t="shared" si="21"/>
        <v>1446.2529862446388</v>
      </c>
      <c r="K144" s="84">
        <f t="shared" si="22"/>
        <v>8.6268001511835145E-4</v>
      </c>
      <c r="L144" s="75">
        <f t="shared" si="23"/>
        <v>371531.77838408959</v>
      </c>
      <c r="M144" s="75">
        <f t="shared" si="24"/>
        <v>52349.790511343053</v>
      </c>
      <c r="N144" s="75">
        <f t="shared" si="25"/>
        <v>423881.56889543263</v>
      </c>
    </row>
    <row r="145" spans="1:14" x14ac:dyDescent="0.3">
      <c r="A145" s="62" t="s">
        <v>28</v>
      </c>
      <c r="B145" s="63" t="s">
        <v>165</v>
      </c>
      <c r="C145" s="64">
        <v>1238</v>
      </c>
      <c r="D145" s="77">
        <v>4708617</v>
      </c>
      <c r="E145" s="77">
        <v>422050</v>
      </c>
      <c r="F145" s="75">
        <f t="shared" si="26"/>
        <v>13811.794446155669</v>
      </c>
      <c r="G145" s="74">
        <f t="shared" si="18"/>
        <v>8.995551754448195E-4</v>
      </c>
      <c r="H145" s="73">
        <f t="shared" si="19"/>
        <v>11.156538324843028</v>
      </c>
      <c r="I145" s="75">
        <f t="shared" si="20"/>
        <v>775.6544461556698</v>
      </c>
      <c r="J145" s="76">
        <f t="shared" si="21"/>
        <v>775.6544461556698</v>
      </c>
      <c r="K145" s="84">
        <f t="shared" si="22"/>
        <v>4.6267257229573117E-4</v>
      </c>
      <c r="L145" s="75">
        <f t="shared" si="23"/>
        <v>203957.02289445515</v>
      </c>
      <c r="M145" s="75">
        <f t="shared" si="24"/>
        <v>28076.241260443348</v>
      </c>
      <c r="N145" s="75">
        <f t="shared" si="25"/>
        <v>232033.2641548985</v>
      </c>
    </row>
    <row r="146" spans="1:14" x14ac:dyDescent="0.3">
      <c r="A146" s="62" t="s">
        <v>30</v>
      </c>
      <c r="B146" s="63" t="s">
        <v>166</v>
      </c>
      <c r="C146" s="64">
        <v>142</v>
      </c>
      <c r="D146" s="77">
        <v>189888</v>
      </c>
      <c r="E146" s="77">
        <v>17750</v>
      </c>
      <c r="F146" s="75">
        <f t="shared" si="26"/>
        <v>1519.104</v>
      </c>
      <c r="G146" s="74">
        <f t="shared" si="18"/>
        <v>9.8938473966304891E-5</v>
      </c>
      <c r="H146" s="73">
        <f t="shared" si="19"/>
        <v>10.697915492957746</v>
      </c>
      <c r="I146" s="75">
        <f t="shared" si="20"/>
        <v>23.843999999999994</v>
      </c>
      <c r="J146" s="76">
        <f t="shared" si="21"/>
        <v>23.843999999999994</v>
      </c>
      <c r="K146" s="84">
        <f t="shared" si="22"/>
        <v>1.4222782926722699E-5</v>
      </c>
      <c r="L146" s="75">
        <f t="shared" si="23"/>
        <v>22432.416766330898</v>
      </c>
      <c r="M146" s="75">
        <f t="shared" si="24"/>
        <v>863.07749530988428</v>
      </c>
      <c r="N146" s="75">
        <f t="shared" si="25"/>
        <v>23295.494261640782</v>
      </c>
    </row>
    <row r="147" spans="1:14" x14ac:dyDescent="0.3">
      <c r="A147" s="62" t="s">
        <v>18</v>
      </c>
      <c r="B147" s="63" t="s">
        <v>167</v>
      </c>
      <c r="C147" s="64">
        <v>7224</v>
      </c>
      <c r="D147" s="77">
        <v>15830592</v>
      </c>
      <c r="E147" s="77">
        <v>1651650</v>
      </c>
      <c r="F147" s="75">
        <f t="shared" si="26"/>
        <v>69239.970095359182</v>
      </c>
      <c r="G147" s="74">
        <f t="shared" si="18"/>
        <v>4.5095641764536353E-3</v>
      </c>
      <c r="H147" s="73">
        <f t="shared" si="19"/>
        <v>9.5847134683498325</v>
      </c>
      <c r="I147" s="75">
        <f t="shared" si="20"/>
        <v>-6828.7499046408057</v>
      </c>
      <c r="J147" s="76">
        <f t="shared" si="21"/>
        <v>0</v>
      </c>
      <c r="K147" s="84">
        <f t="shared" si="22"/>
        <v>0</v>
      </c>
      <c r="L147" s="75">
        <f t="shared" si="23"/>
        <v>1022457.8870619689</v>
      </c>
      <c r="M147" s="75">
        <f t="shared" si="24"/>
        <v>0</v>
      </c>
      <c r="N147" s="75">
        <f t="shared" si="25"/>
        <v>1022457.8870619689</v>
      </c>
    </row>
    <row r="148" spans="1:14" x14ac:dyDescent="0.3">
      <c r="A148" s="62" t="s">
        <v>32</v>
      </c>
      <c r="B148" s="63" t="s">
        <v>168</v>
      </c>
      <c r="C148" s="64">
        <v>8736</v>
      </c>
      <c r="D148" s="77">
        <v>25611258</v>
      </c>
      <c r="E148" s="77">
        <v>1751700</v>
      </c>
      <c r="F148" s="75">
        <f t="shared" si="26"/>
        <v>127727.32196609008</v>
      </c>
      <c r="G148" s="74">
        <f t="shared" si="18"/>
        <v>8.3188157750409761E-3</v>
      </c>
      <c r="H148" s="73">
        <f t="shared" si="19"/>
        <v>14.620801507107382</v>
      </c>
      <c r="I148" s="75">
        <f t="shared" si="20"/>
        <v>35737.241966090092</v>
      </c>
      <c r="J148" s="76">
        <f t="shared" si="21"/>
        <v>35737.241966090092</v>
      </c>
      <c r="K148" s="84">
        <f t="shared" si="22"/>
        <v>2.1317020419538008E-2</v>
      </c>
      <c r="L148" s="75">
        <f t="shared" si="23"/>
        <v>1886133.2198392369</v>
      </c>
      <c r="M148" s="75">
        <f t="shared" si="24"/>
        <v>1293575.2929615974</v>
      </c>
      <c r="N148" s="75">
        <f t="shared" si="25"/>
        <v>3179708.5128008341</v>
      </c>
    </row>
    <row r="149" spans="1:14" x14ac:dyDescent="0.3">
      <c r="A149" s="62" t="s">
        <v>37</v>
      </c>
      <c r="B149" s="63" t="s">
        <v>169</v>
      </c>
      <c r="C149" s="64">
        <v>933</v>
      </c>
      <c r="D149" s="77">
        <v>3598273.36</v>
      </c>
      <c r="E149" s="77">
        <v>442600</v>
      </c>
      <c r="F149" s="75">
        <f t="shared" si="26"/>
        <v>7585.1537389968371</v>
      </c>
      <c r="G149" s="74">
        <f t="shared" si="18"/>
        <v>4.9401722050376978E-4</v>
      </c>
      <c r="H149" s="73">
        <f t="shared" si="19"/>
        <v>8.1298539539087216</v>
      </c>
      <c r="I149" s="75">
        <f t="shared" si="20"/>
        <v>-2239.3362610031622</v>
      </c>
      <c r="J149" s="76">
        <f t="shared" si="21"/>
        <v>0</v>
      </c>
      <c r="K149" s="84">
        <f t="shared" si="22"/>
        <v>0</v>
      </c>
      <c r="L149" s="75">
        <f t="shared" si="23"/>
        <v>112009.00656562693</v>
      </c>
      <c r="M149" s="75">
        <f t="shared" si="24"/>
        <v>0</v>
      </c>
      <c r="N149" s="75">
        <f t="shared" si="25"/>
        <v>112009.00656562693</v>
      </c>
    </row>
    <row r="150" spans="1:14" x14ac:dyDescent="0.3">
      <c r="A150" s="62" t="s">
        <v>30</v>
      </c>
      <c r="B150" s="63" t="s">
        <v>170</v>
      </c>
      <c r="C150" s="64">
        <v>1459</v>
      </c>
      <c r="D150" s="77">
        <v>3219730.07</v>
      </c>
      <c r="E150" s="77">
        <v>308250</v>
      </c>
      <c r="F150" s="75">
        <f t="shared" si="26"/>
        <v>15239.53340512571</v>
      </c>
      <c r="G150" s="74">
        <f t="shared" si="18"/>
        <v>9.9254309057290597E-4</v>
      </c>
      <c r="H150" s="73">
        <f t="shared" si="19"/>
        <v>10.445190819140308</v>
      </c>
      <c r="I150" s="75">
        <f t="shared" si="20"/>
        <v>-123.73659487429002</v>
      </c>
      <c r="J150" s="76">
        <f t="shared" si="21"/>
        <v>0</v>
      </c>
      <c r="K150" s="84">
        <f t="shared" si="22"/>
        <v>0</v>
      </c>
      <c r="L150" s="75">
        <f t="shared" si="23"/>
        <v>225040.26364765136</v>
      </c>
      <c r="M150" s="75">
        <f t="shared" si="24"/>
        <v>0</v>
      </c>
      <c r="N150" s="75">
        <f t="shared" si="25"/>
        <v>225040.26364765136</v>
      </c>
    </row>
    <row r="151" spans="1:14" x14ac:dyDescent="0.3">
      <c r="A151" s="62" t="s">
        <v>30</v>
      </c>
      <c r="B151" s="63" t="s">
        <v>171</v>
      </c>
      <c r="C151" s="64">
        <v>1271</v>
      </c>
      <c r="D151" s="77">
        <v>1234079</v>
      </c>
      <c r="E151" s="77">
        <v>137550</v>
      </c>
      <c r="F151" s="75">
        <f t="shared" si="26"/>
        <v>11403.230890585242</v>
      </c>
      <c r="G151" s="74">
        <f t="shared" si="18"/>
        <v>7.4268665121014212E-4</v>
      </c>
      <c r="H151" s="73">
        <f t="shared" si="19"/>
        <v>8.9718575063613226</v>
      </c>
      <c r="I151" s="75">
        <f t="shared" si="20"/>
        <v>-1980.3991094147582</v>
      </c>
      <c r="J151" s="76">
        <f t="shared" si="21"/>
        <v>0</v>
      </c>
      <c r="K151" s="84">
        <f t="shared" si="22"/>
        <v>0</v>
      </c>
      <c r="L151" s="75">
        <f t="shared" si="23"/>
        <v>168390.06929104711</v>
      </c>
      <c r="M151" s="75">
        <f t="shared" si="24"/>
        <v>0</v>
      </c>
      <c r="N151" s="75">
        <f t="shared" si="25"/>
        <v>168390.06929104711</v>
      </c>
    </row>
    <row r="152" spans="1:14" x14ac:dyDescent="0.3">
      <c r="A152" s="62" t="s">
        <v>50</v>
      </c>
      <c r="B152" s="63" t="s">
        <v>172</v>
      </c>
      <c r="C152" s="64">
        <v>655</v>
      </c>
      <c r="D152" s="77">
        <v>2235509</v>
      </c>
      <c r="E152" s="77">
        <v>318550</v>
      </c>
      <c r="F152" s="75">
        <f t="shared" si="26"/>
        <v>4596.6359912101707</v>
      </c>
      <c r="G152" s="74">
        <f t="shared" si="18"/>
        <v>2.9937657352553052E-4</v>
      </c>
      <c r="H152" s="73">
        <f t="shared" si="19"/>
        <v>7.0177648720765973</v>
      </c>
      <c r="I152" s="75">
        <f t="shared" si="20"/>
        <v>-2300.5140087898285</v>
      </c>
      <c r="J152" s="76">
        <f t="shared" si="21"/>
        <v>0</v>
      </c>
      <c r="K152" s="84">
        <f t="shared" si="22"/>
        <v>0</v>
      </c>
      <c r="L152" s="75">
        <f t="shared" si="23"/>
        <v>67877.942706979302</v>
      </c>
      <c r="M152" s="75">
        <f t="shared" si="24"/>
        <v>0</v>
      </c>
      <c r="N152" s="75">
        <f t="shared" si="25"/>
        <v>67877.942706979302</v>
      </c>
    </row>
    <row r="153" spans="1:14" x14ac:dyDescent="0.3">
      <c r="A153" s="62" t="s">
        <v>30</v>
      </c>
      <c r="B153" s="63" t="s">
        <v>173</v>
      </c>
      <c r="C153" s="64">
        <v>1009</v>
      </c>
      <c r="D153" s="77">
        <v>1052238.81</v>
      </c>
      <c r="E153" s="77">
        <v>125150</v>
      </c>
      <c r="F153" s="75">
        <f t="shared" si="26"/>
        <v>8483.4914845385538</v>
      </c>
      <c r="G153" s="74">
        <f t="shared" si="18"/>
        <v>5.52525502787424E-4</v>
      </c>
      <c r="H153" s="73">
        <f t="shared" si="19"/>
        <v>8.4078210946863763</v>
      </c>
      <c r="I153" s="75">
        <f t="shared" si="20"/>
        <v>-2141.2785154614457</v>
      </c>
      <c r="J153" s="76">
        <f t="shared" si="21"/>
        <v>0</v>
      </c>
      <c r="K153" s="84">
        <f t="shared" si="22"/>
        <v>0</v>
      </c>
      <c r="L153" s="75">
        <f t="shared" si="23"/>
        <v>125274.64651188336</v>
      </c>
      <c r="M153" s="75">
        <f t="shared" si="24"/>
        <v>0</v>
      </c>
      <c r="N153" s="75">
        <f t="shared" si="25"/>
        <v>125274.64651188336</v>
      </c>
    </row>
    <row r="154" spans="1:14" x14ac:dyDescent="0.3">
      <c r="A154" s="62" t="s">
        <v>37</v>
      </c>
      <c r="B154" s="63" t="s">
        <v>174</v>
      </c>
      <c r="C154" s="64">
        <v>6581</v>
      </c>
      <c r="D154" s="77">
        <v>8727026.9800000004</v>
      </c>
      <c r="E154" s="77">
        <v>755750</v>
      </c>
      <c r="F154" s="75">
        <f t="shared" si="26"/>
        <v>75994.131068977847</v>
      </c>
      <c r="G154" s="74">
        <f t="shared" si="18"/>
        <v>4.9494592591159169E-3</v>
      </c>
      <c r="H154" s="73">
        <f t="shared" si="19"/>
        <v>11.547505100893153</v>
      </c>
      <c r="I154" s="75">
        <f t="shared" si="20"/>
        <v>6696.2010689778417</v>
      </c>
      <c r="J154" s="76">
        <f t="shared" si="21"/>
        <v>6696.2010689778417</v>
      </c>
      <c r="K154" s="84">
        <f t="shared" si="22"/>
        <v>3.9942381411575386E-3</v>
      </c>
      <c r="L154" s="75">
        <f t="shared" si="23"/>
        <v>1122195.7284915887</v>
      </c>
      <c r="M154" s="75">
        <f t="shared" si="24"/>
        <v>242381.33059489878</v>
      </c>
      <c r="N154" s="75">
        <f t="shared" si="25"/>
        <v>1364577.0590864876</v>
      </c>
    </row>
    <row r="155" spans="1:14" x14ac:dyDescent="0.3">
      <c r="A155" s="62" t="s">
        <v>53</v>
      </c>
      <c r="B155" s="63" t="s">
        <v>175</v>
      </c>
      <c r="C155" s="64">
        <v>12744</v>
      </c>
      <c r="D155" s="77">
        <v>51610305.479999997</v>
      </c>
      <c r="E155" s="77">
        <v>5033100</v>
      </c>
      <c r="F155" s="75">
        <f t="shared" si="26"/>
        <v>130679.24997260535</v>
      </c>
      <c r="G155" s="74">
        <f t="shared" si="18"/>
        <v>8.5110733507059843E-3</v>
      </c>
      <c r="H155" s="73">
        <f t="shared" si="19"/>
        <v>10.254178434761876</v>
      </c>
      <c r="I155" s="75">
        <f t="shared" si="20"/>
        <v>-3515.0700273946459</v>
      </c>
      <c r="J155" s="76">
        <f t="shared" si="21"/>
        <v>0</v>
      </c>
      <c r="K155" s="84">
        <f t="shared" si="22"/>
        <v>0</v>
      </c>
      <c r="L155" s="75">
        <f t="shared" si="23"/>
        <v>1929723.967613158</v>
      </c>
      <c r="M155" s="75">
        <f t="shared" si="24"/>
        <v>0</v>
      </c>
      <c r="N155" s="75">
        <f t="shared" si="25"/>
        <v>1929723.967613158</v>
      </c>
    </row>
    <row r="156" spans="1:14" x14ac:dyDescent="0.3">
      <c r="A156" s="62" t="s">
        <v>22</v>
      </c>
      <c r="B156" s="63" t="s">
        <v>176</v>
      </c>
      <c r="C156" s="64">
        <v>3076</v>
      </c>
      <c r="D156" s="77">
        <v>5286498</v>
      </c>
      <c r="E156" s="77">
        <v>457100</v>
      </c>
      <c r="F156" s="75">
        <f t="shared" si="26"/>
        <v>35574.858560490044</v>
      </c>
      <c r="G156" s="74">
        <f t="shared" si="18"/>
        <v>2.3169725163925728E-3</v>
      </c>
      <c r="H156" s="73">
        <f t="shared" si="19"/>
        <v>11.565298621745789</v>
      </c>
      <c r="I156" s="75">
        <f t="shared" si="20"/>
        <v>3184.5785604900502</v>
      </c>
      <c r="J156" s="76">
        <f t="shared" si="21"/>
        <v>3184.5785604900502</v>
      </c>
      <c r="K156" s="84">
        <f t="shared" si="22"/>
        <v>1.8995793314437613E-3</v>
      </c>
      <c r="L156" s="75">
        <f t="shared" si="23"/>
        <v>525329.44000686402</v>
      </c>
      <c r="M156" s="75">
        <f t="shared" si="24"/>
        <v>115271.68627769292</v>
      </c>
      <c r="N156" s="75">
        <f t="shared" si="25"/>
        <v>640601.12628455693</v>
      </c>
    </row>
    <row r="157" spans="1:14" x14ac:dyDescent="0.3">
      <c r="A157" s="62" t="s">
        <v>50</v>
      </c>
      <c r="B157" s="63" t="s">
        <v>177</v>
      </c>
      <c r="C157" s="64">
        <v>8043</v>
      </c>
      <c r="D157" s="77">
        <v>11291550.460000001</v>
      </c>
      <c r="E157" s="77">
        <v>956800</v>
      </c>
      <c r="F157" s="75">
        <f t="shared" si="26"/>
        <v>94918.415917412218</v>
      </c>
      <c r="G157" s="74">
        <f t="shared" si="18"/>
        <v>6.1819883445555987E-3</v>
      </c>
      <c r="H157" s="73">
        <f t="shared" si="19"/>
        <v>11.801369627926423</v>
      </c>
      <c r="I157" s="75">
        <f t="shared" si="20"/>
        <v>10225.625917412226</v>
      </c>
      <c r="J157" s="76">
        <f t="shared" si="21"/>
        <v>10225.625917412226</v>
      </c>
      <c r="K157" s="84">
        <f t="shared" si="22"/>
        <v>6.099515924896149E-3</v>
      </c>
      <c r="L157" s="75">
        <f t="shared" si="23"/>
        <v>1401648.2509817153</v>
      </c>
      <c r="M157" s="75">
        <f t="shared" si="24"/>
        <v>370135.36339439626</v>
      </c>
      <c r="N157" s="75">
        <f t="shared" si="25"/>
        <v>1771783.6143761114</v>
      </c>
    </row>
    <row r="158" spans="1:14" x14ac:dyDescent="0.3">
      <c r="A158" s="62" t="s">
        <v>22</v>
      </c>
      <c r="B158" s="63" t="s">
        <v>178</v>
      </c>
      <c r="C158" s="64">
        <v>1233</v>
      </c>
      <c r="D158" s="77">
        <v>3214233</v>
      </c>
      <c r="E158" s="77">
        <v>346100</v>
      </c>
      <c r="F158" s="75">
        <f t="shared" si="26"/>
        <v>11450.879193874604</v>
      </c>
      <c r="G158" s="74">
        <f t="shared" si="18"/>
        <v>7.4578996106551283E-4</v>
      </c>
      <c r="H158" s="73">
        <f t="shared" si="19"/>
        <v>9.2870066454781863</v>
      </c>
      <c r="I158" s="75">
        <f t="shared" si="20"/>
        <v>-1532.6108061253954</v>
      </c>
      <c r="J158" s="76">
        <f t="shared" si="21"/>
        <v>0</v>
      </c>
      <c r="K158" s="84">
        <f t="shared" si="22"/>
        <v>0</v>
      </c>
      <c r="L158" s="75">
        <f t="shared" si="23"/>
        <v>169093.68576338573</v>
      </c>
      <c r="M158" s="75">
        <f t="shared" si="24"/>
        <v>0</v>
      </c>
      <c r="N158" s="75">
        <f t="shared" si="25"/>
        <v>169093.68576338573</v>
      </c>
    </row>
    <row r="159" spans="1:14" x14ac:dyDescent="0.3">
      <c r="A159" s="62" t="s">
        <v>26</v>
      </c>
      <c r="B159" s="63" t="s">
        <v>179</v>
      </c>
      <c r="C159" s="64">
        <v>3326</v>
      </c>
      <c r="D159" s="77">
        <v>4333792</v>
      </c>
      <c r="E159" s="77">
        <v>243500</v>
      </c>
      <c r="F159" s="75">
        <f t="shared" si="26"/>
        <v>59195.861158110885</v>
      </c>
      <c r="G159" s="74">
        <f t="shared" si="18"/>
        <v>3.8553964495549697E-3</v>
      </c>
      <c r="H159" s="73">
        <f t="shared" si="19"/>
        <v>17.797913757700204</v>
      </c>
      <c r="I159" s="75">
        <f t="shared" si="20"/>
        <v>24173.081158110883</v>
      </c>
      <c r="J159" s="76">
        <f t="shared" si="21"/>
        <v>24173.081158110883</v>
      </c>
      <c r="K159" s="84">
        <f t="shared" si="22"/>
        <v>1.4419077586892372E-2</v>
      </c>
      <c r="L159" s="75">
        <f t="shared" si="23"/>
        <v>874137.79987453308</v>
      </c>
      <c r="M159" s="75">
        <f t="shared" si="24"/>
        <v>874989.19392152759</v>
      </c>
      <c r="N159" s="75">
        <f t="shared" si="25"/>
        <v>1749126.9937960608</v>
      </c>
    </row>
    <row r="160" spans="1:14" x14ac:dyDescent="0.3">
      <c r="A160" s="62" t="s">
        <v>26</v>
      </c>
      <c r="B160" s="63" t="s">
        <v>180</v>
      </c>
      <c r="C160" s="64">
        <v>4104</v>
      </c>
      <c r="D160" s="77">
        <v>5884970</v>
      </c>
      <c r="E160" s="77">
        <v>378550</v>
      </c>
      <c r="F160" s="75">
        <f t="shared" si="26"/>
        <v>63801.127671377624</v>
      </c>
      <c r="G160" s="74">
        <f t="shared" si="18"/>
        <v>4.1553351246099608E-3</v>
      </c>
      <c r="H160" s="73">
        <f t="shared" si="19"/>
        <v>15.54608374058909</v>
      </c>
      <c r="I160" s="75">
        <f t="shared" si="20"/>
        <v>20586.007671377629</v>
      </c>
      <c r="J160" s="76">
        <f t="shared" si="21"/>
        <v>20586.007671377629</v>
      </c>
      <c r="K160" s="84">
        <f t="shared" si="22"/>
        <v>1.2279412784677583E-2</v>
      </c>
      <c r="L160" s="75">
        <f t="shared" si="23"/>
        <v>942143.18840989808</v>
      </c>
      <c r="M160" s="75">
        <f t="shared" si="24"/>
        <v>745148.46248291689</v>
      </c>
      <c r="N160" s="75">
        <f t="shared" si="25"/>
        <v>1687291.6508928151</v>
      </c>
    </row>
    <row r="161" spans="1:14" x14ac:dyDescent="0.3">
      <c r="A161" s="62" t="s">
        <v>62</v>
      </c>
      <c r="B161" s="63" t="s">
        <v>181</v>
      </c>
      <c r="C161" s="64">
        <v>1256</v>
      </c>
      <c r="D161" s="77">
        <v>1607813</v>
      </c>
      <c r="E161" s="77">
        <v>174700</v>
      </c>
      <c r="F161" s="75">
        <f t="shared" si="26"/>
        <v>11559.319564968517</v>
      </c>
      <c r="G161" s="74">
        <f t="shared" si="18"/>
        <v>7.5285262750070855E-4</v>
      </c>
      <c r="H161" s="73">
        <f t="shared" si="19"/>
        <v>9.2032799084144248</v>
      </c>
      <c r="I161" s="75">
        <f t="shared" si="20"/>
        <v>-1666.3604350314818</v>
      </c>
      <c r="J161" s="76">
        <f t="shared" si="21"/>
        <v>0</v>
      </c>
      <c r="K161" s="84">
        <f t="shared" si="22"/>
        <v>0</v>
      </c>
      <c r="L161" s="75">
        <f t="shared" si="23"/>
        <v>170695.0110174001</v>
      </c>
      <c r="M161" s="75">
        <f t="shared" si="24"/>
        <v>0</v>
      </c>
      <c r="N161" s="75">
        <f t="shared" si="25"/>
        <v>170695.0110174001</v>
      </c>
    </row>
    <row r="162" spans="1:14" x14ac:dyDescent="0.3">
      <c r="A162" s="62" t="s">
        <v>32</v>
      </c>
      <c r="B162" s="63" t="s">
        <v>182</v>
      </c>
      <c r="C162" s="64">
        <v>1619</v>
      </c>
      <c r="D162" s="77">
        <v>2659526</v>
      </c>
      <c r="E162" s="77">
        <v>355250</v>
      </c>
      <c r="F162" s="75">
        <f t="shared" si="26"/>
        <v>12120.401390570021</v>
      </c>
      <c r="G162" s="74">
        <f t="shared" si="18"/>
        <v>7.8939560256709065E-4</v>
      </c>
      <c r="H162" s="73">
        <f t="shared" si="19"/>
        <v>7.4863504574243489</v>
      </c>
      <c r="I162" s="75">
        <f t="shared" si="20"/>
        <v>-4927.6686094299785</v>
      </c>
      <c r="J162" s="76">
        <f t="shared" si="21"/>
        <v>0</v>
      </c>
      <c r="K162" s="84">
        <f t="shared" si="22"/>
        <v>0</v>
      </c>
      <c r="L162" s="75">
        <f t="shared" si="23"/>
        <v>178980.43542014458</v>
      </c>
      <c r="M162" s="75">
        <f t="shared" si="24"/>
        <v>0</v>
      </c>
      <c r="N162" s="75">
        <f t="shared" si="25"/>
        <v>178980.43542014458</v>
      </c>
    </row>
    <row r="163" spans="1:14" x14ac:dyDescent="0.3">
      <c r="A163" s="62" t="s">
        <v>62</v>
      </c>
      <c r="B163" s="63" t="s">
        <v>183</v>
      </c>
      <c r="C163" s="64">
        <v>746</v>
      </c>
      <c r="D163" s="77">
        <v>1218243</v>
      </c>
      <c r="E163" s="77">
        <v>98600</v>
      </c>
      <c r="F163" s="75">
        <f t="shared" si="26"/>
        <v>9217.1326369168364</v>
      </c>
      <c r="G163" s="74">
        <f t="shared" si="18"/>
        <v>6.0030717939099328E-4</v>
      </c>
      <c r="H163" s="73">
        <f t="shared" si="19"/>
        <v>12.355405679513185</v>
      </c>
      <c r="I163" s="75">
        <f t="shared" si="20"/>
        <v>1361.7526369168361</v>
      </c>
      <c r="J163" s="76">
        <f t="shared" si="21"/>
        <v>1361.7526369168361</v>
      </c>
      <c r="K163" s="84">
        <f t="shared" si="22"/>
        <v>8.1227613465695335E-4</v>
      </c>
      <c r="L163" s="75">
        <f t="shared" si="23"/>
        <v>136108.23268312699</v>
      </c>
      <c r="M163" s="75">
        <f t="shared" si="24"/>
        <v>49291.144736697432</v>
      </c>
      <c r="N163" s="75">
        <f t="shared" si="25"/>
        <v>185399.37741982442</v>
      </c>
    </row>
    <row r="164" spans="1:14" x14ac:dyDescent="0.3">
      <c r="A164" s="62" t="s">
        <v>53</v>
      </c>
      <c r="B164" s="63" t="s">
        <v>184</v>
      </c>
      <c r="C164" s="64">
        <v>9023</v>
      </c>
      <c r="D164" s="77">
        <v>32335418</v>
      </c>
      <c r="E164" s="77">
        <v>3104800</v>
      </c>
      <c r="F164" s="75">
        <f t="shared" si="26"/>
        <v>93971.423799922704</v>
      </c>
      <c r="G164" s="74">
        <f t="shared" si="18"/>
        <v>6.1203112276745084E-3</v>
      </c>
      <c r="H164" s="73">
        <f t="shared" si="19"/>
        <v>10.41465408399897</v>
      </c>
      <c r="I164" s="75">
        <f t="shared" si="20"/>
        <v>-1040.7662000772873</v>
      </c>
      <c r="J164" s="76">
        <f t="shared" si="21"/>
        <v>0</v>
      </c>
      <c r="K164" s="84">
        <f t="shared" si="22"/>
        <v>0</v>
      </c>
      <c r="L164" s="75">
        <f t="shared" si="23"/>
        <v>1387664.1380743994</v>
      </c>
      <c r="M164" s="75">
        <f t="shared" si="24"/>
        <v>0</v>
      </c>
      <c r="N164" s="75">
        <f t="shared" si="25"/>
        <v>1387664.1380743994</v>
      </c>
    </row>
    <row r="165" spans="1:14" x14ac:dyDescent="0.3">
      <c r="A165" s="62" t="s">
        <v>32</v>
      </c>
      <c r="B165" s="63" t="s">
        <v>185</v>
      </c>
      <c r="C165" s="64">
        <v>31</v>
      </c>
      <c r="D165" s="77">
        <v>302985</v>
      </c>
      <c r="E165" s="77">
        <v>17900</v>
      </c>
      <c r="F165" s="75">
        <f t="shared" si="26"/>
        <v>524.72262569832401</v>
      </c>
      <c r="G165" s="74">
        <f t="shared" si="18"/>
        <v>3.4174918795674805E-5</v>
      </c>
      <c r="H165" s="73">
        <f t="shared" si="19"/>
        <v>16.926536312849162</v>
      </c>
      <c r="I165" s="75">
        <f t="shared" si="20"/>
        <v>198.29262569832406</v>
      </c>
      <c r="J165" s="76">
        <f t="shared" si="21"/>
        <v>198.29262569832406</v>
      </c>
      <c r="K165" s="84">
        <f t="shared" si="22"/>
        <v>1.1828019507117677E-4</v>
      </c>
      <c r="L165" s="75">
        <f t="shared" si="23"/>
        <v>7748.5126932640933</v>
      </c>
      <c r="M165" s="75">
        <f t="shared" si="24"/>
        <v>7177.5667977742814</v>
      </c>
      <c r="N165" s="75">
        <f t="shared" si="25"/>
        <v>14926.079491038374</v>
      </c>
    </row>
    <row r="166" spans="1:14" x14ac:dyDescent="0.3">
      <c r="A166" s="62" t="s">
        <v>26</v>
      </c>
      <c r="B166" s="63" t="s">
        <v>186</v>
      </c>
      <c r="C166" s="64">
        <v>1039</v>
      </c>
      <c r="D166" s="77">
        <v>1228430</v>
      </c>
      <c r="E166" s="77">
        <v>116450</v>
      </c>
      <c r="F166" s="75">
        <f t="shared" si="26"/>
        <v>10960.401631601546</v>
      </c>
      <c r="G166" s="74">
        <f t="shared" si="18"/>
        <v>7.1384540590272631E-4</v>
      </c>
      <c r="H166" s="73">
        <f t="shared" si="19"/>
        <v>10.548990983254615</v>
      </c>
      <c r="I166" s="75">
        <f t="shared" si="20"/>
        <v>19.731631601546034</v>
      </c>
      <c r="J166" s="76">
        <f t="shared" si="21"/>
        <v>19.731631601546034</v>
      </c>
      <c r="K166" s="84">
        <f t="shared" si="22"/>
        <v>1.1769783302250087E-5</v>
      </c>
      <c r="L166" s="75">
        <f t="shared" si="23"/>
        <v>161850.8655934413</v>
      </c>
      <c r="M166" s="75">
        <f t="shared" si="24"/>
        <v>714.22274706591668</v>
      </c>
      <c r="N166" s="75">
        <f t="shared" si="25"/>
        <v>162565.08834050721</v>
      </c>
    </row>
    <row r="167" spans="1:14" x14ac:dyDescent="0.3">
      <c r="A167" s="62" t="s">
        <v>39</v>
      </c>
      <c r="B167" s="63" t="s">
        <v>187</v>
      </c>
      <c r="C167" s="64">
        <v>1152</v>
      </c>
      <c r="D167" s="77">
        <v>3722766</v>
      </c>
      <c r="E167" s="77">
        <v>542100</v>
      </c>
      <c r="F167" s="75">
        <f t="shared" si="26"/>
        <v>7911.1352739346985</v>
      </c>
      <c r="G167" s="74">
        <f t="shared" si="18"/>
        <v>5.1524823273726116E-4</v>
      </c>
      <c r="H167" s="73">
        <f t="shared" si="19"/>
        <v>6.8673049252905365</v>
      </c>
      <c r="I167" s="75">
        <f t="shared" si="20"/>
        <v>-4219.424726065301</v>
      </c>
      <c r="J167" s="76">
        <f t="shared" si="21"/>
        <v>0</v>
      </c>
      <c r="K167" s="84">
        <f t="shared" si="22"/>
        <v>0</v>
      </c>
      <c r="L167" s="75">
        <f t="shared" si="23"/>
        <v>116822.73469079437</v>
      </c>
      <c r="M167" s="75">
        <f t="shared" si="24"/>
        <v>0</v>
      </c>
      <c r="N167" s="75">
        <f t="shared" si="25"/>
        <v>116822.73469079437</v>
      </c>
    </row>
    <row r="168" spans="1:14" x14ac:dyDescent="0.3">
      <c r="A168" s="62" t="s">
        <v>53</v>
      </c>
      <c r="B168" s="63" t="s">
        <v>188</v>
      </c>
      <c r="C168" s="64">
        <v>32</v>
      </c>
      <c r="D168" s="77">
        <v>3845957</v>
      </c>
      <c r="E168" s="77">
        <v>355550</v>
      </c>
      <c r="F168" s="75">
        <f t="shared" si="26"/>
        <v>346.14153846153846</v>
      </c>
      <c r="G168" s="74">
        <f t="shared" si="18"/>
        <v>2.2544023050254389E-5</v>
      </c>
      <c r="H168" s="73">
        <f t="shared" si="19"/>
        <v>10.816923076923077</v>
      </c>
      <c r="I168" s="75">
        <f t="shared" si="20"/>
        <v>9.1815384615384801</v>
      </c>
      <c r="J168" s="76">
        <f t="shared" si="21"/>
        <v>9.1815384615384801</v>
      </c>
      <c r="K168" s="84">
        <f t="shared" si="22"/>
        <v>5.4767248981637864E-6</v>
      </c>
      <c r="L168" s="75">
        <f t="shared" si="23"/>
        <v>5111.4283491506749</v>
      </c>
      <c r="M168" s="75">
        <f t="shared" si="24"/>
        <v>332.34269495369909</v>
      </c>
      <c r="N168" s="75">
        <f t="shared" si="25"/>
        <v>5443.7710441043737</v>
      </c>
    </row>
    <row r="169" spans="1:14" x14ac:dyDescent="0.3">
      <c r="A169" s="62" t="s">
        <v>35</v>
      </c>
      <c r="B169" s="63" t="s">
        <v>189</v>
      </c>
      <c r="C169" s="64">
        <v>3531</v>
      </c>
      <c r="D169" s="77">
        <v>7874622</v>
      </c>
      <c r="E169" s="77">
        <v>757050</v>
      </c>
      <c r="F169" s="75">
        <f t="shared" si="26"/>
        <v>36728.47273231623</v>
      </c>
      <c r="G169" s="74">
        <f t="shared" si="18"/>
        <v>2.3921068230011956E-3</v>
      </c>
      <c r="H169" s="73">
        <f t="shared" si="19"/>
        <v>10.401719833564494</v>
      </c>
      <c r="I169" s="75">
        <f t="shared" si="20"/>
        <v>-452.95726768377011</v>
      </c>
      <c r="J169" s="76">
        <f t="shared" si="21"/>
        <v>0</v>
      </c>
      <c r="K169" s="84">
        <f t="shared" si="22"/>
        <v>0</v>
      </c>
      <c r="L169" s="75">
        <f t="shared" si="23"/>
        <v>542364.71467532031</v>
      </c>
      <c r="M169" s="75">
        <f t="shared" si="24"/>
        <v>0</v>
      </c>
      <c r="N169" s="75">
        <f t="shared" si="25"/>
        <v>542364.71467532031</v>
      </c>
    </row>
    <row r="170" spans="1:14" x14ac:dyDescent="0.3">
      <c r="A170" s="62" t="s">
        <v>22</v>
      </c>
      <c r="B170" s="63" t="s">
        <v>190</v>
      </c>
      <c r="C170" s="64">
        <v>6246</v>
      </c>
      <c r="D170" s="77">
        <v>8790650</v>
      </c>
      <c r="E170" s="77">
        <v>739500</v>
      </c>
      <c r="F170" s="75">
        <f t="shared" si="26"/>
        <v>74248.005273833667</v>
      </c>
      <c r="G170" s="74">
        <f t="shared" si="18"/>
        <v>4.8357349706374684E-3</v>
      </c>
      <c r="H170" s="73">
        <f t="shared" si="19"/>
        <v>11.887288708586883</v>
      </c>
      <c r="I170" s="75">
        <f t="shared" si="20"/>
        <v>8477.6252738336771</v>
      </c>
      <c r="J170" s="76">
        <f t="shared" si="21"/>
        <v>8477.6252738336771</v>
      </c>
      <c r="K170" s="84">
        <f t="shared" si="22"/>
        <v>5.0568454958830099E-3</v>
      </c>
      <c r="L170" s="75">
        <f t="shared" si="23"/>
        <v>1096410.9095699645</v>
      </c>
      <c r="M170" s="75">
        <f t="shared" si="24"/>
        <v>306863.26067422173</v>
      </c>
      <c r="N170" s="75">
        <f t="shared" si="25"/>
        <v>1403274.1702441862</v>
      </c>
    </row>
    <row r="171" spans="1:14" x14ac:dyDescent="0.3">
      <c r="A171" s="62" t="s">
        <v>26</v>
      </c>
      <c r="B171" s="63" t="s">
        <v>191</v>
      </c>
      <c r="C171" s="64">
        <v>85</v>
      </c>
      <c r="D171" s="77">
        <v>7774</v>
      </c>
      <c r="E171" s="77">
        <v>12300</v>
      </c>
      <c r="F171" s="75">
        <f t="shared" si="26"/>
        <v>53.72276422764228</v>
      </c>
      <c r="G171" s="74">
        <f t="shared" si="18"/>
        <v>3.4989364190565765E-6</v>
      </c>
      <c r="H171" s="73">
        <f t="shared" si="19"/>
        <v>0.6320325203252033</v>
      </c>
      <c r="I171" s="75">
        <f t="shared" si="20"/>
        <v>-841.32723577235765</v>
      </c>
      <c r="J171" s="76">
        <f t="shared" si="21"/>
        <v>0</v>
      </c>
      <c r="K171" s="84">
        <f t="shared" si="22"/>
        <v>0</v>
      </c>
      <c r="L171" s="75">
        <f t="shared" si="23"/>
        <v>793.31726925464261</v>
      </c>
      <c r="M171" s="75">
        <f t="shared" si="24"/>
        <v>0</v>
      </c>
      <c r="N171" s="75">
        <f t="shared" si="25"/>
        <v>793.31726925464261</v>
      </c>
    </row>
    <row r="172" spans="1:14" x14ac:dyDescent="0.3">
      <c r="A172" s="62" t="s">
        <v>30</v>
      </c>
      <c r="B172" s="63" t="s">
        <v>192</v>
      </c>
      <c r="C172" s="64">
        <v>1058</v>
      </c>
      <c r="D172" s="77">
        <v>1159996</v>
      </c>
      <c r="E172" s="77">
        <v>114150</v>
      </c>
      <c r="F172" s="75">
        <f t="shared" si="26"/>
        <v>10751.430293473501</v>
      </c>
      <c r="G172" s="74">
        <f t="shared" si="18"/>
        <v>7.0023520851197126E-4</v>
      </c>
      <c r="H172" s="73">
        <f t="shared" si="19"/>
        <v>10.162032413491021</v>
      </c>
      <c r="I172" s="75">
        <f t="shared" si="20"/>
        <v>-389.30970652649916</v>
      </c>
      <c r="J172" s="76">
        <f t="shared" si="21"/>
        <v>0</v>
      </c>
      <c r="K172" s="84">
        <f t="shared" si="22"/>
        <v>0</v>
      </c>
      <c r="L172" s="75">
        <f t="shared" si="23"/>
        <v>158765.01225548275</v>
      </c>
      <c r="M172" s="75">
        <f t="shared" si="24"/>
        <v>0</v>
      </c>
      <c r="N172" s="75">
        <f t="shared" si="25"/>
        <v>158765.01225548275</v>
      </c>
    </row>
    <row r="173" spans="1:14" x14ac:dyDescent="0.3">
      <c r="A173" s="62" t="s">
        <v>41</v>
      </c>
      <c r="B173" s="63" t="s">
        <v>193</v>
      </c>
      <c r="C173" s="64">
        <v>1113</v>
      </c>
      <c r="D173" s="77">
        <v>5527148.6200000001</v>
      </c>
      <c r="E173" s="77">
        <v>1011300</v>
      </c>
      <c r="F173" s="75">
        <f t="shared" si="26"/>
        <v>6082.9787541382384</v>
      </c>
      <c r="G173" s="74">
        <f t="shared" si="18"/>
        <v>3.9618132471765712E-4</v>
      </c>
      <c r="H173" s="73">
        <f t="shared" si="19"/>
        <v>5.4653897162068628</v>
      </c>
      <c r="I173" s="75">
        <f t="shared" si="20"/>
        <v>-5636.911245861761</v>
      </c>
      <c r="J173" s="76">
        <f t="shared" si="21"/>
        <v>0</v>
      </c>
      <c r="K173" s="84">
        <f t="shared" si="22"/>
        <v>0</v>
      </c>
      <c r="L173" s="75">
        <f t="shared" si="23"/>
        <v>89826.578426207328</v>
      </c>
      <c r="M173" s="75">
        <f t="shared" si="24"/>
        <v>0</v>
      </c>
      <c r="N173" s="75">
        <f t="shared" si="25"/>
        <v>89826.578426207328</v>
      </c>
    </row>
    <row r="174" spans="1:14" x14ac:dyDescent="0.3">
      <c r="A174" s="62" t="s">
        <v>35</v>
      </c>
      <c r="B174" s="63" t="s">
        <v>194</v>
      </c>
      <c r="C174" s="64">
        <v>209</v>
      </c>
      <c r="D174" s="77">
        <v>652975</v>
      </c>
      <c r="E174" s="77">
        <v>53800</v>
      </c>
      <c r="F174" s="75">
        <f t="shared" si="26"/>
        <v>2536.650092936803</v>
      </c>
      <c r="G174" s="74">
        <f t="shared" si="18"/>
        <v>1.6521073552676628E-4</v>
      </c>
      <c r="H174" s="73">
        <f t="shared" si="19"/>
        <v>12.137081784386616</v>
      </c>
      <c r="I174" s="75">
        <f t="shared" si="20"/>
        <v>335.88009293680295</v>
      </c>
      <c r="J174" s="76">
        <f t="shared" si="21"/>
        <v>335.88009293680295</v>
      </c>
      <c r="K174" s="84">
        <f t="shared" si="22"/>
        <v>2.0035017829422898E-4</v>
      </c>
      <c r="L174" s="75">
        <f t="shared" si="23"/>
        <v>37458.391311661595</v>
      </c>
      <c r="M174" s="75">
        <f t="shared" si="24"/>
        <v>12157.798579783053</v>
      </c>
      <c r="N174" s="75">
        <f t="shared" si="25"/>
        <v>49616.18989144465</v>
      </c>
    </row>
    <row r="175" spans="1:14" x14ac:dyDescent="0.3">
      <c r="A175" s="62" t="s">
        <v>30</v>
      </c>
      <c r="B175" s="63" t="s">
        <v>195</v>
      </c>
      <c r="C175" s="64">
        <v>4847</v>
      </c>
      <c r="D175" s="77">
        <v>5372436</v>
      </c>
      <c r="E175" s="77">
        <v>610450</v>
      </c>
      <c r="F175" s="75">
        <f t="shared" si="26"/>
        <v>42657.379461053322</v>
      </c>
      <c r="G175" s="74">
        <f t="shared" si="18"/>
        <v>2.7782535147548902E-3</v>
      </c>
      <c r="H175" s="73">
        <f t="shared" si="19"/>
        <v>8.8007797526414944</v>
      </c>
      <c r="I175" s="75">
        <f t="shared" si="20"/>
        <v>-8381.5305389466739</v>
      </c>
      <c r="J175" s="76">
        <f t="shared" si="21"/>
        <v>0</v>
      </c>
      <c r="K175" s="84">
        <f t="shared" si="22"/>
        <v>0</v>
      </c>
      <c r="L175" s="75">
        <f t="shared" si="23"/>
        <v>629916.13097580662</v>
      </c>
      <c r="M175" s="75">
        <f t="shared" si="24"/>
        <v>0</v>
      </c>
      <c r="N175" s="75">
        <f t="shared" si="25"/>
        <v>629916.13097580662</v>
      </c>
    </row>
    <row r="176" spans="1:14" x14ac:dyDescent="0.3">
      <c r="A176" s="62" t="s">
        <v>26</v>
      </c>
      <c r="B176" s="63" t="s">
        <v>196</v>
      </c>
      <c r="C176" s="64">
        <v>4</v>
      </c>
      <c r="D176" s="77">
        <v>150985.49</v>
      </c>
      <c r="E176" s="77">
        <v>17750</v>
      </c>
      <c r="F176" s="75">
        <f t="shared" si="26"/>
        <v>34.024899154929578</v>
      </c>
      <c r="G176" s="74">
        <f t="shared" si="18"/>
        <v>2.2160244454929678E-6</v>
      </c>
      <c r="H176" s="73">
        <f t="shared" si="19"/>
        <v>8.5062247887323945</v>
      </c>
      <c r="I176" s="75">
        <f t="shared" si="20"/>
        <v>-8.0951008450704194</v>
      </c>
      <c r="J176" s="76">
        <f t="shared" si="21"/>
        <v>0</v>
      </c>
      <c r="K176" s="84">
        <f t="shared" si="22"/>
        <v>0</v>
      </c>
      <c r="L176" s="75">
        <f t="shared" si="23"/>
        <v>502.44138536647938</v>
      </c>
      <c r="M176" s="75">
        <f t="shared" si="24"/>
        <v>0</v>
      </c>
      <c r="N176" s="75">
        <f t="shared" si="25"/>
        <v>502.44138536647938</v>
      </c>
    </row>
    <row r="177" spans="1:14" x14ac:dyDescent="0.3">
      <c r="A177" s="62" t="s">
        <v>53</v>
      </c>
      <c r="B177" s="63" t="s">
        <v>197</v>
      </c>
      <c r="C177" s="64">
        <v>18824</v>
      </c>
      <c r="D177" s="77">
        <v>38457166</v>
      </c>
      <c r="E177" s="77">
        <v>3446050</v>
      </c>
      <c r="F177" s="75">
        <f t="shared" si="26"/>
        <v>210071.73221050188</v>
      </c>
      <c r="G177" s="74">
        <f t="shared" si="18"/>
        <v>1.3681865499903438E-2</v>
      </c>
      <c r="H177" s="73">
        <f t="shared" si="19"/>
        <v>11.159781779138434</v>
      </c>
      <c r="I177" s="75">
        <f t="shared" si="20"/>
        <v>11855.012210501902</v>
      </c>
      <c r="J177" s="76">
        <f t="shared" si="21"/>
        <v>11855.012210501902</v>
      </c>
      <c r="K177" s="84">
        <f t="shared" si="22"/>
        <v>7.0714337050669191E-3</v>
      </c>
      <c r="L177" s="75">
        <f t="shared" si="23"/>
        <v>3102102.7182938345</v>
      </c>
      <c r="M177" s="75">
        <f t="shared" si="24"/>
        <v>429114.00123754737</v>
      </c>
      <c r="N177" s="75">
        <f t="shared" si="25"/>
        <v>3531216.719531382</v>
      </c>
    </row>
    <row r="178" spans="1:14" x14ac:dyDescent="0.3">
      <c r="A178" s="62" t="s">
        <v>32</v>
      </c>
      <c r="B178" s="63" t="s">
        <v>198</v>
      </c>
      <c r="C178" s="64">
        <v>1733</v>
      </c>
      <c r="D178" s="77">
        <v>6264403.2000000002</v>
      </c>
      <c r="E178" s="77">
        <v>821400</v>
      </c>
      <c r="F178" s="75">
        <f t="shared" si="26"/>
        <v>13216.716271731191</v>
      </c>
      <c r="G178" s="74">
        <f t="shared" si="18"/>
        <v>8.6079803540160165E-4</v>
      </c>
      <c r="H178" s="73">
        <f t="shared" si="19"/>
        <v>7.6264952520087661</v>
      </c>
      <c r="I178" s="75">
        <f t="shared" si="20"/>
        <v>-5031.7737282688076</v>
      </c>
      <c r="J178" s="76">
        <f t="shared" si="21"/>
        <v>0</v>
      </c>
      <c r="K178" s="84">
        <f t="shared" si="22"/>
        <v>0</v>
      </c>
      <c r="L178" s="75">
        <f t="shared" si="23"/>
        <v>195169.57870548769</v>
      </c>
      <c r="M178" s="75">
        <f t="shared" si="24"/>
        <v>0</v>
      </c>
      <c r="N178" s="75">
        <f t="shared" si="25"/>
        <v>195169.57870548769</v>
      </c>
    </row>
    <row r="179" spans="1:14" x14ac:dyDescent="0.3">
      <c r="A179" s="62" t="s">
        <v>26</v>
      </c>
      <c r="B179" s="63" t="s">
        <v>199</v>
      </c>
      <c r="C179" s="64">
        <v>348</v>
      </c>
      <c r="D179" s="77">
        <v>481992</v>
      </c>
      <c r="E179" s="77">
        <v>37250</v>
      </c>
      <c r="F179" s="75">
        <f t="shared" si="26"/>
        <v>4502.9051275167785</v>
      </c>
      <c r="G179" s="74">
        <f t="shared" si="18"/>
        <v>2.9327192985573045E-4</v>
      </c>
      <c r="H179" s="73">
        <f t="shared" si="19"/>
        <v>12.939382550335571</v>
      </c>
      <c r="I179" s="75">
        <f t="shared" si="20"/>
        <v>838.46512751677892</v>
      </c>
      <c r="J179" s="76">
        <f t="shared" si="21"/>
        <v>838.46512751677892</v>
      </c>
      <c r="K179" s="84">
        <f t="shared" si="22"/>
        <v>5.0013871415442105E-4</v>
      </c>
      <c r="L179" s="75">
        <f t="shared" si="23"/>
        <v>66493.830889593301</v>
      </c>
      <c r="M179" s="75">
        <f t="shared" si="24"/>
        <v>30349.789555521907</v>
      </c>
      <c r="N179" s="75">
        <f t="shared" si="25"/>
        <v>96843.620445115201</v>
      </c>
    </row>
    <row r="180" spans="1:14" x14ac:dyDescent="0.3">
      <c r="A180" s="62" t="s">
        <v>20</v>
      </c>
      <c r="B180" s="63" t="s">
        <v>200</v>
      </c>
      <c r="C180" s="64">
        <v>123</v>
      </c>
      <c r="D180" s="77">
        <v>395565</v>
      </c>
      <c r="E180" s="77">
        <v>59800</v>
      </c>
      <c r="F180" s="75">
        <f t="shared" si="26"/>
        <v>813.62031772575256</v>
      </c>
      <c r="G180" s="74">
        <f t="shared" si="18"/>
        <v>5.2990679126489087E-5</v>
      </c>
      <c r="H180" s="73">
        <f t="shared" si="19"/>
        <v>6.6147993311036792</v>
      </c>
      <c r="I180" s="75">
        <f t="shared" si="20"/>
        <v>-481.56968227424738</v>
      </c>
      <c r="J180" s="76">
        <f t="shared" si="21"/>
        <v>0</v>
      </c>
      <c r="K180" s="84">
        <f t="shared" si="22"/>
        <v>0</v>
      </c>
      <c r="L180" s="75">
        <f t="shared" si="23"/>
        <v>12014.628397251698</v>
      </c>
      <c r="M180" s="75">
        <f t="shared" si="24"/>
        <v>0</v>
      </c>
      <c r="N180" s="75">
        <f t="shared" si="25"/>
        <v>12014.628397251698</v>
      </c>
    </row>
    <row r="181" spans="1:14" x14ac:dyDescent="0.3">
      <c r="A181" s="62" t="s">
        <v>53</v>
      </c>
      <c r="B181" s="63" t="s">
        <v>201</v>
      </c>
      <c r="C181" s="64">
        <v>8705</v>
      </c>
      <c r="D181" s="77">
        <v>19844230</v>
      </c>
      <c r="E181" s="77">
        <v>2183900</v>
      </c>
      <c r="F181" s="75">
        <f t="shared" si="26"/>
        <v>79098.869980310454</v>
      </c>
      <c r="G181" s="74">
        <f t="shared" si="18"/>
        <v>5.1516693316001278E-3</v>
      </c>
      <c r="H181" s="73">
        <f t="shared" si="19"/>
        <v>9.0866019506387659</v>
      </c>
      <c r="I181" s="75">
        <f t="shared" si="20"/>
        <v>-12564.780019689537</v>
      </c>
      <c r="J181" s="76">
        <f t="shared" si="21"/>
        <v>0</v>
      </c>
      <c r="K181" s="84">
        <f t="shared" si="22"/>
        <v>0</v>
      </c>
      <c r="L181" s="75">
        <f t="shared" si="23"/>
        <v>1168043.0155829645</v>
      </c>
      <c r="M181" s="75">
        <f t="shared" si="24"/>
        <v>0</v>
      </c>
      <c r="N181" s="75">
        <f t="shared" si="25"/>
        <v>1168043.0155829645</v>
      </c>
    </row>
    <row r="182" spans="1:14" x14ac:dyDescent="0.3">
      <c r="A182" s="62" t="s">
        <v>32</v>
      </c>
      <c r="B182" s="63" t="s">
        <v>202</v>
      </c>
      <c r="C182" s="64">
        <v>61</v>
      </c>
      <c r="D182" s="77">
        <v>166971.35999999999</v>
      </c>
      <c r="E182" s="77">
        <v>30300</v>
      </c>
      <c r="F182" s="75">
        <f t="shared" si="26"/>
        <v>336.14696237623758</v>
      </c>
      <c r="G182" s="74">
        <f t="shared" si="18"/>
        <v>2.1893081372910511E-5</v>
      </c>
      <c r="H182" s="73">
        <f t="shared" si="19"/>
        <v>5.5106059405940586</v>
      </c>
      <c r="I182" s="75">
        <f t="shared" si="20"/>
        <v>-306.1830376237624</v>
      </c>
      <c r="J182" s="76">
        <f t="shared" si="21"/>
        <v>0</v>
      </c>
      <c r="K182" s="84">
        <f t="shared" si="22"/>
        <v>0</v>
      </c>
      <c r="L182" s="75">
        <f t="shared" si="23"/>
        <v>4963.83970732742</v>
      </c>
      <c r="M182" s="75">
        <f t="shared" si="24"/>
        <v>0</v>
      </c>
      <c r="N182" s="75">
        <f t="shared" si="25"/>
        <v>4963.83970732742</v>
      </c>
    </row>
    <row r="183" spans="1:14" x14ac:dyDescent="0.3">
      <c r="A183" s="62" t="s">
        <v>30</v>
      </c>
      <c r="B183" s="63" t="s">
        <v>203</v>
      </c>
      <c r="C183" s="64">
        <v>1492</v>
      </c>
      <c r="D183" s="77">
        <v>1988567</v>
      </c>
      <c r="E183" s="77">
        <v>138800</v>
      </c>
      <c r="F183" s="75">
        <f t="shared" si="26"/>
        <v>21375.662564841499</v>
      </c>
      <c r="G183" s="74">
        <f t="shared" si="18"/>
        <v>1.392186074280687E-3</v>
      </c>
      <c r="H183" s="73">
        <f t="shared" si="19"/>
        <v>14.32685158501441</v>
      </c>
      <c r="I183" s="75">
        <f t="shared" si="20"/>
        <v>5664.9025648415</v>
      </c>
      <c r="J183" s="76">
        <f t="shared" si="21"/>
        <v>5664.9025648415</v>
      </c>
      <c r="K183" s="84">
        <f t="shared" si="22"/>
        <v>3.379075636670665E-3</v>
      </c>
      <c r="L183" s="75">
        <f t="shared" si="23"/>
        <v>315651.70739526866</v>
      </c>
      <c r="M183" s="75">
        <f t="shared" si="24"/>
        <v>205051.58181672299</v>
      </c>
      <c r="N183" s="75">
        <f t="shared" si="25"/>
        <v>520703.28921199165</v>
      </c>
    </row>
    <row r="184" spans="1:14" x14ac:dyDescent="0.3">
      <c r="A184" s="62" t="s">
        <v>46</v>
      </c>
      <c r="B184" s="63" t="s">
        <v>204</v>
      </c>
      <c r="C184" s="64">
        <v>4535</v>
      </c>
      <c r="D184" s="77">
        <v>7261783</v>
      </c>
      <c r="E184" s="77">
        <v>730150</v>
      </c>
      <c r="F184" s="75">
        <f t="shared" si="26"/>
        <v>45103.315626925971</v>
      </c>
      <c r="G184" s="74">
        <f t="shared" si="18"/>
        <v>2.937556098166187E-3</v>
      </c>
      <c r="H184" s="73">
        <f t="shared" si="19"/>
        <v>9.9456043278778328</v>
      </c>
      <c r="I184" s="75">
        <f t="shared" si="20"/>
        <v>-2650.2343730740254</v>
      </c>
      <c r="J184" s="76">
        <f t="shared" si="21"/>
        <v>0</v>
      </c>
      <c r="K184" s="84">
        <f t="shared" si="22"/>
        <v>0</v>
      </c>
      <c r="L184" s="75">
        <f t="shared" si="23"/>
        <v>666034.96119197144</v>
      </c>
      <c r="M184" s="75">
        <f t="shared" si="24"/>
        <v>0</v>
      </c>
      <c r="N184" s="75">
        <f t="shared" si="25"/>
        <v>666034.96119197144</v>
      </c>
    </row>
    <row r="185" spans="1:14" x14ac:dyDescent="0.3">
      <c r="A185" s="62" t="s">
        <v>16</v>
      </c>
      <c r="B185" s="63" t="s">
        <v>205</v>
      </c>
      <c r="C185" s="64">
        <v>1522</v>
      </c>
      <c r="D185" s="77">
        <v>6185540.5300000003</v>
      </c>
      <c r="E185" s="77">
        <v>648850</v>
      </c>
      <c r="F185" s="75">
        <f t="shared" si="26"/>
        <v>14509.351447422363</v>
      </c>
      <c r="G185" s="74">
        <f t="shared" si="18"/>
        <v>9.4498670956614269E-4</v>
      </c>
      <c r="H185" s="73">
        <f t="shared" si="19"/>
        <v>9.5330824227479383</v>
      </c>
      <c r="I185" s="75">
        <f t="shared" si="20"/>
        <v>-1517.3085525776369</v>
      </c>
      <c r="J185" s="76">
        <f t="shared" si="21"/>
        <v>0</v>
      </c>
      <c r="K185" s="84">
        <f t="shared" si="22"/>
        <v>0</v>
      </c>
      <c r="L185" s="75">
        <f t="shared" si="23"/>
        <v>214257.75896696007</v>
      </c>
      <c r="M185" s="75">
        <f t="shared" si="24"/>
        <v>0</v>
      </c>
      <c r="N185" s="75">
        <f t="shared" si="25"/>
        <v>214257.75896696007</v>
      </c>
    </row>
    <row r="186" spans="1:14" x14ac:dyDescent="0.3">
      <c r="A186" s="62" t="s">
        <v>35</v>
      </c>
      <c r="B186" s="63" t="s">
        <v>206</v>
      </c>
      <c r="C186" s="64">
        <v>801</v>
      </c>
      <c r="D186" s="77">
        <v>3138052</v>
      </c>
      <c r="E186" s="77">
        <v>407100</v>
      </c>
      <c r="F186" s="75">
        <f t="shared" si="26"/>
        <v>6174.35434045689</v>
      </c>
      <c r="G186" s="74">
        <f t="shared" si="18"/>
        <v>4.0213257036518605E-4</v>
      </c>
      <c r="H186" s="73">
        <f t="shared" si="19"/>
        <v>7.7083075411446815</v>
      </c>
      <c r="I186" s="75">
        <f t="shared" si="20"/>
        <v>-2260.1756595431098</v>
      </c>
      <c r="J186" s="76">
        <f t="shared" si="21"/>
        <v>0</v>
      </c>
      <c r="K186" s="84">
        <f t="shared" si="22"/>
        <v>0</v>
      </c>
      <c r="L186" s="75">
        <f t="shared" si="23"/>
        <v>91175.910160287312</v>
      </c>
      <c r="M186" s="75">
        <f t="shared" si="24"/>
        <v>0</v>
      </c>
      <c r="N186" s="75">
        <f t="shared" si="25"/>
        <v>91175.910160287312</v>
      </c>
    </row>
    <row r="187" spans="1:14" x14ac:dyDescent="0.3">
      <c r="A187" s="62" t="s">
        <v>16</v>
      </c>
      <c r="B187" s="63" t="s">
        <v>207</v>
      </c>
      <c r="C187" s="64">
        <v>1319</v>
      </c>
      <c r="D187" s="77">
        <v>2310073.69</v>
      </c>
      <c r="E187" s="77">
        <v>175050</v>
      </c>
      <c r="F187" s="75">
        <f t="shared" si="26"/>
        <v>17406.382160011424</v>
      </c>
      <c r="G187" s="74">
        <f t="shared" si="18"/>
        <v>1.133668852287825E-3</v>
      </c>
      <c r="H187" s="73">
        <f t="shared" si="19"/>
        <v>13.196650614110254</v>
      </c>
      <c r="I187" s="75">
        <f t="shared" si="20"/>
        <v>3517.3121600114259</v>
      </c>
      <c r="J187" s="76">
        <f t="shared" si="21"/>
        <v>3517.3121600114259</v>
      </c>
      <c r="K187" s="84">
        <f t="shared" si="22"/>
        <v>2.0980526479351057E-3</v>
      </c>
      <c r="L187" s="75">
        <f t="shared" si="23"/>
        <v>257037.84534001839</v>
      </c>
      <c r="M187" s="75">
        <f t="shared" si="24"/>
        <v>127315.59173316816</v>
      </c>
      <c r="N187" s="75">
        <f t="shared" si="25"/>
        <v>384353.43707318656</v>
      </c>
    </row>
    <row r="188" spans="1:14" x14ac:dyDescent="0.3">
      <c r="A188" s="62" t="s">
        <v>22</v>
      </c>
      <c r="B188" s="63" t="s">
        <v>208</v>
      </c>
      <c r="C188" s="64">
        <v>2570</v>
      </c>
      <c r="D188" s="77">
        <v>5948417</v>
      </c>
      <c r="E188" s="77">
        <v>433600</v>
      </c>
      <c r="F188" s="75">
        <f t="shared" si="26"/>
        <v>35256.991904981551</v>
      </c>
      <c r="G188" s="74">
        <f t="shared" si="18"/>
        <v>2.2962700221454482E-3</v>
      </c>
      <c r="H188" s="73">
        <f t="shared" si="19"/>
        <v>13.71867389298893</v>
      </c>
      <c r="I188" s="75">
        <f t="shared" si="20"/>
        <v>8194.8919049815504</v>
      </c>
      <c r="J188" s="76">
        <f t="shared" si="21"/>
        <v>8194.8919049815504</v>
      </c>
      <c r="K188" s="84">
        <f t="shared" si="22"/>
        <v>4.8881969750255699E-3</v>
      </c>
      <c r="L188" s="75">
        <f t="shared" si="23"/>
        <v>520635.54328057909</v>
      </c>
      <c r="M188" s="75">
        <f t="shared" si="24"/>
        <v>296629.20565705106</v>
      </c>
      <c r="N188" s="75">
        <f t="shared" si="25"/>
        <v>817264.74893763009</v>
      </c>
    </row>
    <row r="189" spans="1:14" x14ac:dyDescent="0.3">
      <c r="A189" s="62" t="s">
        <v>26</v>
      </c>
      <c r="B189" s="63" t="s">
        <v>209</v>
      </c>
      <c r="C189" s="64">
        <v>161</v>
      </c>
      <c r="D189" s="77">
        <v>228747</v>
      </c>
      <c r="E189" s="77">
        <v>29700</v>
      </c>
      <c r="F189" s="75">
        <f t="shared" si="26"/>
        <v>1240.00898989899</v>
      </c>
      <c r="G189" s="74">
        <f t="shared" si="18"/>
        <v>8.0761157343476974E-5</v>
      </c>
      <c r="H189" s="73">
        <f t="shared" si="19"/>
        <v>7.7019191919191918</v>
      </c>
      <c r="I189" s="75">
        <f t="shared" si="20"/>
        <v>-455.32101010101002</v>
      </c>
      <c r="J189" s="76">
        <f t="shared" si="21"/>
        <v>0</v>
      </c>
      <c r="K189" s="84">
        <f t="shared" si="22"/>
        <v>0</v>
      </c>
      <c r="L189" s="75">
        <f t="shared" si="23"/>
        <v>18311.0560273761</v>
      </c>
      <c r="M189" s="75">
        <f t="shared" si="24"/>
        <v>0</v>
      </c>
      <c r="N189" s="75">
        <f t="shared" si="25"/>
        <v>18311.0560273761</v>
      </c>
    </row>
    <row r="190" spans="1:14" x14ac:dyDescent="0.3">
      <c r="A190" s="62" t="s">
        <v>26</v>
      </c>
      <c r="B190" s="63" t="s">
        <v>210</v>
      </c>
      <c r="C190" s="64">
        <v>95</v>
      </c>
      <c r="D190" s="77">
        <v>185874</v>
      </c>
      <c r="E190" s="77">
        <v>12500</v>
      </c>
      <c r="F190" s="75">
        <f t="shared" si="26"/>
        <v>1412.6424</v>
      </c>
      <c r="G190" s="74">
        <f t="shared" si="18"/>
        <v>9.2004683890042059E-5</v>
      </c>
      <c r="H190" s="73">
        <f t="shared" si="19"/>
        <v>14.86992</v>
      </c>
      <c r="I190" s="75">
        <f t="shared" si="20"/>
        <v>412.2924000000001</v>
      </c>
      <c r="J190" s="76">
        <f t="shared" si="21"/>
        <v>412.2924000000001</v>
      </c>
      <c r="K190" s="84">
        <f t="shared" si="22"/>
        <v>2.4592959686032243E-4</v>
      </c>
      <c r="L190" s="75">
        <f t="shared" si="23"/>
        <v>20860.311774960712</v>
      </c>
      <c r="M190" s="75">
        <f t="shared" si="24"/>
        <v>14923.682768298149</v>
      </c>
      <c r="N190" s="75">
        <f t="shared" si="25"/>
        <v>35783.994543258857</v>
      </c>
    </row>
    <row r="191" spans="1:14" x14ac:dyDescent="0.3">
      <c r="A191" s="62" t="s">
        <v>30</v>
      </c>
      <c r="B191" s="63" t="s">
        <v>211</v>
      </c>
      <c r="C191" s="64">
        <v>8051</v>
      </c>
      <c r="D191" s="77">
        <v>15368302</v>
      </c>
      <c r="E191" s="77">
        <v>1315100</v>
      </c>
      <c r="F191" s="75">
        <f t="shared" si="26"/>
        <v>94084.25169340735</v>
      </c>
      <c r="G191" s="74">
        <f t="shared" si="18"/>
        <v>6.1276596512203638E-3</v>
      </c>
      <c r="H191" s="73">
        <f t="shared" si="19"/>
        <v>11.686033001292678</v>
      </c>
      <c r="I191" s="75">
        <f t="shared" si="20"/>
        <v>9307.2216934073567</v>
      </c>
      <c r="J191" s="76">
        <f t="shared" si="21"/>
        <v>9307.2216934073567</v>
      </c>
      <c r="K191" s="84">
        <f t="shared" si="22"/>
        <v>5.5516940864040144E-3</v>
      </c>
      <c r="L191" s="75">
        <f t="shared" si="23"/>
        <v>1389330.2533170127</v>
      </c>
      <c r="M191" s="75">
        <f t="shared" si="24"/>
        <v>336892.03101156867</v>
      </c>
      <c r="N191" s="75">
        <f t="shared" si="25"/>
        <v>1726222.2843285813</v>
      </c>
    </row>
    <row r="192" spans="1:14" x14ac:dyDescent="0.3">
      <c r="A192" s="62" t="s">
        <v>32</v>
      </c>
      <c r="B192" s="63" t="s">
        <v>212</v>
      </c>
      <c r="C192" s="64">
        <v>2520</v>
      </c>
      <c r="D192" s="77">
        <v>4506383</v>
      </c>
      <c r="E192" s="77">
        <v>667450</v>
      </c>
      <c r="F192" s="75">
        <f t="shared" si="26"/>
        <v>17014.136130047194</v>
      </c>
      <c r="G192" s="74">
        <f t="shared" si="18"/>
        <v>1.1081220670617954E-3</v>
      </c>
      <c r="H192" s="73">
        <f t="shared" si="19"/>
        <v>6.7516413214472992</v>
      </c>
      <c r="I192" s="75">
        <f t="shared" si="20"/>
        <v>-9521.4638699528041</v>
      </c>
      <c r="J192" s="76">
        <f t="shared" si="21"/>
        <v>0</v>
      </c>
      <c r="K192" s="84">
        <f t="shared" si="22"/>
        <v>0</v>
      </c>
      <c r="L192" s="75">
        <f t="shared" si="23"/>
        <v>251245.59779205831</v>
      </c>
      <c r="M192" s="75">
        <f t="shared" si="24"/>
        <v>0</v>
      </c>
      <c r="N192" s="75">
        <f t="shared" si="25"/>
        <v>251245.59779205831</v>
      </c>
    </row>
    <row r="193" spans="1:14" x14ac:dyDescent="0.3">
      <c r="A193" s="62" t="s">
        <v>35</v>
      </c>
      <c r="B193" s="63" t="s">
        <v>213</v>
      </c>
      <c r="C193" s="64">
        <v>300</v>
      </c>
      <c r="D193" s="77">
        <v>782336</v>
      </c>
      <c r="E193" s="77">
        <v>83400</v>
      </c>
      <c r="F193" s="75">
        <f t="shared" si="26"/>
        <v>2814.1582733812947</v>
      </c>
      <c r="G193" s="74">
        <f t="shared" si="18"/>
        <v>1.8328470273792758E-4</v>
      </c>
      <c r="H193" s="73">
        <f t="shared" si="19"/>
        <v>9.3805275779376505</v>
      </c>
      <c r="I193" s="75">
        <f t="shared" si="20"/>
        <v>-344.84172661870468</v>
      </c>
      <c r="J193" s="76">
        <f t="shared" si="21"/>
        <v>0</v>
      </c>
      <c r="K193" s="84">
        <f t="shared" si="22"/>
        <v>0</v>
      </c>
      <c r="L193" s="75">
        <f t="shared" si="23"/>
        <v>41556.319537640193</v>
      </c>
      <c r="M193" s="75">
        <f t="shared" si="24"/>
        <v>0</v>
      </c>
      <c r="N193" s="75">
        <f t="shared" si="25"/>
        <v>41556.319537640193</v>
      </c>
    </row>
    <row r="194" spans="1:14" x14ac:dyDescent="0.3">
      <c r="A194" s="62" t="s">
        <v>37</v>
      </c>
      <c r="B194" s="63" t="s">
        <v>214</v>
      </c>
      <c r="C194" s="64">
        <v>806</v>
      </c>
      <c r="D194" s="77">
        <v>1075462</v>
      </c>
      <c r="E194" s="77">
        <v>116700</v>
      </c>
      <c r="F194" s="75">
        <f t="shared" si="26"/>
        <v>7427.7838217652097</v>
      </c>
      <c r="G194" s="74">
        <f t="shared" si="18"/>
        <v>4.8376779751554722E-4</v>
      </c>
      <c r="H194" s="73">
        <f t="shared" si="19"/>
        <v>9.215612682090832</v>
      </c>
      <c r="I194" s="75">
        <f t="shared" si="20"/>
        <v>-1059.396178234789</v>
      </c>
      <c r="J194" s="76">
        <f t="shared" si="21"/>
        <v>0</v>
      </c>
      <c r="K194" s="84">
        <f t="shared" si="22"/>
        <v>0</v>
      </c>
      <c r="L194" s="75">
        <f t="shared" si="23"/>
        <v>109685.1448880704</v>
      </c>
      <c r="M194" s="75">
        <f t="shared" si="24"/>
        <v>0</v>
      </c>
      <c r="N194" s="75">
        <f t="shared" si="25"/>
        <v>109685.1448880704</v>
      </c>
    </row>
    <row r="195" spans="1:14" x14ac:dyDescent="0.3">
      <c r="A195" s="62" t="s">
        <v>53</v>
      </c>
      <c r="B195" s="63" t="s">
        <v>215</v>
      </c>
      <c r="C195" s="64">
        <v>5029</v>
      </c>
      <c r="D195" s="77">
        <v>15719165</v>
      </c>
      <c r="E195" s="77">
        <v>3417500</v>
      </c>
      <c r="F195" s="75">
        <f t="shared" si="26"/>
        <v>23131.435489392832</v>
      </c>
      <c r="G195" s="74">
        <f t="shared" si="18"/>
        <v>1.5065386754103431E-3</v>
      </c>
      <c r="H195" s="73">
        <f t="shared" si="19"/>
        <v>4.5996093635698614</v>
      </c>
      <c r="I195" s="75">
        <f t="shared" si="20"/>
        <v>-29823.934510607163</v>
      </c>
      <c r="J195" s="76">
        <f t="shared" si="21"/>
        <v>0</v>
      </c>
      <c r="K195" s="84">
        <f t="shared" si="22"/>
        <v>0</v>
      </c>
      <c r="L195" s="75">
        <f t="shared" si="23"/>
        <v>341578.98425753426</v>
      </c>
      <c r="M195" s="75">
        <f t="shared" si="24"/>
        <v>0</v>
      </c>
      <c r="N195" s="75">
        <f t="shared" si="25"/>
        <v>341578.98425753426</v>
      </c>
    </row>
    <row r="196" spans="1:14" x14ac:dyDescent="0.3">
      <c r="A196" s="62" t="s">
        <v>20</v>
      </c>
      <c r="B196" s="63" t="s">
        <v>216</v>
      </c>
      <c r="C196" s="64">
        <v>974</v>
      </c>
      <c r="D196" s="77">
        <v>2122847.09</v>
      </c>
      <c r="E196" s="77">
        <v>197100</v>
      </c>
      <c r="F196" s="75">
        <f t="shared" si="26"/>
        <v>10490.375777067478</v>
      </c>
      <c r="G196" s="74">
        <f t="shared" si="18"/>
        <v>6.8323286010447352E-4</v>
      </c>
      <c r="H196" s="73">
        <f t="shared" si="19"/>
        <v>10.770406341958395</v>
      </c>
      <c r="I196" s="75">
        <f t="shared" si="20"/>
        <v>234.15577706747766</v>
      </c>
      <c r="J196" s="76">
        <f t="shared" si="21"/>
        <v>234.15577706747766</v>
      </c>
      <c r="K196" s="84">
        <f t="shared" si="22"/>
        <v>1.3967231958852578E-4</v>
      </c>
      <c r="L196" s="75">
        <f t="shared" si="23"/>
        <v>154910.05320675875</v>
      </c>
      <c r="M196" s="75">
        <f t="shared" si="24"/>
        <v>8475.699613476696</v>
      </c>
      <c r="N196" s="75">
        <f t="shared" si="25"/>
        <v>163385.75282023544</v>
      </c>
    </row>
    <row r="197" spans="1:14" x14ac:dyDescent="0.3">
      <c r="A197" s="62" t="s">
        <v>53</v>
      </c>
      <c r="B197" s="63" t="s">
        <v>217</v>
      </c>
      <c r="C197" s="64">
        <v>2548</v>
      </c>
      <c r="D197" s="77">
        <v>8755179.5099999998</v>
      </c>
      <c r="E197" s="77">
        <v>1100600</v>
      </c>
      <c r="F197" s="75">
        <f t="shared" si="26"/>
        <v>20269.123561221153</v>
      </c>
      <c r="G197" s="74">
        <f t="shared" si="18"/>
        <v>1.3201177495297861E-3</v>
      </c>
      <c r="H197" s="73">
        <f t="shared" si="19"/>
        <v>7.9549150554243138</v>
      </c>
      <c r="I197" s="75">
        <f t="shared" si="20"/>
        <v>-6561.3164387788465</v>
      </c>
      <c r="J197" s="76">
        <f t="shared" si="21"/>
        <v>0</v>
      </c>
      <c r="K197" s="84">
        <f t="shared" si="22"/>
        <v>0</v>
      </c>
      <c r="L197" s="75">
        <f t="shared" si="23"/>
        <v>299311.58578581194</v>
      </c>
      <c r="M197" s="75">
        <f t="shared" si="24"/>
        <v>0</v>
      </c>
      <c r="N197" s="75">
        <f t="shared" si="25"/>
        <v>299311.58578581194</v>
      </c>
    </row>
    <row r="198" spans="1:14" x14ac:dyDescent="0.3">
      <c r="A198" s="62" t="s">
        <v>35</v>
      </c>
      <c r="B198" s="63" t="s">
        <v>218</v>
      </c>
      <c r="C198" s="64">
        <v>1270</v>
      </c>
      <c r="D198" s="77">
        <v>2344847</v>
      </c>
      <c r="E198" s="77">
        <v>245950</v>
      </c>
      <c r="F198" s="75">
        <f t="shared" si="26"/>
        <v>12107.97190485871</v>
      </c>
      <c r="G198" s="74">
        <f t="shared" si="18"/>
        <v>7.885860764592908E-4</v>
      </c>
      <c r="H198" s="73">
        <f t="shared" si="19"/>
        <v>9.5338361455580394</v>
      </c>
      <c r="I198" s="75">
        <f t="shared" si="20"/>
        <v>-1265.1280951412891</v>
      </c>
      <c r="J198" s="76">
        <f t="shared" si="21"/>
        <v>0</v>
      </c>
      <c r="K198" s="84">
        <f t="shared" si="22"/>
        <v>0</v>
      </c>
      <c r="L198" s="75">
        <f t="shared" si="23"/>
        <v>178796.89077562562</v>
      </c>
      <c r="M198" s="75">
        <f t="shared" si="24"/>
        <v>0</v>
      </c>
      <c r="N198" s="75">
        <f t="shared" si="25"/>
        <v>178796.89077562562</v>
      </c>
    </row>
    <row r="199" spans="1:14" x14ac:dyDescent="0.3">
      <c r="A199" s="62" t="s">
        <v>37</v>
      </c>
      <c r="B199" s="63" t="s">
        <v>219</v>
      </c>
      <c r="C199" s="64">
        <v>1774</v>
      </c>
      <c r="D199" s="77">
        <v>2596477.63</v>
      </c>
      <c r="E199" s="77">
        <v>303200</v>
      </c>
      <c r="F199" s="75">
        <f t="shared" si="26"/>
        <v>15191.791938060685</v>
      </c>
      <c r="G199" s="74">
        <f t="shared" si="18"/>
        <v>9.8943371300802161E-4</v>
      </c>
      <c r="H199" s="73">
        <f t="shared" si="19"/>
        <v>8.5635805738786281</v>
      </c>
      <c r="I199" s="75">
        <f t="shared" si="20"/>
        <v>-3488.4280619393126</v>
      </c>
      <c r="J199" s="76">
        <f t="shared" si="21"/>
        <v>0</v>
      </c>
      <c r="K199" s="84">
        <f t="shared" si="22"/>
        <v>0</v>
      </c>
      <c r="L199" s="75">
        <f t="shared" si="23"/>
        <v>224335.27143761262</v>
      </c>
      <c r="M199" s="75">
        <f t="shared" si="24"/>
        <v>0</v>
      </c>
      <c r="N199" s="75">
        <f t="shared" si="25"/>
        <v>224335.27143761262</v>
      </c>
    </row>
    <row r="200" spans="1:14" x14ac:dyDescent="0.3">
      <c r="A200" s="62" t="s">
        <v>26</v>
      </c>
      <c r="B200" s="63" t="s">
        <v>220</v>
      </c>
      <c r="C200" s="64">
        <v>98</v>
      </c>
      <c r="D200" s="77">
        <v>213919</v>
      </c>
      <c r="E200" s="77">
        <v>15650</v>
      </c>
      <c r="F200" s="75">
        <f t="shared" si="26"/>
        <v>1339.5566773162939</v>
      </c>
      <c r="G200" s="74">
        <f t="shared" si="18"/>
        <v>8.7244647795705905E-5</v>
      </c>
      <c r="H200" s="73">
        <f t="shared" si="19"/>
        <v>13.668945686900958</v>
      </c>
      <c r="I200" s="75">
        <f t="shared" si="20"/>
        <v>307.61667731629399</v>
      </c>
      <c r="J200" s="76">
        <f t="shared" si="21"/>
        <v>307.61667731629399</v>
      </c>
      <c r="K200" s="84">
        <f t="shared" si="22"/>
        <v>1.8349124417502737E-4</v>
      </c>
      <c r="L200" s="75">
        <f t="shared" si="23"/>
        <v>19781.06414549665</v>
      </c>
      <c r="M200" s="75">
        <f t="shared" si="24"/>
        <v>11134.752196514677</v>
      </c>
      <c r="N200" s="75">
        <f t="shared" si="25"/>
        <v>30915.816342011327</v>
      </c>
    </row>
    <row r="201" spans="1:14" x14ac:dyDescent="0.3">
      <c r="A201" s="62" t="s">
        <v>35</v>
      </c>
      <c r="B201" s="63" t="s">
        <v>221</v>
      </c>
      <c r="C201" s="64">
        <v>1295</v>
      </c>
      <c r="D201" s="77">
        <v>1740694.89</v>
      </c>
      <c r="E201" s="77">
        <v>183250</v>
      </c>
      <c r="F201" s="75">
        <f t="shared" si="26"/>
        <v>12301.227189904501</v>
      </c>
      <c r="G201" s="74">
        <f t="shared" si="18"/>
        <v>8.011726952742987E-4</v>
      </c>
      <c r="H201" s="73">
        <f t="shared" si="19"/>
        <v>9.4990171350613917</v>
      </c>
      <c r="I201" s="75">
        <f t="shared" si="20"/>
        <v>-1335.122810095497</v>
      </c>
      <c r="J201" s="76">
        <f t="shared" si="21"/>
        <v>0</v>
      </c>
      <c r="K201" s="84">
        <f t="shared" si="22"/>
        <v>0</v>
      </c>
      <c r="L201" s="75">
        <f t="shared" si="23"/>
        <v>181650.66714409232</v>
      </c>
      <c r="M201" s="75">
        <f t="shared" si="24"/>
        <v>0</v>
      </c>
      <c r="N201" s="75">
        <f t="shared" si="25"/>
        <v>181650.66714409232</v>
      </c>
    </row>
    <row r="202" spans="1:14" x14ac:dyDescent="0.3">
      <c r="A202" s="62" t="s">
        <v>30</v>
      </c>
      <c r="B202" s="63" t="s">
        <v>222</v>
      </c>
      <c r="C202" s="64">
        <v>6884</v>
      </c>
      <c r="D202" s="77">
        <v>8734010</v>
      </c>
      <c r="E202" s="77">
        <v>1030000</v>
      </c>
      <c r="F202" s="75">
        <f t="shared" si="26"/>
        <v>58373.713436893202</v>
      </c>
      <c r="G202" s="74">
        <f t="shared" si="18"/>
        <v>3.8018503849588966E-3</v>
      </c>
      <c r="H202" s="73">
        <f t="shared" si="19"/>
        <v>8.4796213592233016</v>
      </c>
      <c r="I202" s="75">
        <f t="shared" si="20"/>
        <v>-14114.806563106788</v>
      </c>
      <c r="J202" s="76">
        <f t="shared" si="21"/>
        <v>0</v>
      </c>
      <c r="K202" s="84">
        <f t="shared" si="22"/>
        <v>0</v>
      </c>
      <c r="L202" s="75">
        <f t="shared" si="23"/>
        <v>861997.24838770635</v>
      </c>
      <c r="M202" s="75">
        <f t="shared" si="24"/>
        <v>0</v>
      </c>
      <c r="N202" s="75">
        <f t="shared" si="25"/>
        <v>861997.24838770635</v>
      </c>
    </row>
    <row r="203" spans="1:14" x14ac:dyDescent="0.3">
      <c r="A203" s="62" t="s">
        <v>26</v>
      </c>
      <c r="B203" s="63" t="s">
        <v>223</v>
      </c>
      <c r="C203" s="64">
        <v>74</v>
      </c>
      <c r="D203" s="77">
        <v>180128</v>
      </c>
      <c r="E203" s="77">
        <v>12800</v>
      </c>
      <c r="F203" s="75">
        <f t="shared" si="26"/>
        <v>1041.365</v>
      </c>
      <c r="G203" s="74">
        <f t="shared" si="18"/>
        <v>6.7823574911211537E-5</v>
      </c>
      <c r="H203" s="73">
        <f t="shared" si="19"/>
        <v>14.0725</v>
      </c>
      <c r="I203" s="75">
        <f t="shared" si="20"/>
        <v>262.14500000000004</v>
      </c>
      <c r="J203" s="76">
        <f t="shared" si="21"/>
        <v>262.14500000000004</v>
      </c>
      <c r="K203" s="84">
        <f t="shared" si="22"/>
        <v>1.56367699644595E-4</v>
      </c>
      <c r="L203" s="75">
        <f t="shared" si="23"/>
        <v>15377.705335428105</v>
      </c>
      <c r="M203" s="75">
        <f t="shared" si="24"/>
        <v>9488.8210874018496</v>
      </c>
      <c r="N203" s="75">
        <f t="shared" si="25"/>
        <v>24866.526422829957</v>
      </c>
    </row>
    <row r="204" spans="1:14" x14ac:dyDescent="0.3">
      <c r="A204" s="62" t="s">
        <v>37</v>
      </c>
      <c r="B204" s="63" t="s">
        <v>224</v>
      </c>
      <c r="C204" s="64">
        <v>53</v>
      </c>
      <c r="D204" s="77">
        <v>208934</v>
      </c>
      <c r="E204" s="77">
        <v>15150</v>
      </c>
      <c r="F204" s="75">
        <f t="shared" si="26"/>
        <v>730.92422442244219</v>
      </c>
      <c r="G204" s="74">
        <f t="shared" ref="G204:G267" si="27">IFERROR(F204/$F$498,"")</f>
        <v>4.7604724462157555E-5</v>
      </c>
      <c r="H204" s="73">
        <f t="shared" ref="H204:H267" si="28">IFERROR(D204/E204,"")</f>
        <v>13.791023102310231</v>
      </c>
      <c r="I204" s="75">
        <f t="shared" ref="I204:I267" si="29">IFERROR((H204-$H$4)*C204, "")</f>
        <v>172.83422442244225</v>
      </c>
      <c r="J204" s="76">
        <f t="shared" ref="J204:J267" si="30">IF(I204&gt;0,I204,0)</f>
        <v>172.83422442244225</v>
      </c>
      <c r="K204" s="84">
        <f t="shared" ref="K204:K267" si="31">IFERROR(J204/$J$498,"")</f>
        <v>1.0309443282456263E-4</v>
      </c>
      <c r="L204" s="75">
        <f t="shared" ref="L204:L267" si="32">IFERROR(($B$7*G204),"")</f>
        <v>10793.465639516058</v>
      </c>
      <c r="M204" s="75">
        <f t="shared" ref="M204:M267" si="33">IFERROR(($B$8*K204),"")</f>
        <v>6256.0530749181316</v>
      </c>
      <c r="N204" s="75">
        <f t="shared" ref="N204:N267" si="34">IFERROR(L204+M204,"")</f>
        <v>17049.518714434191</v>
      </c>
    </row>
    <row r="205" spans="1:14" x14ac:dyDescent="0.3">
      <c r="A205" s="62" t="s">
        <v>35</v>
      </c>
      <c r="B205" s="63" t="s">
        <v>225</v>
      </c>
      <c r="C205" s="64">
        <v>1693</v>
      </c>
      <c r="D205" s="77">
        <v>2730392</v>
      </c>
      <c r="E205" s="77">
        <v>348700</v>
      </c>
      <c r="F205" s="75">
        <f t="shared" ref="F205:F268" si="35">IFERROR((C205*D205)/E205,"")</f>
        <v>13256.534717522225</v>
      </c>
      <c r="G205" s="74">
        <f t="shared" si="27"/>
        <v>8.6339139060458636E-4</v>
      </c>
      <c r="H205" s="73">
        <f t="shared" si="28"/>
        <v>7.8302036134212791</v>
      </c>
      <c r="I205" s="75">
        <f t="shared" si="29"/>
        <v>-4570.7552824777731</v>
      </c>
      <c r="J205" s="76">
        <f t="shared" si="30"/>
        <v>0</v>
      </c>
      <c r="K205" s="84">
        <f t="shared" si="31"/>
        <v>0</v>
      </c>
      <c r="L205" s="75">
        <f t="shared" si="32"/>
        <v>195757.57266177511</v>
      </c>
      <c r="M205" s="75">
        <f t="shared" si="33"/>
        <v>0</v>
      </c>
      <c r="N205" s="75">
        <f t="shared" si="34"/>
        <v>195757.57266177511</v>
      </c>
    </row>
    <row r="206" spans="1:14" x14ac:dyDescent="0.3">
      <c r="A206" s="62" t="s">
        <v>26</v>
      </c>
      <c r="B206" s="63" t="s">
        <v>226</v>
      </c>
      <c r="C206" s="64">
        <v>1337</v>
      </c>
      <c r="D206" s="77">
        <v>923368.75</v>
      </c>
      <c r="E206" s="77">
        <v>89500</v>
      </c>
      <c r="F206" s="75">
        <f t="shared" si="35"/>
        <v>13793.787918994414</v>
      </c>
      <c r="G206" s="74">
        <f t="shared" si="27"/>
        <v>8.9838241945262452E-4</v>
      </c>
      <c r="H206" s="73">
        <f t="shared" si="28"/>
        <v>10.316969273743016</v>
      </c>
      <c r="I206" s="75">
        <f t="shared" si="29"/>
        <v>-284.82208100558665</v>
      </c>
      <c r="J206" s="76">
        <f t="shared" si="30"/>
        <v>0</v>
      </c>
      <c r="K206" s="84">
        <f t="shared" si="31"/>
        <v>0</v>
      </c>
      <c r="L206" s="75">
        <f t="shared" si="32"/>
        <v>203691.12278373496</v>
      </c>
      <c r="M206" s="75">
        <f t="shared" si="33"/>
        <v>0</v>
      </c>
      <c r="N206" s="75">
        <f t="shared" si="34"/>
        <v>203691.12278373496</v>
      </c>
    </row>
    <row r="207" spans="1:14" x14ac:dyDescent="0.3">
      <c r="A207" s="62" t="s">
        <v>30</v>
      </c>
      <c r="B207" s="63" t="s">
        <v>227</v>
      </c>
      <c r="C207" s="64">
        <v>3390</v>
      </c>
      <c r="D207" s="77">
        <v>6173088</v>
      </c>
      <c r="E207" s="77">
        <v>605000</v>
      </c>
      <c r="F207" s="75">
        <f t="shared" si="35"/>
        <v>34589.699702479338</v>
      </c>
      <c r="G207" s="74">
        <f t="shared" si="27"/>
        <v>2.2528096190359949E-3</v>
      </c>
      <c r="H207" s="73">
        <f t="shared" si="28"/>
        <v>10.203451239669421</v>
      </c>
      <c r="I207" s="75">
        <f t="shared" si="29"/>
        <v>-1107.0002975206592</v>
      </c>
      <c r="J207" s="76">
        <f t="shared" si="30"/>
        <v>0</v>
      </c>
      <c r="K207" s="84">
        <f t="shared" si="31"/>
        <v>0</v>
      </c>
      <c r="L207" s="75">
        <f t="shared" si="32"/>
        <v>510781.72366621933</v>
      </c>
      <c r="M207" s="75">
        <f t="shared" si="33"/>
        <v>0</v>
      </c>
      <c r="N207" s="75">
        <f t="shared" si="34"/>
        <v>510781.72366621933</v>
      </c>
    </row>
    <row r="208" spans="1:14" x14ac:dyDescent="0.3">
      <c r="A208" s="62" t="s">
        <v>18</v>
      </c>
      <c r="B208" s="63" t="s">
        <v>228</v>
      </c>
      <c r="C208" s="64">
        <v>4975</v>
      </c>
      <c r="D208" s="77">
        <v>7809535</v>
      </c>
      <c r="E208" s="77">
        <v>1064200</v>
      </c>
      <c r="F208" s="75">
        <f t="shared" si="35"/>
        <v>36508.585439766961</v>
      </c>
      <c r="G208" s="74">
        <f t="shared" si="27"/>
        <v>2.3777856750288335E-3</v>
      </c>
      <c r="H208" s="73">
        <f t="shared" si="28"/>
        <v>7.3384091336215</v>
      </c>
      <c r="I208" s="75">
        <f t="shared" si="29"/>
        <v>-15878.164560233034</v>
      </c>
      <c r="J208" s="76">
        <f t="shared" si="30"/>
        <v>0</v>
      </c>
      <c r="K208" s="84">
        <f t="shared" si="31"/>
        <v>0</v>
      </c>
      <c r="L208" s="75">
        <f t="shared" si="32"/>
        <v>539117.6668181062</v>
      </c>
      <c r="M208" s="75">
        <f t="shared" si="33"/>
        <v>0</v>
      </c>
      <c r="N208" s="75">
        <f t="shared" si="34"/>
        <v>539117.6668181062</v>
      </c>
    </row>
    <row r="209" spans="1:14" x14ac:dyDescent="0.3">
      <c r="A209" s="62" t="s">
        <v>39</v>
      </c>
      <c r="B209" s="63" t="s">
        <v>229</v>
      </c>
      <c r="C209" s="64">
        <v>1745</v>
      </c>
      <c r="D209" s="77">
        <v>4061608</v>
      </c>
      <c r="E209" s="77">
        <v>439650</v>
      </c>
      <c r="F209" s="75">
        <f t="shared" si="35"/>
        <v>16120.791447742522</v>
      </c>
      <c r="G209" s="74">
        <f t="shared" si="27"/>
        <v>1.0499389804573644E-3</v>
      </c>
      <c r="H209" s="73">
        <f t="shared" si="28"/>
        <v>9.2382759012851139</v>
      </c>
      <c r="I209" s="75">
        <f t="shared" si="29"/>
        <v>-2254.0585522574752</v>
      </c>
      <c r="J209" s="76">
        <f t="shared" si="30"/>
        <v>0</v>
      </c>
      <c r="K209" s="84">
        <f t="shared" si="31"/>
        <v>0</v>
      </c>
      <c r="L209" s="75">
        <f t="shared" si="32"/>
        <v>238053.68977954317</v>
      </c>
      <c r="M209" s="75">
        <f t="shared" si="33"/>
        <v>0</v>
      </c>
      <c r="N209" s="75">
        <f t="shared" si="34"/>
        <v>238053.68977954317</v>
      </c>
    </row>
    <row r="210" spans="1:14" x14ac:dyDescent="0.3">
      <c r="A210" s="62" t="s">
        <v>26</v>
      </c>
      <c r="B210" s="63" t="s">
        <v>230</v>
      </c>
      <c r="C210" s="64">
        <v>5901</v>
      </c>
      <c r="D210" s="77">
        <v>7342042.6799999997</v>
      </c>
      <c r="E210" s="77">
        <v>464750</v>
      </c>
      <c r="F210" s="75">
        <f t="shared" si="35"/>
        <v>93223.009907864442</v>
      </c>
      <c r="G210" s="74">
        <f t="shared" si="27"/>
        <v>6.0715674100192147E-3</v>
      </c>
      <c r="H210" s="73">
        <f t="shared" si="28"/>
        <v>15.79783255513717</v>
      </c>
      <c r="I210" s="75">
        <f t="shared" si="29"/>
        <v>31085.479907864443</v>
      </c>
      <c r="J210" s="76">
        <f t="shared" si="30"/>
        <v>31085.479907864443</v>
      </c>
      <c r="K210" s="84">
        <f t="shared" si="31"/>
        <v>1.8542276166018955E-2</v>
      </c>
      <c r="L210" s="75">
        <f t="shared" si="32"/>
        <v>1376612.4047234487</v>
      </c>
      <c r="M210" s="75">
        <f t="shared" si="33"/>
        <v>1125196.1977598297</v>
      </c>
      <c r="N210" s="75">
        <f t="shared" si="34"/>
        <v>2501808.6024832781</v>
      </c>
    </row>
    <row r="211" spans="1:14" x14ac:dyDescent="0.3">
      <c r="A211" s="62" t="s">
        <v>30</v>
      </c>
      <c r="B211" s="63" t="s">
        <v>231</v>
      </c>
      <c r="C211" s="64">
        <v>1113</v>
      </c>
      <c r="D211" s="77">
        <v>1642536</v>
      </c>
      <c r="E211" s="77">
        <v>115400</v>
      </c>
      <c r="F211" s="75">
        <f t="shared" si="35"/>
        <v>15841.790017331023</v>
      </c>
      <c r="G211" s="74">
        <f t="shared" si="27"/>
        <v>1.0317677586323083E-3</v>
      </c>
      <c r="H211" s="73">
        <f t="shared" si="28"/>
        <v>14.233414211438475</v>
      </c>
      <c r="I211" s="75">
        <f t="shared" si="29"/>
        <v>4121.9000173310242</v>
      </c>
      <c r="J211" s="76">
        <f t="shared" si="30"/>
        <v>4121.9000173310242</v>
      </c>
      <c r="K211" s="84">
        <f t="shared" si="31"/>
        <v>2.4586851699443762E-3</v>
      </c>
      <c r="L211" s="75">
        <f t="shared" si="32"/>
        <v>233933.71092003569</v>
      </c>
      <c r="M211" s="75">
        <f t="shared" si="33"/>
        <v>149199.76274433106</v>
      </c>
      <c r="N211" s="75">
        <f t="shared" si="34"/>
        <v>383133.47366436676</v>
      </c>
    </row>
    <row r="212" spans="1:14" x14ac:dyDescent="0.3">
      <c r="A212" s="62" t="s">
        <v>30</v>
      </c>
      <c r="B212" s="63" t="s">
        <v>232</v>
      </c>
      <c r="C212" s="64">
        <v>1467</v>
      </c>
      <c r="D212" s="77">
        <v>1689508</v>
      </c>
      <c r="E212" s="77">
        <v>179100</v>
      </c>
      <c r="F212" s="75">
        <f t="shared" si="35"/>
        <v>13838.683618090452</v>
      </c>
      <c r="G212" s="74">
        <f t="shared" si="27"/>
        <v>9.013064535913092E-4</v>
      </c>
      <c r="H212" s="73">
        <f t="shared" si="28"/>
        <v>9.4333221663874927</v>
      </c>
      <c r="I212" s="75">
        <f t="shared" si="29"/>
        <v>-1608.8263819095473</v>
      </c>
      <c r="J212" s="76">
        <f t="shared" si="30"/>
        <v>0</v>
      </c>
      <c r="K212" s="84">
        <f t="shared" si="31"/>
        <v>0</v>
      </c>
      <c r="L212" s="75">
        <f t="shared" si="32"/>
        <v>204354.09189785624</v>
      </c>
      <c r="M212" s="75">
        <f t="shared" si="33"/>
        <v>0</v>
      </c>
      <c r="N212" s="75">
        <f t="shared" si="34"/>
        <v>204354.09189785624</v>
      </c>
    </row>
    <row r="213" spans="1:14" x14ac:dyDescent="0.3">
      <c r="A213" s="62" t="s">
        <v>20</v>
      </c>
      <c r="B213" s="63" t="s">
        <v>233</v>
      </c>
      <c r="C213" s="64">
        <v>774</v>
      </c>
      <c r="D213" s="77">
        <v>69630</v>
      </c>
      <c r="E213" s="77">
        <v>5500</v>
      </c>
      <c r="F213" s="75">
        <f t="shared" si="35"/>
        <v>9798.84</v>
      </c>
      <c r="G213" s="74">
        <f t="shared" si="27"/>
        <v>6.3819348526498976E-4</v>
      </c>
      <c r="H213" s="73">
        <f t="shared" si="28"/>
        <v>12.66</v>
      </c>
      <c r="I213" s="75">
        <f t="shared" si="29"/>
        <v>1648.6200000000006</v>
      </c>
      <c r="J213" s="76">
        <f t="shared" si="30"/>
        <v>1648.6200000000006</v>
      </c>
      <c r="K213" s="84">
        <f t="shared" si="31"/>
        <v>9.8339055480010018E-4</v>
      </c>
      <c r="L213" s="75">
        <f t="shared" si="32"/>
        <v>144698.23179097276</v>
      </c>
      <c r="M213" s="75">
        <f t="shared" si="33"/>
        <v>59674.837288952447</v>
      </c>
      <c r="N213" s="75">
        <f t="shared" si="34"/>
        <v>204373.06907992519</v>
      </c>
    </row>
    <row r="214" spans="1:14" x14ac:dyDescent="0.3">
      <c r="A214" s="62" t="s">
        <v>50</v>
      </c>
      <c r="B214" s="63" t="s">
        <v>234</v>
      </c>
      <c r="C214" s="64">
        <v>826</v>
      </c>
      <c r="D214" s="77">
        <v>1583701.51</v>
      </c>
      <c r="E214" s="77">
        <v>176900</v>
      </c>
      <c r="F214" s="75">
        <f t="shared" si="35"/>
        <v>7394.7848912379877</v>
      </c>
      <c r="G214" s="74">
        <f t="shared" si="27"/>
        <v>4.8161859388703759E-4</v>
      </c>
      <c r="H214" s="73">
        <f t="shared" si="28"/>
        <v>8.952524081401922</v>
      </c>
      <c r="I214" s="75">
        <f t="shared" si="29"/>
        <v>-1302.9951087620118</v>
      </c>
      <c r="J214" s="76">
        <f t="shared" si="30"/>
        <v>0</v>
      </c>
      <c r="K214" s="84">
        <f t="shared" si="31"/>
        <v>0</v>
      </c>
      <c r="L214" s="75">
        <f t="shared" si="32"/>
        <v>109197.85385175567</v>
      </c>
      <c r="M214" s="75">
        <f t="shared" si="33"/>
        <v>0</v>
      </c>
      <c r="N214" s="75">
        <f t="shared" si="34"/>
        <v>109197.85385175567</v>
      </c>
    </row>
    <row r="215" spans="1:14" x14ac:dyDescent="0.3">
      <c r="A215" s="62" t="s">
        <v>26</v>
      </c>
      <c r="B215" s="63" t="s">
        <v>235</v>
      </c>
      <c r="C215" s="64">
        <v>770</v>
      </c>
      <c r="D215" s="77">
        <v>2086949</v>
      </c>
      <c r="E215" s="77">
        <v>121850</v>
      </c>
      <c r="F215" s="75">
        <f t="shared" si="35"/>
        <v>13187.941977841609</v>
      </c>
      <c r="G215" s="74">
        <f t="shared" si="27"/>
        <v>8.5892398021716844E-4</v>
      </c>
      <c r="H215" s="73">
        <f t="shared" si="28"/>
        <v>17.12719737382027</v>
      </c>
      <c r="I215" s="75">
        <f t="shared" si="29"/>
        <v>5079.8419778416082</v>
      </c>
      <c r="J215" s="76">
        <f t="shared" si="30"/>
        <v>5079.8419778416082</v>
      </c>
      <c r="K215" s="84">
        <f t="shared" si="31"/>
        <v>3.0300909978566897E-3</v>
      </c>
      <c r="L215" s="75">
        <f t="shared" si="32"/>
        <v>194744.6723444433</v>
      </c>
      <c r="M215" s="75">
        <f t="shared" si="33"/>
        <v>183874.23631964205</v>
      </c>
      <c r="N215" s="75">
        <f t="shared" si="34"/>
        <v>378618.90866408532</v>
      </c>
    </row>
    <row r="216" spans="1:14" x14ac:dyDescent="0.3">
      <c r="A216" s="62" t="s">
        <v>39</v>
      </c>
      <c r="B216" s="63" t="s">
        <v>236</v>
      </c>
      <c r="C216" s="64">
        <v>90</v>
      </c>
      <c r="D216" s="77">
        <v>706397</v>
      </c>
      <c r="E216" s="77">
        <v>94200</v>
      </c>
      <c r="F216" s="75">
        <f t="shared" si="35"/>
        <v>674.90159235668784</v>
      </c>
      <c r="G216" s="74">
        <f t="shared" si="27"/>
        <v>4.3955998815880856E-5</v>
      </c>
      <c r="H216" s="73">
        <f t="shared" si="28"/>
        <v>7.498906581740977</v>
      </c>
      <c r="I216" s="75">
        <f t="shared" si="29"/>
        <v>-272.79840764331203</v>
      </c>
      <c r="J216" s="76">
        <f t="shared" si="30"/>
        <v>0</v>
      </c>
      <c r="K216" s="84">
        <f t="shared" si="31"/>
        <v>0</v>
      </c>
      <c r="L216" s="75">
        <f t="shared" si="32"/>
        <v>9966.1865125795102</v>
      </c>
      <c r="M216" s="75">
        <f t="shared" si="33"/>
        <v>0</v>
      </c>
      <c r="N216" s="75">
        <f t="shared" si="34"/>
        <v>9966.1865125795102</v>
      </c>
    </row>
    <row r="217" spans="1:14" x14ac:dyDescent="0.3">
      <c r="A217" s="62" t="s">
        <v>62</v>
      </c>
      <c r="B217" s="63" t="s">
        <v>237</v>
      </c>
      <c r="C217" s="64">
        <v>604</v>
      </c>
      <c r="D217" s="77">
        <v>7453466</v>
      </c>
      <c r="E217" s="77">
        <v>730250</v>
      </c>
      <c r="F217" s="75">
        <f t="shared" si="35"/>
        <v>6164.8660924340975</v>
      </c>
      <c r="G217" s="74">
        <f t="shared" si="27"/>
        <v>4.015146055780557E-4</v>
      </c>
      <c r="H217" s="73">
        <f t="shared" si="28"/>
        <v>10.206731941116056</v>
      </c>
      <c r="I217" s="75">
        <f t="shared" si="29"/>
        <v>-195.25390756590195</v>
      </c>
      <c r="J217" s="76">
        <f t="shared" si="30"/>
        <v>0</v>
      </c>
      <c r="K217" s="84">
        <f t="shared" si="31"/>
        <v>0</v>
      </c>
      <c r="L217" s="75">
        <f t="shared" si="32"/>
        <v>91035.798400967615</v>
      </c>
      <c r="M217" s="75">
        <f t="shared" si="33"/>
        <v>0</v>
      </c>
      <c r="N217" s="75">
        <f t="shared" si="34"/>
        <v>91035.798400967615</v>
      </c>
    </row>
    <row r="218" spans="1:14" x14ac:dyDescent="0.3">
      <c r="A218" s="62" t="s">
        <v>37</v>
      </c>
      <c r="B218" s="63" t="s">
        <v>238</v>
      </c>
      <c r="C218" s="64">
        <v>790</v>
      </c>
      <c r="D218" s="77">
        <v>1946682.28</v>
      </c>
      <c r="E218" s="77">
        <v>174200</v>
      </c>
      <c r="F218" s="75">
        <f t="shared" si="35"/>
        <v>8828.2376647531582</v>
      </c>
      <c r="G218" s="74">
        <f t="shared" si="27"/>
        <v>5.7497864686192164E-4</v>
      </c>
      <c r="H218" s="73">
        <f t="shared" si="28"/>
        <v>11.174984385763491</v>
      </c>
      <c r="I218" s="75">
        <f t="shared" si="29"/>
        <v>509.5376647531582</v>
      </c>
      <c r="J218" s="76">
        <f t="shared" si="30"/>
        <v>509.5376647531582</v>
      </c>
      <c r="K218" s="84">
        <f t="shared" si="31"/>
        <v>3.039357322082442E-4</v>
      </c>
      <c r="L218" s="75">
        <f t="shared" si="32"/>
        <v>130365.46978216284</v>
      </c>
      <c r="M218" s="75">
        <f t="shared" si="33"/>
        <v>18443.654230045438</v>
      </c>
      <c r="N218" s="75">
        <f t="shared" si="34"/>
        <v>148809.12401220828</v>
      </c>
    </row>
    <row r="219" spans="1:14" x14ac:dyDescent="0.3">
      <c r="A219" s="62" t="s">
        <v>62</v>
      </c>
      <c r="B219" s="63" t="s">
        <v>239</v>
      </c>
      <c r="C219" s="64">
        <v>635</v>
      </c>
      <c r="D219" s="77">
        <v>846325</v>
      </c>
      <c r="E219" s="77">
        <v>74900</v>
      </c>
      <c r="F219" s="75">
        <f t="shared" si="35"/>
        <v>7175.1184913217621</v>
      </c>
      <c r="G219" s="74">
        <f t="shared" si="27"/>
        <v>4.6731183253996496E-4</v>
      </c>
      <c r="H219" s="73">
        <f t="shared" si="28"/>
        <v>11.299399198931908</v>
      </c>
      <c r="I219" s="75">
        <f t="shared" si="29"/>
        <v>488.56849132176228</v>
      </c>
      <c r="J219" s="76">
        <f t="shared" si="30"/>
        <v>488.56849132176228</v>
      </c>
      <c r="K219" s="84">
        <f t="shared" si="31"/>
        <v>2.9142776366825323E-4</v>
      </c>
      <c r="L219" s="75">
        <f t="shared" si="32"/>
        <v>105954.06788813481</v>
      </c>
      <c r="M219" s="75">
        <f t="shared" si="33"/>
        <v>17684.636377173112</v>
      </c>
      <c r="N219" s="75">
        <f t="shared" si="34"/>
        <v>123638.70426530793</v>
      </c>
    </row>
    <row r="220" spans="1:14" x14ac:dyDescent="0.3">
      <c r="A220" s="62" t="s">
        <v>50</v>
      </c>
      <c r="B220" s="63" t="s">
        <v>240</v>
      </c>
      <c r="C220" s="64">
        <v>4809</v>
      </c>
      <c r="D220" s="77">
        <v>6297199.8499999996</v>
      </c>
      <c r="E220" s="77">
        <v>524450</v>
      </c>
      <c r="F220" s="75">
        <f t="shared" si="35"/>
        <v>57742.843128324908</v>
      </c>
      <c r="G220" s="74">
        <f t="shared" si="27"/>
        <v>3.7607621213506127E-3</v>
      </c>
      <c r="H220" s="73">
        <f t="shared" si="28"/>
        <v>12.007245399942796</v>
      </c>
      <c r="I220" s="75">
        <f t="shared" si="29"/>
        <v>7104.0731283249106</v>
      </c>
      <c r="J220" s="76">
        <f t="shared" si="30"/>
        <v>7104.0731283249106</v>
      </c>
      <c r="K220" s="84">
        <f t="shared" si="31"/>
        <v>4.2375310350498694E-3</v>
      </c>
      <c r="L220" s="75">
        <f t="shared" si="32"/>
        <v>852681.26627765479</v>
      </c>
      <c r="M220" s="75">
        <f t="shared" si="33"/>
        <v>257145.01099198626</v>
      </c>
      <c r="N220" s="75">
        <f t="shared" si="34"/>
        <v>1109826.2772696409</v>
      </c>
    </row>
    <row r="221" spans="1:14" x14ac:dyDescent="0.3">
      <c r="A221" s="62" t="s">
        <v>28</v>
      </c>
      <c r="B221" s="63" t="s">
        <v>241</v>
      </c>
      <c r="C221" s="64">
        <v>2695</v>
      </c>
      <c r="D221" s="77">
        <v>6268976</v>
      </c>
      <c r="E221" s="77">
        <v>770150</v>
      </c>
      <c r="F221" s="75">
        <f t="shared" si="35"/>
        <v>21937.142530675843</v>
      </c>
      <c r="G221" s="74">
        <f t="shared" si="27"/>
        <v>1.4287549800187423E-3</v>
      </c>
      <c r="H221" s="73">
        <f t="shared" si="28"/>
        <v>8.1399415698240603</v>
      </c>
      <c r="I221" s="75">
        <f t="shared" si="29"/>
        <v>-6441.2074693241557</v>
      </c>
      <c r="J221" s="76">
        <f t="shared" si="30"/>
        <v>0</v>
      </c>
      <c r="K221" s="84">
        <f t="shared" si="31"/>
        <v>0</v>
      </c>
      <c r="L221" s="75">
        <f t="shared" si="32"/>
        <v>323943.01108450996</v>
      </c>
      <c r="M221" s="75">
        <f t="shared" si="33"/>
        <v>0</v>
      </c>
      <c r="N221" s="75">
        <f t="shared" si="34"/>
        <v>323943.01108450996</v>
      </c>
    </row>
    <row r="222" spans="1:14" x14ac:dyDescent="0.3">
      <c r="A222" s="62" t="s">
        <v>20</v>
      </c>
      <c r="B222" s="63" t="s">
        <v>242</v>
      </c>
      <c r="C222" s="64">
        <v>589</v>
      </c>
      <c r="D222" s="77">
        <v>1034641.81</v>
      </c>
      <c r="E222" s="77">
        <v>98050</v>
      </c>
      <c r="F222" s="75">
        <f t="shared" si="35"/>
        <v>6215.2373900050998</v>
      </c>
      <c r="G222" s="74">
        <f t="shared" si="27"/>
        <v>4.0479526267156446E-4</v>
      </c>
      <c r="H222" s="73">
        <f t="shared" si="28"/>
        <v>10.552185721570627</v>
      </c>
      <c r="I222" s="75">
        <f t="shared" si="29"/>
        <v>13.067390005099652</v>
      </c>
      <c r="J222" s="76">
        <f t="shared" si="30"/>
        <v>13.067390005099652</v>
      </c>
      <c r="K222" s="84">
        <f t="shared" si="31"/>
        <v>7.794608767881154E-6</v>
      </c>
      <c r="L222" s="75">
        <f t="shared" si="32"/>
        <v>91779.624985700182</v>
      </c>
      <c r="M222" s="75">
        <f t="shared" si="33"/>
        <v>472.99824844148748</v>
      </c>
      <c r="N222" s="75">
        <f t="shared" si="34"/>
        <v>92252.623234141676</v>
      </c>
    </row>
    <row r="223" spans="1:14" x14ac:dyDescent="0.3">
      <c r="A223" s="62" t="s">
        <v>20</v>
      </c>
      <c r="B223" s="63" t="s">
        <v>243</v>
      </c>
      <c r="C223" s="64">
        <v>1256</v>
      </c>
      <c r="D223" s="77">
        <v>2910856</v>
      </c>
      <c r="E223" s="77">
        <v>292600</v>
      </c>
      <c r="F223" s="75">
        <f t="shared" si="35"/>
        <v>12494.993629528366</v>
      </c>
      <c r="G223" s="74">
        <f t="shared" si="27"/>
        <v>8.1379260532803393E-4</v>
      </c>
      <c r="H223" s="73">
        <f t="shared" si="28"/>
        <v>9.9482433356117568</v>
      </c>
      <c r="I223" s="75">
        <f t="shared" si="29"/>
        <v>-730.6863704716327</v>
      </c>
      <c r="J223" s="76">
        <f t="shared" si="30"/>
        <v>0</v>
      </c>
      <c r="K223" s="84">
        <f t="shared" si="31"/>
        <v>0</v>
      </c>
      <c r="L223" s="75">
        <f t="shared" si="32"/>
        <v>184511.99166760794</v>
      </c>
      <c r="M223" s="75">
        <f t="shared" si="33"/>
        <v>0</v>
      </c>
      <c r="N223" s="75">
        <f t="shared" si="34"/>
        <v>184511.99166760794</v>
      </c>
    </row>
    <row r="224" spans="1:14" x14ac:dyDescent="0.3">
      <c r="A224" s="62" t="s">
        <v>30</v>
      </c>
      <c r="B224" s="63" t="s">
        <v>244</v>
      </c>
      <c r="C224" s="64">
        <v>1427</v>
      </c>
      <c r="D224" s="77">
        <v>1377118</v>
      </c>
      <c r="E224" s="77">
        <v>139850</v>
      </c>
      <c r="F224" s="75">
        <f t="shared" si="35"/>
        <v>14051.82256703611</v>
      </c>
      <c r="G224" s="74">
        <f t="shared" si="27"/>
        <v>9.1518808536337061E-4</v>
      </c>
      <c r="H224" s="73">
        <f t="shared" si="28"/>
        <v>9.8471076153021091</v>
      </c>
      <c r="I224" s="75">
        <f t="shared" si="29"/>
        <v>-974.48743296388943</v>
      </c>
      <c r="J224" s="76">
        <f t="shared" si="30"/>
        <v>0</v>
      </c>
      <c r="K224" s="84">
        <f t="shared" si="31"/>
        <v>0</v>
      </c>
      <c r="L224" s="75">
        <f t="shared" si="32"/>
        <v>207501.48781800835</v>
      </c>
      <c r="M224" s="75">
        <f t="shared" si="33"/>
        <v>0</v>
      </c>
      <c r="N224" s="75">
        <f t="shared" si="34"/>
        <v>207501.48781800835</v>
      </c>
    </row>
    <row r="225" spans="1:14" x14ac:dyDescent="0.3">
      <c r="A225" s="62" t="s">
        <v>18</v>
      </c>
      <c r="B225" s="63" t="s">
        <v>245</v>
      </c>
      <c r="C225" s="64">
        <v>11837</v>
      </c>
      <c r="D225" s="77">
        <v>48139305</v>
      </c>
      <c r="E225" s="77">
        <v>5026800</v>
      </c>
      <c r="F225" s="75">
        <f t="shared" si="35"/>
        <v>113357.39501969444</v>
      </c>
      <c r="G225" s="74">
        <f t="shared" si="27"/>
        <v>7.3829097125964896E-3</v>
      </c>
      <c r="H225" s="73">
        <f t="shared" si="28"/>
        <v>9.5765307949391261</v>
      </c>
      <c r="I225" s="75">
        <f t="shared" si="29"/>
        <v>-11286.214980305556</v>
      </c>
      <c r="J225" s="76">
        <f t="shared" si="30"/>
        <v>0</v>
      </c>
      <c r="K225" s="84">
        <f t="shared" si="31"/>
        <v>0</v>
      </c>
      <c r="L225" s="75">
        <f t="shared" si="32"/>
        <v>1673934.3248568815</v>
      </c>
      <c r="M225" s="75">
        <f t="shared" si="33"/>
        <v>0</v>
      </c>
      <c r="N225" s="75">
        <f t="shared" si="34"/>
        <v>1673934.3248568815</v>
      </c>
    </row>
    <row r="226" spans="1:14" x14ac:dyDescent="0.3">
      <c r="A226" s="62" t="s">
        <v>18</v>
      </c>
      <c r="B226" s="63" t="s">
        <v>246</v>
      </c>
      <c r="C226" s="64">
        <v>3690</v>
      </c>
      <c r="D226" s="77">
        <v>23176385</v>
      </c>
      <c r="E226" s="77">
        <v>4737650</v>
      </c>
      <c r="F226" s="75">
        <f t="shared" si="35"/>
        <v>18051.325161208617</v>
      </c>
      <c r="G226" s="74">
        <f t="shared" si="27"/>
        <v>1.1756736632380293E-3</v>
      </c>
      <c r="H226" s="73">
        <f t="shared" si="28"/>
        <v>4.8919580382679175</v>
      </c>
      <c r="I226" s="75">
        <f t="shared" si="29"/>
        <v>-20804.37483879138</v>
      </c>
      <c r="J226" s="76">
        <f t="shared" si="30"/>
        <v>0</v>
      </c>
      <c r="K226" s="84">
        <f t="shared" si="31"/>
        <v>0</v>
      </c>
      <c r="L226" s="75">
        <f t="shared" si="32"/>
        <v>266561.63712345372</v>
      </c>
      <c r="M226" s="75">
        <f t="shared" si="33"/>
        <v>0</v>
      </c>
      <c r="N226" s="75">
        <f t="shared" si="34"/>
        <v>266561.63712345372</v>
      </c>
    </row>
    <row r="227" spans="1:14" x14ac:dyDescent="0.3">
      <c r="A227" s="62" t="s">
        <v>50</v>
      </c>
      <c r="B227" s="63" t="s">
        <v>247</v>
      </c>
      <c r="C227" s="64">
        <v>991</v>
      </c>
      <c r="D227" s="77">
        <v>2873811</v>
      </c>
      <c r="E227" s="77">
        <v>234600</v>
      </c>
      <c r="F227" s="75">
        <f t="shared" si="35"/>
        <v>12139.585255754475</v>
      </c>
      <c r="G227" s="74">
        <f t="shared" si="27"/>
        <v>7.9064503798831603E-4</v>
      </c>
      <c r="H227" s="73">
        <f t="shared" si="28"/>
        <v>12.249833759590793</v>
      </c>
      <c r="I227" s="75">
        <f t="shared" si="29"/>
        <v>1704.3552557544763</v>
      </c>
      <c r="J227" s="76">
        <f t="shared" si="30"/>
        <v>1704.3552557544763</v>
      </c>
      <c r="K227" s="84">
        <f t="shared" si="31"/>
        <v>1.0166362536745039E-3</v>
      </c>
      <c r="L227" s="75">
        <f t="shared" si="32"/>
        <v>179263.72113264797</v>
      </c>
      <c r="M227" s="75">
        <f t="shared" si="33"/>
        <v>61692.277522848985</v>
      </c>
      <c r="N227" s="75">
        <f t="shared" si="34"/>
        <v>240955.99865549695</v>
      </c>
    </row>
    <row r="228" spans="1:14" x14ac:dyDescent="0.3">
      <c r="A228" s="62" t="s">
        <v>16</v>
      </c>
      <c r="B228" s="63" t="s">
        <v>248</v>
      </c>
      <c r="C228" s="64">
        <v>27</v>
      </c>
      <c r="D228" s="77">
        <v>452947.71</v>
      </c>
      <c r="E228" s="77">
        <v>90850</v>
      </c>
      <c r="F228" s="75">
        <f t="shared" si="35"/>
        <v>134.61296829939459</v>
      </c>
      <c r="G228" s="74">
        <f t="shared" si="27"/>
        <v>8.7672744325712241E-6</v>
      </c>
      <c r="H228" s="73">
        <f t="shared" si="28"/>
        <v>4.9856654925701704</v>
      </c>
      <c r="I228" s="75">
        <f t="shared" si="29"/>
        <v>-149.69703170060538</v>
      </c>
      <c r="J228" s="76">
        <f t="shared" si="30"/>
        <v>0</v>
      </c>
      <c r="K228" s="84">
        <f t="shared" si="31"/>
        <v>0</v>
      </c>
      <c r="L228" s="75">
        <f t="shared" si="32"/>
        <v>1987.8126889567197</v>
      </c>
      <c r="M228" s="75">
        <f t="shared" si="33"/>
        <v>0</v>
      </c>
      <c r="N228" s="75">
        <f t="shared" si="34"/>
        <v>1987.8126889567197</v>
      </c>
    </row>
    <row r="229" spans="1:14" x14ac:dyDescent="0.3">
      <c r="A229" s="62" t="s">
        <v>18</v>
      </c>
      <c r="B229" s="63" t="s">
        <v>249</v>
      </c>
      <c r="C229" s="64">
        <v>10668</v>
      </c>
      <c r="D229" s="77">
        <v>31302423</v>
      </c>
      <c r="E229" s="77">
        <v>3595450</v>
      </c>
      <c r="F229" s="75">
        <f t="shared" si="35"/>
        <v>92876.899571402741</v>
      </c>
      <c r="G229" s="74">
        <f t="shared" si="27"/>
        <v>6.0490254191394033E-3</v>
      </c>
      <c r="H229" s="73">
        <f t="shared" si="28"/>
        <v>8.7061210696852971</v>
      </c>
      <c r="I229" s="75">
        <f t="shared" si="29"/>
        <v>-19457.140428597242</v>
      </c>
      <c r="J229" s="76">
        <f t="shared" si="30"/>
        <v>0</v>
      </c>
      <c r="K229" s="84">
        <f t="shared" si="31"/>
        <v>0</v>
      </c>
      <c r="L229" s="75">
        <f t="shared" si="32"/>
        <v>1371501.4371302859</v>
      </c>
      <c r="M229" s="75">
        <f t="shared" si="33"/>
        <v>0</v>
      </c>
      <c r="N229" s="75">
        <f t="shared" si="34"/>
        <v>1371501.4371302859</v>
      </c>
    </row>
    <row r="230" spans="1:14" x14ac:dyDescent="0.3">
      <c r="A230" s="62" t="s">
        <v>62</v>
      </c>
      <c r="B230" s="63" t="s">
        <v>250</v>
      </c>
      <c r="C230" s="64">
        <v>832</v>
      </c>
      <c r="D230" s="77">
        <v>1341206</v>
      </c>
      <c r="E230" s="77">
        <v>88850</v>
      </c>
      <c r="F230" s="75">
        <f t="shared" si="35"/>
        <v>12559.182802476083</v>
      </c>
      <c r="G230" s="74">
        <f t="shared" si="27"/>
        <v>8.1797321364491442E-4</v>
      </c>
      <c r="H230" s="73">
        <f t="shared" si="28"/>
        <v>15.095171637591447</v>
      </c>
      <c r="I230" s="75">
        <f t="shared" si="29"/>
        <v>3798.2228024760843</v>
      </c>
      <c r="J230" s="76">
        <f t="shared" si="30"/>
        <v>3798.2228024760843</v>
      </c>
      <c r="K230" s="84">
        <f t="shared" si="31"/>
        <v>2.2656139249683654E-3</v>
      </c>
      <c r="L230" s="75">
        <f t="shared" si="32"/>
        <v>185459.86507156797</v>
      </c>
      <c r="M230" s="75">
        <f t="shared" si="33"/>
        <v>137483.66981169052</v>
      </c>
      <c r="N230" s="75">
        <f t="shared" si="34"/>
        <v>322943.53488325852</v>
      </c>
    </row>
    <row r="231" spans="1:14" x14ac:dyDescent="0.3">
      <c r="A231" s="62" t="s">
        <v>30</v>
      </c>
      <c r="B231" s="63" t="s">
        <v>251</v>
      </c>
      <c r="C231" s="64">
        <v>633</v>
      </c>
      <c r="D231" s="77">
        <v>678766</v>
      </c>
      <c r="E231" s="77">
        <v>52400</v>
      </c>
      <c r="F231" s="75">
        <f t="shared" si="35"/>
        <v>8199.5969083969467</v>
      </c>
      <c r="G231" s="74">
        <f t="shared" si="27"/>
        <v>5.3403559285975508E-4</v>
      </c>
      <c r="H231" s="73">
        <f t="shared" si="28"/>
        <v>12.953549618320611</v>
      </c>
      <c r="I231" s="75">
        <f t="shared" si="29"/>
        <v>1534.1069083969473</v>
      </c>
      <c r="J231" s="76">
        <f t="shared" si="30"/>
        <v>1534.1069083969473</v>
      </c>
      <c r="K231" s="84">
        <f t="shared" si="31"/>
        <v>9.1508427883389752E-4</v>
      </c>
      <c r="L231" s="75">
        <f t="shared" si="32"/>
        <v>121082.4111878309</v>
      </c>
      <c r="M231" s="75">
        <f t="shared" si="33"/>
        <v>55529.825030902022</v>
      </c>
      <c r="N231" s="75">
        <f t="shared" si="34"/>
        <v>176612.23621873293</v>
      </c>
    </row>
    <row r="232" spans="1:14" x14ac:dyDescent="0.3">
      <c r="A232" s="62" t="s">
        <v>16</v>
      </c>
      <c r="B232" s="63" t="s">
        <v>252</v>
      </c>
      <c r="C232" s="64">
        <v>160</v>
      </c>
      <c r="D232" s="77">
        <v>622228</v>
      </c>
      <c r="E232" s="77">
        <v>235200</v>
      </c>
      <c r="F232" s="75">
        <f t="shared" si="35"/>
        <v>423.2843537414966</v>
      </c>
      <c r="G232" s="74">
        <f t="shared" si="27"/>
        <v>2.7568295530126478E-5</v>
      </c>
      <c r="H232" s="73">
        <f t="shared" si="28"/>
        <v>2.6455272108843539</v>
      </c>
      <c r="I232" s="75">
        <f t="shared" si="29"/>
        <v>-1261.5156462585032</v>
      </c>
      <c r="J232" s="76">
        <f t="shared" si="30"/>
        <v>0</v>
      </c>
      <c r="K232" s="84">
        <f t="shared" si="31"/>
        <v>0</v>
      </c>
      <c r="L232" s="75">
        <f t="shared" si="32"/>
        <v>6250.586552202014</v>
      </c>
      <c r="M232" s="75">
        <f t="shared" si="33"/>
        <v>0</v>
      </c>
      <c r="N232" s="75">
        <f t="shared" si="34"/>
        <v>6250.586552202014</v>
      </c>
    </row>
    <row r="233" spans="1:14" x14ac:dyDescent="0.3">
      <c r="A233" s="62" t="s">
        <v>30</v>
      </c>
      <c r="B233" s="63" t="s">
        <v>253</v>
      </c>
      <c r="C233" s="64">
        <v>102</v>
      </c>
      <c r="D233" s="77">
        <v>431272</v>
      </c>
      <c r="E233" s="77">
        <v>129400</v>
      </c>
      <c r="F233" s="75">
        <f t="shared" si="35"/>
        <v>339.95165378670788</v>
      </c>
      <c r="G233" s="74">
        <f t="shared" si="27"/>
        <v>2.2140878997078864E-5</v>
      </c>
      <c r="H233" s="73">
        <f t="shared" si="28"/>
        <v>3.3328593508500775</v>
      </c>
      <c r="I233" s="75">
        <f t="shared" si="29"/>
        <v>-734.10834621329207</v>
      </c>
      <c r="J233" s="76">
        <f t="shared" si="30"/>
        <v>0</v>
      </c>
      <c r="K233" s="84">
        <f t="shared" si="31"/>
        <v>0</v>
      </c>
      <c r="L233" s="75">
        <f t="shared" si="32"/>
        <v>5020.0231045055916</v>
      </c>
      <c r="M233" s="75">
        <f t="shared" si="33"/>
        <v>0</v>
      </c>
      <c r="N233" s="75">
        <f t="shared" si="34"/>
        <v>5020.0231045055916</v>
      </c>
    </row>
    <row r="234" spans="1:14" x14ac:dyDescent="0.3">
      <c r="A234" s="62" t="s">
        <v>32</v>
      </c>
      <c r="B234" s="63" t="s">
        <v>254</v>
      </c>
      <c r="C234" s="64">
        <v>1774</v>
      </c>
      <c r="D234" s="77">
        <v>3584720</v>
      </c>
      <c r="E234" s="77">
        <v>562050</v>
      </c>
      <c r="F234" s="75">
        <f t="shared" si="35"/>
        <v>11314.461845031581</v>
      </c>
      <c r="G234" s="74">
        <f t="shared" si="27"/>
        <v>7.3690516824220526E-4</v>
      </c>
      <c r="H234" s="73">
        <f t="shared" si="28"/>
        <v>6.3779379058802599</v>
      </c>
      <c r="I234" s="75">
        <f t="shared" si="29"/>
        <v>-7365.7581549684182</v>
      </c>
      <c r="J234" s="76">
        <f t="shared" si="30"/>
        <v>0</v>
      </c>
      <c r="K234" s="84">
        <f t="shared" si="31"/>
        <v>0</v>
      </c>
      <c r="L234" s="75">
        <f t="shared" si="32"/>
        <v>167079.22801499939</v>
      </c>
      <c r="M234" s="75">
        <f t="shared" si="33"/>
        <v>0</v>
      </c>
      <c r="N234" s="75">
        <f t="shared" si="34"/>
        <v>167079.22801499939</v>
      </c>
    </row>
    <row r="235" spans="1:14" x14ac:dyDescent="0.3">
      <c r="A235" s="62" t="s">
        <v>18</v>
      </c>
      <c r="B235" s="63" t="s">
        <v>255</v>
      </c>
      <c r="C235" s="64">
        <v>6713</v>
      </c>
      <c r="D235" s="77">
        <v>9310785</v>
      </c>
      <c r="E235" s="77">
        <v>1222950</v>
      </c>
      <c r="F235" s="75">
        <f t="shared" si="35"/>
        <v>51108.630528639762</v>
      </c>
      <c r="G235" s="74">
        <f t="shared" si="27"/>
        <v>3.3286792155187007E-3</v>
      </c>
      <c r="H235" s="73">
        <f t="shared" si="28"/>
        <v>7.613381577333497</v>
      </c>
      <c r="I235" s="75">
        <f t="shared" si="29"/>
        <v>-19579.25947136023</v>
      </c>
      <c r="J235" s="76">
        <f t="shared" si="30"/>
        <v>0</v>
      </c>
      <c r="K235" s="84">
        <f t="shared" si="31"/>
        <v>0</v>
      </c>
      <c r="L235" s="75">
        <f t="shared" si="32"/>
        <v>754714.68732546933</v>
      </c>
      <c r="M235" s="75">
        <f t="shared" si="33"/>
        <v>0</v>
      </c>
      <c r="N235" s="75">
        <f t="shared" si="34"/>
        <v>754714.68732546933</v>
      </c>
    </row>
    <row r="236" spans="1:14" x14ac:dyDescent="0.3">
      <c r="A236" s="62" t="s">
        <v>30</v>
      </c>
      <c r="B236" s="63" t="s">
        <v>256</v>
      </c>
      <c r="C236" s="64">
        <v>934</v>
      </c>
      <c r="D236" s="77">
        <v>1600858</v>
      </c>
      <c r="E236" s="77">
        <v>145500</v>
      </c>
      <c r="F236" s="75">
        <f t="shared" si="35"/>
        <v>10276.298089347079</v>
      </c>
      <c r="G236" s="74">
        <f t="shared" si="27"/>
        <v>6.6929008875156318E-4</v>
      </c>
      <c r="H236" s="73">
        <f t="shared" si="28"/>
        <v>11.002460481099657</v>
      </c>
      <c r="I236" s="75">
        <f t="shared" si="29"/>
        <v>441.27808934708037</v>
      </c>
      <c r="J236" s="76">
        <f t="shared" si="30"/>
        <v>441.27808934708037</v>
      </c>
      <c r="K236" s="84">
        <f t="shared" si="31"/>
        <v>2.6321936231766776E-4</v>
      </c>
      <c r="L236" s="75">
        <f t="shared" si="32"/>
        <v>151748.79504976855</v>
      </c>
      <c r="M236" s="75">
        <f t="shared" si="33"/>
        <v>15972.873179366279</v>
      </c>
      <c r="N236" s="75">
        <f t="shared" si="34"/>
        <v>167721.66822913484</v>
      </c>
    </row>
    <row r="237" spans="1:14" x14ac:dyDescent="0.3">
      <c r="A237" s="62" t="s">
        <v>46</v>
      </c>
      <c r="B237" s="63" t="s">
        <v>257</v>
      </c>
      <c r="C237" s="64">
        <v>2379</v>
      </c>
      <c r="D237" s="77">
        <v>4056696</v>
      </c>
      <c r="E237" s="77">
        <v>399100</v>
      </c>
      <c r="F237" s="75">
        <f t="shared" si="35"/>
        <v>24181.608078175897</v>
      </c>
      <c r="G237" s="74">
        <f t="shared" si="27"/>
        <v>1.5749358841172126E-3</v>
      </c>
      <c r="H237" s="73">
        <f t="shared" si="28"/>
        <v>10.164610373340015</v>
      </c>
      <c r="I237" s="75">
        <f t="shared" si="29"/>
        <v>-869.26192182410375</v>
      </c>
      <c r="J237" s="76">
        <f t="shared" si="30"/>
        <v>0</v>
      </c>
      <c r="K237" s="84">
        <f t="shared" si="31"/>
        <v>0</v>
      </c>
      <c r="L237" s="75">
        <f t="shared" si="32"/>
        <v>357086.7501433185</v>
      </c>
      <c r="M237" s="75">
        <f t="shared" si="33"/>
        <v>0</v>
      </c>
      <c r="N237" s="75">
        <f t="shared" si="34"/>
        <v>357086.7501433185</v>
      </c>
    </row>
    <row r="238" spans="1:14" x14ac:dyDescent="0.3">
      <c r="A238" s="62" t="s">
        <v>30</v>
      </c>
      <c r="B238" s="63" t="s">
        <v>258</v>
      </c>
      <c r="C238" s="64">
        <v>3171</v>
      </c>
      <c r="D238" s="77">
        <v>2938713</v>
      </c>
      <c r="E238" s="77">
        <v>365200</v>
      </c>
      <c r="F238" s="75">
        <f t="shared" si="35"/>
        <v>25516.590698247535</v>
      </c>
      <c r="G238" s="74">
        <f t="shared" si="27"/>
        <v>1.6618826258817179E-3</v>
      </c>
      <c r="H238" s="73">
        <f t="shared" si="28"/>
        <v>8.0468592552026283</v>
      </c>
      <c r="I238" s="75">
        <f t="shared" si="29"/>
        <v>-7874.0393017524639</v>
      </c>
      <c r="J238" s="76">
        <f t="shared" si="30"/>
        <v>0</v>
      </c>
      <c r="K238" s="84">
        <f t="shared" si="31"/>
        <v>0</v>
      </c>
      <c r="L238" s="75">
        <f t="shared" si="32"/>
        <v>376800.26976360474</v>
      </c>
      <c r="M238" s="75">
        <f t="shared" si="33"/>
        <v>0</v>
      </c>
      <c r="N238" s="75">
        <f t="shared" si="34"/>
        <v>376800.26976360474</v>
      </c>
    </row>
    <row r="239" spans="1:14" x14ac:dyDescent="0.3">
      <c r="A239" s="62" t="s">
        <v>46</v>
      </c>
      <c r="B239" s="63" t="s">
        <v>259</v>
      </c>
      <c r="C239" s="64">
        <v>38638</v>
      </c>
      <c r="D239" s="77">
        <v>68509750</v>
      </c>
      <c r="E239" s="77">
        <v>5121050</v>
      </c>
      <c r="F239" s="75">
        <f t="shared" si="35"/>
        <v>516901.7526679099</v>
      </c>
      <c r="G239" s="74">
        <f t="shared" si="27"/>
        <v>3.3665549297132634E-2</v>
      </c>
      <c r="H239" s="73">
        <f t="shared" si="28"/>
        <v>13.37806699797893</v>
      </c>
      <c r="I239" s="75">
        <f t="shared" si="29"/>
        <v>110043.61266790993</v>
      </c>
      <c r="J239" s="76">
        <f t="shared" si="30"/>
        <v>110043.61266790993</v>
      </c>
      <c r="K239" s="84">
        <f t="shared" si="31"/>
        <v>6.5640262348936232E-2</v>
      </c>
      <c r="L239" s="75">
        <f t="shared" si="32"/>
        <v>7633022.8497149963</v>
      </c>
      <c r="M239" s="75">
        <f t="shared" si="33"/>
        <v>3983231.2362133362</v>
      </c>
      <c r="N239" s="75">
        <f t="shared" si="34"/>
        <v>11616254.085928332</v>
      </c>
    </row>
    <row r="240" spans="1:14" x14ac:dyDescent="0.3">
      <c r="A240" s="62" t="s">
        <v>62</v>
      </c>
      <c r="B240" s="63" t="s">
        <v>260</v>
      </c>
      <c r="C240" s="64">
        <v>967</v>
      </c>
      <c r="D240" s="77">
        <v>3267269</v>
      </c>
      <c r="E240" s="77">
        <v>294600</v>
      </c>
      <c r="F240" s="75">
        <f t="shared" si="35"/>
        <v>10724.53877460964</v>
      </c>
      <c r="G240" s="74">
        <f t="shared" si="27"/>
        <v>6.9848377751117975E-4</v>
      </c>
      <c r="H240" s="73">
        <f t="shared" si="28"/>
        <v>11.090526137135098</v>
      </c>
      <c r="I240" s="75">
        <f t="shared" si="29"/>
        <v>542.02877460964089</v>
      </c>
      <c r="J240" s="76">
        <f t="shared" si="30"/>
        <v>542.02877460964089</v>
      </c>
      <c r="K240" s="84">
        <f t="shared" si="31"/>
        <v>3.2331645702526543E-4</v>
      </c>
      <c r="L240" s="75">
        <f t="shared" si="32"/>
        <v>158367.90859527665</v>
      </c>
      <c r="M240" s="75">
        <f t="shared" si="33"/>
        <v>19619.729792651182</v>
      </c>
      <c r="N240" s="75">
        <f t="shared" si="34"/>
        <v>177987.63838792784</v>
      </c>
    </row>
    <row r="241" spans="1:14" x14ac:dyDescent="0.3">
      <c r="A241" s="62" t="s">
        <v>18</v>
      </c>
      <c r="B241" s="63" t="s">
        <v>261</v>
      </c>
      <c r="C241" s="64">
        <v>3512</v>
      </c>
      <c r="D241" s="77">
        <v>6638824</v>
      </c>
      <c r="E241" s="77">
        <v>739250</v>
      </c>
      <c r="F241" s="75">
        <f t="shared" si="35"/>
        <v>31539.465523165371</v>
      </c>
      <c r="G241" s="74">
        <f t="shared" si="27"/>
        <v>2.0541494121369356E-3</v>
      </c>
      <c r="H241" s="73">
        <f t="shared" si="28"/>
        <v>8.9804856273249918</v>
      </c>
      <c r="I241" s="75">
        <f t="shared" si="29"/>
        <v>-5441.8944768346264</v>
      </c>
      <c r="J241" s="76">
        <f t="shared" si="30"/>
        <v>0</v>
      </c>
      <c r="K241" s="84">
        <f t="shared" si="31"/>
        <v>0</v>
      </c>
      <c r="L241" s="75">
        <f t="shared" si="32"/>
        <v>465739.30106363364</v>
      </c>
      <c r="M241" s="75">
        <f t="shared" si="33"/>
        <v>0</v>
      </c>
      <c r="N241" s="75">
        <f t="shared" si="34"/>
        <v>465739.30106363364</v>
      </c>
    </row>
    <row r="242" spans="1:14" x14ac:dyDescent="0.3">
      <c r="A242" s="62" t="s">
        <v>26</v>
      </c>
      <c r="B242" s="63" t="s">
        <v>262</v>
      </c>
      <c r="C242" s="64">
        <v>1494</v>
      </c>
      <c r="D242" s="77">
        <v>2328453.67</v>
      </c>
      <c r="E242" s="77">
        <v>140500</v>
      </c>
      <c r="F242" s="75">
        <f t="shared" si="35"/>
        <v>24759.500234733096</v>
      </c>
      <c r="G242" s="74">
        <f t="shared" si="27"/>
        <v>1.6125737075228953E-3</v>
      </c>
      <c r="H242" s="73">
        <f t="shared" si="28"/>
        <v>16.572623985765123</v>
      </c>
      <c r="I242" s="75">
        <f t="shared" si="29"/>
        <v>9027.680234733094</v>
      </c>
      <c r="J242" s="76">
        <f t="shared" si="30"/>
        <v>9027.680234733094</v>
      </c>
      <c r="K242" s="84">
        <f t="shared" si="31"/>
        <v>5.3849495181376387E-3</v>
      </c>
      <c r="L242" s="75">
        <f t="shared" si="32"/>
        <v>365620.41057860461</v>
      </c>
      <c r="M242" s="75">
        <f t="shared" si="33"/>
        <v>326773.51306206966</v>
      </c>
      <c r="N242" s="75">
        <f t="shared" si="34"/>
        <v>692393.92364067421</v>
      </c>
    </row>
    <row r="243" spans="1:14" x14ac:dyDescent="0.3">
      <c r="A243" s="62" t="s">
        <v>18</v>
      </c>
      <c r="B243" s="63" t="s">
        <v>263</v>
      </c>
      <c r="C243" s="64">
        <v>4169</v>
      </c>
      <c r="D243" s="77">
        <v>7464783</v>
      </c>
      <c r="E243" s="77">
        <v>756550</v>
      </c>
      <c r="F243" s="75">
        <f t="shared" si="35"/>
        <v>41134.994814618993</v>
      </c>
      <c r="G243" s="74">
        <f t="shared" si="27"/>
        <v>2.6791013739482406E-3</v>
      </c>
      <c r="H243" s="73">
        <f t="shared" si="28"/>
        <v>9.8668733064569434</v>
      </c>
      <c r="I243" s="75">
        <f t="shared" si="29"/>
        <v>-2764.5751853810002</v>
      </c>
      <c r="J243" s="76">
        <f t="shared" si="30"/>
        <v>0</v>
      </c>
      <c r="K243" s="84">
        <f t="shared" si="31"/>
        <v>0</v>
      </c>
      <c r="L243" s="75">
        <f t="shared" si="32"/>
        <v>607435.26931822556</v>
      </c>
      <c r="M243" s="75">
        <f t="shared" si="33"/>
        <v>0</v>
      </c>
      <c r="N243" s="75">
        <f t="shared" si="34"/>
        <v>607435.26931822556</v>
      </c>
    </row>
    <row r="244" spans="1:14" x14ac:dyDescent="0.3">
      <c r="A244" s="62" t="s">
        <v>30</v>
      </c>
      <c r="B244" s="63" t="s">
        <v>264</v>
      </c>
      <c r="C244" s="64">
        <v>4965</v>
      </c>
      <c r="D244" s="77">
        <v>10431062</v>
      </c>
      <c r="E244" s="77">
        <v>663050</v>
      </c>
      <c r="F244" s="75">
        <f t="shared" si="35"/>
        <v>78109.07598220346</v>
      </c>
      <c r="G244" s="74">
        <f t="shared" si="27"/>
        <v>5.0872045499171662E-3</v>
      </c>
      <c r="H244" s="73">
        <f t="shared" si="28"/>
        <v>15.731938767815398</v>
      </c>
      <c r="I244" s="75">
        <f t="shared" si="29"/>
        <v>25827.625982203455</v>
      </c>
      <c r="J244" s="76">
        <f t="shared" si="30"/>
        <v>25827.625982203455</v>
      </c>
      <c r="K244" s="84">
        <f t="shared" si="31"/>
        <v>1.5406002258742786E-2</v>
      </c>
      <c r="L244" s="75">
        <f t="shared" si="32"/>
        <v>1153426.8527143598</v>
      </c>
      <c r="M244" s="75">
        <f t="shared" si="33"/>
        <v>934878.49113071023</v>
      </c>
      <c r="N244" s="75">
        <f t="shared" si="34"/>
        <v>2088305.3438450699</v>
      </c>
    </row>
    <row r="245" spans="1:14" x14ac:dyDescent="0.3">
      <c r="A245" s="62" t="s">
        <v>35</v>
      </c>
      <c r="B245" s="63" t="s">
        <v>265</v>
      </c>
      <c r="C245" s="64">
        <v>43</v>
      </c>
      <c r="D245" s="77">
        <v>115822</v>
      </c>
      <c r="E245" s="77">
        <v>43050</v>
      </c>
      <c r="F245" s="75">
        <f t="shared" si="35"/>
        <v>115.68747967479675</v>
      </c>
      <c r="G245" s="74">
        <f t="shared" si="27"/>
        <v>7.5346669457998294E-6</v>
      </c>
      <c r="H245" s="73">
        <f t="shared" si="28"/>
        <v>2.6904065040650407</v>
      </c>
      <c r="I245" s="75">
        <f t="shared" si="29"/>
        <v>-337.10252032520322</v>
      </c>
      <c r="J245" s="76">
        <f t="shared" si="30"/>
        <v>0</v>
      </c>
      <c r="K245" s="84">
        <f t="shared" si="31"/>
        <v>0</v>
      </c>
      <c r="L245" s="75">
        <f t="shared" si="32"/>
        <v>1708.3423904561344</v>
      </c>
      <c r="M245" s="75">
        <f t="shared" si="33"/>
        <v>0</v>
      </c>
      <c r="N245" s="75">
        <f t="shared" si="34"/>
        <v>1708.3423904561344</v>
      </c>
    </row>
    <row r="246" spans="1:14" x14ac:dyDescent="0.3">
      <c r="A246" s="62" t="s">
        <v>62</v>
      </c>
      <c r="B246" s="63" t="s">
        <v>266</v>
      </c>
      <c r="C246" s="64">
        <v>2396</v>
      </c>
      <c r="D246" s="77">
        <v>8416056</v>
      </c>
      <c r="E246" s="77">
        <v>950950</v>
      </c>
      <c r="F246" s="75">
        <f t="shared" si="35"/>
        <v>21204.974158473105</v>
      </c>
      <c r="G246" s="74">
        <f t="shared" si="27"/>
        <v>1.3810692248419196E-3</v>
      </c>
      <c r="H246" s="73">
        <f t="shared" si="28"/>
        <v>8.8501561596298437</v>
      </c>
      <c r="I246" s="75">
        <f t="shared" si="29"/>
        <v>-4024.9058415268928</v>
      </c>
      <c r="J246" s="76">
        <f t="shared" si="30"/>
        <v>0</v>
      </c>
      <c r="K246" s="84">
        <f t="shared" si="31"/>
        <v>0</v>
      </c>
      <c r="L246" s="75">
        <f t="shared" si="32"/>
        <v>313131.17327197187</v>
      </c>
      <c r="M246" s="75">
        <f t="shared" si="33"/>
        <v>0</v>
      </c>
      <c r="N246" s="75">
        <f t="shared" si="34"/>
        <v>313131.17327197187</v>
      </c>
    </row>
    <row r="247" spans="1:14" x14ac:dyDescent="0.3">
      <c r="A247" s="62" t="s">
        <v>26</v>
      </c>
      <c r="B247" s="63" t="s">
        <v>267</v>
      </c>
      <c r="C247" s="64">
        <v>983</v>
      </c>
      <c r="D247" s="77">
        <v>1091260</v>
      </c>
      <c r="E247" s="77">
        <v>112750</v>
      </c>
      <c r="F247" s="75">
        <f t="shared" si="35"/>
        <v>9514.0450554323725</v>
      </c>
      <c r="G247" s="74">
        <f t="shared" si="27"/>
        <v>6.1964493479784626E-4</v>
      </c>
      <c r="H247" s="73">
        <f t="shared" si="28"/>
        <v>9.6785809312638573</v>
      </c>
      <c r="I247" s="75">
        <f t="shared" si="29"/>
        <v>-836.94494456762766</v>
      </c>
      <c r="J247" s="76">
        <f t="shared" si="30"/>
        <v>0</v>
      </c>
      <c r="K247" s="84">
        <f t="shared" si="31"/>
        <v>0</v>
      </c>
      <c r="L247" s="75">
        <f t="shared" si="32"/>
        <v>140492.70084017204</v>
      </c>
      <c r="M247" s="75">
        <f t="shared" si="33"/>
        <v>0</v>
      </c>
      <c r="N247" s="75">
        <f t="shared" si="34"/>
        <v>140492.70084017204</v>
      </c>
    </row>
    <row r="248" spans="1:14" x14ac:dyDescent="0.3">
      <c r="A248" s="62" t="s">
        <v>46</v>
      </c>
      <c r="B248" s="63" t="s">
        <v>268</v>
      </c>
      <c r="C248" s="64">
        <v>10005</v>
      </c>
      <c r="D248" s="77">
        <v>13520067</v>
      </c>
      <c r="E248" s="77">
        <v>1175200</v>
      </c>
      <c r="F248" s="75">
        <f t="shared" si="35"/>
        <v>115102.34031228727</v>
      </c>
      <c r="G248" s="74">
        <f t="shared" si="27"/>
        <v>7.4965571155417932E-3</v>
      </c>
      <c r="H248" s="73">
        <f t="shared" si="28"/>
        <v>11.504481790333561</v>
      </c>
      <c r="I248" s="75">
        <f t="shared" si="29"/>
        <v>9749.6903122872791</v>
      </c>
      <c r="J248" s="76">
        <f t="shared" si="30"/>
        <v>9749.6903122872791</v>
      </c>
      <c r="K248" s="84">
        <f t="shared" si="31"/>
        <v>5.8156235914457828E-3</v>
      </c>
      <c r="L248" s="75">
        <f t="shared" si="32"/>
        <v>1699701.7114465355</v>
      </c>
      <c r="M248" s="75">
        <f t="shared" si="33"/>
        <v>352907.99760006502</v>
      </c>
      <c r="N248" s="75">
        <f t="shared" si="34"/>
        <v>2052609.7090466006</v>
      </c>
    </row>
    <row r="249" spans="1:14" x14ac:dyDescent="0.3">
      <c r="A249" s="62" t="s">
        <v>22</v>
      </c>
      <c r="B249" s="63" t="s">
        <v>269</v>
      </c>
      <c r="C249" s="64">
        <v>3750</v>
      </c>
      <c r="D249" s="77">
        <v>6519713</v>
      </c>
      <c r="E249" s="77">
        <v>709150</v>
      </c>
      <c r="F249" s="75">
        <f t="shared" si="35"/>
        <v>34476.378410773461</v>
      </c>
      <c r="G249" s="74">
        <f t="shared" si="27"/>
        <v>2.245429060713938E-3</v>
      </c>
      <c r="H249" s="73">
        <f t="shared" si="28"/>
        <v>9.1937009095395901</v>
      </c>
      <c r="I249" s="75">
        <f t="shared" si="29"/>
        <v>-5011.1215892265345</v>
      </c>
      <c r="J249" s="76">
        <f t="shared" si="30"/>
        <v>0</v>
      </c>
      <c r="K249" s="84">
        <f t="shared" si="31"/>
        <v>0</v>
      </c>
      <c r="L249" s="75">
        <f t="shared" si="32"/>
        <v>509108.32247443439</v>
      </c>
      <c r="M249" s="75">
        <f t="shared" si="33"/>
        <v>0</v>
      </c>
      <c r="N249" s="75">
        <f t="shared" si="34"/>
        <v>509108.32247443439</v>
      </c>
    </row>
    <row r="250" spans="1:14" x14ac:dyDescent="0.3">
      <c r="A250" s="62" t="s">
        <v>26</v>
      </c>
      <c r="B250" s="63" t="s">
        <v>270</v>
      </c>
      <c r="C250" s="64">
        <v>1001</v>
      </c>
      <c r="D250" s="77">
        <v>1247087</v>
      </c>
      <c r="E250" s="77">
        <v>79500</v>
      </c>
      <c r="F250" s="75">
        <f t="shared" si="35"/>
        <v>15702.315559748427</v>
      </c>
      <c r="G250" s="74">
        <f t="shared" si="27"/>
        <v>1.0226838578654745E-3</v>
      </c>
      <c r="H250" s="73">
        <f t="shared" si="28"/>
        <v>15.68662893081761</v>
      </c>
      <c r="I250" s="75">
        <f t="shared" si="29"/>
        <v>5161.7855597484286</v>
      </c>
      <c r="J250" s="76">
        <f t="shared" si="30"/>
        <v>5161.7855597484286</v>
      </c>
      <c r="K250" s="84">
        <f t="shared" si="31"/>
        <v>3.0789697840376503E-3</v>
      </c>
      <c r="L250" s="75">
        <f t="shared" si="32"/>
        <v>231874.10923328431</v>
      </c>
      <c r="M250" s="75">
        <f t="shared" si="33"/>
        <v>186840.33518849203</v>
      </c>
      <c r="N250" s="75">
        <f t="shared" si="34"/>
        <v>418714.44442177634</v>
      </c>
    </row>
    <row r="251" spans="1:14" x14ac:dyDescent="0.3">
      <c r="A251" s="62" t="s">
        <v>46</v>
      </c>
      <c r="B251" s="63" t="s">
        <v>271</v>
      </c>
      <c r="C251" s="64">
        <v>2166</v>
      </c>
      <c r="D251" s="77">
        <v>3728706</v>
      </c>
      <c r="E251" s="77">
        <v>408950</v>
      </c>
      <c r="F251" s="75">
        <f t="shared" si="35"/>
        <v>19749.057821249542</v>
      </c>
      <c r="G251" s="74">
        <f t="shared" si="27"/>
        <v>1.2862461313423886E-3</v>
      </c>
      <c r="H251" s="73">
        <f t="shared" si="28"/>
        <v>9.1177552268003428</v>
      </c>
      <c r="I251" s="75">
        <f t="shared" si="29"/>
        <v>-3058.9221787504562</v>
      </c>
      <c r="J251" s="76">
        <f t="shared" si="30"/>
        <v>0</v>
      </c>
      <c r="K251" s="84">
        <f t="shared" si="31"/>
        <v>0</v>
      </c>
      <c r="L251" s="75">
        <f t="shared" si="32"/>
        <v>291631.84073548397</v>
      </c>
      <c r="M251" s="75">
        <f t="shared" si="33"/>
        <v>0</v>
      </c>
      <c r="N251" s="75">
        <f t="shared" si="34"/>
        <v>291631.84073548397</v>
      </c>
    </row>
    <row r="252" spans="1:14" x14ac:dyDescent="0.3">
      <c r="A252" s="62" t="s">
        <v>46</v>
      </c>
      <c r="B252" s="63" t="s">
        <v>272</v>
      </c>
      <c r="C252" s="64">
        <v>3150</v>
      </c>
      <c r="D252" s="77">
        <v>4287794</v>
      </c>
      <c r="E252" s="77">
        <v>305850</v>
      </c>
      <c r="F252" s="75">
        <f t="shared" si="35"/>
        <v>44160.703285924472</v>
      </c>
      <c r="G252" s="74">
        <f t="shared" si="27"/>
        <v>2.8761642339090367E-3</v>
      </c>
      <c r="H252" s="73">
        <f t="shared" si="28"/>
        <v>14.019270884420468</v>
      </c>
      <c r="I252" s="75">
        <f t="shared" si="29"/>
        <v>10991.203285924477</v>
      </c>
      <c r="J252" s="76">
        <f t="shared" si="30"/>
        <v>10991.203285924477</v>
      </c>
      <c r="K252" s="84">
        <f t="shared" si="31"/>
        <v>6.5561775892964734E-3</v>
      </c>
      <c r="L252" s="75">
        <f t="shared" si="32"/>
        <v>652115.5238904882</v>
      </c>
      <c r="M252" s="75">
        <f t="shared" si="33"/>
        <v>397846.84626981505</v>
      </c>
      <c r="N252" s="75">
        <f t="shared" si="34"/>
        <v>1049962.3701603033</v>
      </c>
    </row>
    <row r="253" spans="1:14" x14ac:dyDescent="0.3">
      <c r="A253" s="62" t="s">
        <v>53</v>
      </c>
      <c r="B253" s="63" t="s">
        <v>273</v>
      </c>
      <c r="C253" s="64">
        <v>232</v>
      </c>
      <c r="D253" s="77">
        <v>1451237</v>
      </c>
      <c r="E253" s="77">
        <v>245950</v>
      </c>
      <c r="F253" s="75">
        <f t="shared" si="35"/>
        <v>1368.9245131124212</v>
      </c>
      <c r="G253" s="74">
        <f t="shared" si="27"/>
        <v>8.9157360063833608E-5</v>
      </c>
      <c r="H253" s="73">
        <f t="shared" si="28"/>
        <v>5.9005366944500919</v>
      </c>
      <c r="I253" s="75">
        <f t="shared" si="29"/>
        <v>-1074.0354868875786</v>
      </c>
      <c r="J253" s="76">
        <f t="shared" si="30"/>
        <v>0</v>
      </c>
      <c r="K253" s="84">
        <f t="shared" si="31"/>
        <v>0</v>
      </c>
      <c r="L253" s="75">
        <f t="shared" si="32"/>
        <v>20214.735264856416</v>
      </c>
      <c r="M253" s="75">
        <f t="shared" si="33"/>
        <v>0</v>
      </c>
      <c r="N253" s="75">
        <f t="shared" si="34"/>
        <v>20214.735264856416</v>
      </c>
    </row>
    <row r="254" spans="1:14" x14ac:dyDescent="0.3">
      <c r="A254" s="62" t="s">
        <v>35</v>
      </c>
      <c r="B254" s="63" t="s">
        <v>274</v>
      </c>
      <c r="C254" s="64">
        <v>1178</v>
      </c>
      <c r="D254" s="77">
        <v>5101852.08</v>
      </c>
      <c r="E254" s="77">
        <v>962900</v>
      </c>
      <c r="F254" s="75">
        <f t="shared" si="35"/>
        <v>6241.5429953681587</v>
      </c>
      <c r="G254" s="74">
        <f t="shared" si="27"/>
        <v>4.065085334228632E-4</v>
      </c>
      <c r="H254" s="73">
        <f t="shared" si="28"/>
        <v>5.2984235953889289</v>
      </c>
      <c r="I254" s="75">
        <f t="shared" si="29"/>
        <v>-6162.7970046318405</v>
      </c>
      <c r="J254" s="76">
        <f t="shared" si="30"/>
        <v>0</v>
      </c>
      <c r="K254" s="84">
        <f t="shared" si="31"/>
        <v>0</v>
      </c>
      <c r="L254" s="75">
        <f t="shared" si="32"/>
        <v>92168.0765352944</v>
      </c>
      <c r="M254" s="75">
        <f t="shared" si="33"/>
        <v>0</v>
      </c>
      <c r="N254" s="75">
        <f t="shared" si="34"/>
        <v>92168.0765352944</v>
      </c>
    </row>
    <row r="255" spans="1:14" x14ac:dyDescent="0.3">
      <c r="A255" s="62" t="s">
        <v>30</v>
      </c>
      <c r="B255" s="63" t="s">
        <v>275</v>
      </c>
      <c r="C255" s="64">
        <v>374</v>
      </c>
      <c r="D255" s="77">
        <v>999387</v>
      </c>
      <c r="E255" s="77">
        <v>90900</v>
      </c>
      <c r="F255" s="75">
        <f t="shared" si="35"/>
        <v>4111.8893069306932</v>
      </c>
      <c r="G255" s="74">
        <f t="shared" si="27"/>
        <v>2.6780526754329516E-4</v>
      </c>
      <c r="H255" s="73">
        <f t="shared" si="28"/>
        <v>10.994356435643564</v>
      </c>
      <c r="I255" s="75">
        <f t="shared" si="29"/>
        <v>173.66930693069307</v>
      </c>
      <c r="J255" s="76">
        <f t="shared" si="30"/>
        <v>173.66930693069307</v>
      </c>
      <c r="K255" s="84">
        <f t="shared" si="31"/>
        <v>1.0359255382945924E-4</v>
      </c>
      <c r="L255" s="75">
        <f t="shared" si="32"/>
        <v>60719.749688032432</v>
      </c>
      <c r="M255" s="75">
        <f t="shared" si="33"/>
        <v>6286.2804243392948</v>
      </c>
      <c r="N255" s="75">
        <f t="shared" si="34"/>
        <v>67006.030112371722</v>
      </c>
    </row>
    <row r="256" spans="1:14" x14ac:dyDescent="0.3">
      <c r="A256" s="62" t="s">
        <v>20</v>
      </c>
      <c r="B256" s="63" t="s">
        <v>276</v>
      </c>
      <c r="C256" s="64">
        <v>1220</v>
      </c>
      <c r="D256" s="77">
        <v>4193498</v>
      </c>
      <c r="E256" s="77">
        <v>329750</v>
      </c>
      <c r="F256" s="75">
        <f t="shared" si="35"/>
        <v>15514.988809704322</v>
      </c>
      <c r="G256" s="74">
        <f t="shared" si="27"/>
        <v>1.0104833615318259E-3</v>
      </c>
      <c r="H256" s="73">
        <f t="shared" si="28"/>
        <v>12.717203942380591</v>
      </c>
      <c r="I256" s="75">
        <f t="shared" si="29"/>
        <v>2668.3888097043218</v>
      </c>
      <c r="J256" s="76">
        <f t="shared" si="30"/>
        <v>2668.3888097043218</v>
      </c>
      <c r="K256" s="84">
        <f t="shared" si="31"/>
        <v>1.5916756754118665E-3</v>
      </c>
      <c r="L256" s="75">
        <f t="shared" si="32"/>
        <v>229107.87879187174</v>
      </c>
      <c r="M256" s="75">
        <f t="shared" si="33"/>
        <v>96587.247542045385</v>
      </c>
      <c r="N256" s="75">
        <f t="shared" si="34"/>
        <v>325695.12633391714</v>
      </c>
    </row>
    <row r="257" spans="1:14" x14ac:dyDescent="0.3">
      <c r="A257" s="62" t="s">
        <v>26</v>
      </c>
      <c r="B257" s="63" t="s">
        <v>277</v>
      </c>
      <c r="C257" s="64">
        <v>428</v>
      </c>
      <c r="D257" s="77">
        <v>493732.88</v>
      </c>
      <c r="E257" s="77">
        <v>38650</v>
      </c>
      <c r="F257" s="75">
        <f t="shared" si="35"/>
        <v>5467.4688910737386</v>
      </c>
      <c r="G257" s="74">
        <f t="shared" si="27"/>
        <v>3.5609347914368006E-4</v>
      </c>
      <c r="H257" s="73">
        <f t="shared" si="28"/>
        <v>12.774460025873221</v>
      </c>
      <c r="I257" s="75">
        <f t="shared" si="29"/>
        <v>960.62889107373894</v>
      </c>
      <c r="J257" s="76">
        <f t="shared" si="30"/>
        <v>960.62889107373894</v>
      </c>
      <c r="K257" s="84">
        <f t="shared" si="31"/>
        <v>5.7300856361684857E-4</v>
      </c>
      <c r="L257" s="75">
        <f t="shared" si="32"/>
        <v>80737.42207348223</v>
      </c>
      <c r="M257" s="75">
        <f t="shared" si="33"/>
        <v>34771.731975768933</v>
      </c>
      <c r="N257" s="75">
        <f t="shared" si="34"/>
        <v>115509.15404925117</v>
      </c>
    </row>
    <row r="258" spans="1:14" x14ac:dyDescent="0.3">
      <c r="A258" s="62" t="s">
        <v>18</v>
      </c>
      <c r="B258" s="63" t="s">
        <v>278</v>
      </c>
      <c r="C258" s="64">
        <v>4689</v>
      </c>
      <c r="D258" s="77">
        <v>8353786</v>
      </c>
      <c r="E258" s="77">
        <v>1159400</v>
      </c>
      <c r="F258" s="75">
        <f t="shared" si="35"/>
        <v>33785.494698982235</v>
      </c>
      <c r="G258" s="74">
        <f t="shared" si="27"/>
        <v>2.2004321545555706E-3</v>
      </c>
      <c r="H258" s="73">
        <f t="shared" si="28"/>
        <v>7.2052665171640502</v>
      </c>
      <c r="I258" s="75">
        <f t="shared" si="29"/>
        <v>-15589.675301017765</v>
      </c>
      <c r="J258" s="76">
        <f t="shared" si="30"/>
        <v>0</v>
      </c>
      <c r="K258" s="84">
        <f t="shared" si="31"/>
        <v>0</v>
      </c>
      <c r="L258" s="75">
        <f t="shared" si="32"/>
        <v>498906.13002416736</v>
      </c>
      <c r="M258" s="75">
        <f t="shared" si="33"/>
        <v>0</v>
      </c>
      <c r="N258" s="75">
        <f t="shared" si="34"/>
        <v>498906.13002416736</v>
      </c>
    </row>
    <row r="259" spans="1:14" x14ac:dyDescent="0.3">
      <c r="A259" s="62" t="s">
        <v>20</v>
      </c>
      <c r="B259" s="63" t="s">
        <v>279</v>
      </c>
      <c r="C259" s="64">
        <v>2074</v>
      </c>
      <c r="D259" s="77">
        <v>3368166</v>
      </c>
      <c r="E259" s="77">
        <v>222850</v>
      </c>
      <c r="F259" s="75">
        <f t="shared" si="35"/>
        <v>31346.539304464888</v>
      </c>
      <c r="G259" s="74">
        <f t="shared" si="27"/>
        <v>2.0415842252462981E-3</v>
      </c>
      <c r="H259" s="73">
        <f t="shared" si="28"/>
        <v>15.11404980928876</v>
      </c>
      <c r="I259" s="75">
        <f t="shared" si="29"/>
        <v>9507.3193044648906</v>
      </c>
      <c r="J259" s="76">
        <f t="shared" si="30"/>
        <v>9507.3193044648906</v>
      </c>
      <c r="K259" s="84">
        <f t="shared" si="31"/>
        <v>5.67105094289735E-3</v>
      </c>
      <c r="L259" s="75">
        <f t="shared" si="32"/>
        <v>462890.38397629699</v>
      </c>
      <c r="M259" s="75">
        <f t="shared" si="33"/>
        <v>344134.9325787985</v>
      </c>
      <c r="N259" s="75">
        <f t="shared" si="34"/>
        <v>807025.31655509549</v>
      </c>
    </row>
    <row r="260" spans="1:14" x14ac:dyDescent="0.3">
      <c r="A260" s="62" t="s">
        <v>20</v>
      </c>
      <c r="B260" s="63" t="s">
        <v>280</v>
      </c>
      <c r="C260" s="64">
        <v>1005</v>
      </c>
      <c r="D260" s="77">
        <v>1932355</v>
      </c>
      <c r="E260" s="77">
        <v>219950</v>
      </c>
      <c r="F260" s="75">
        <f t="shared" si="35"/>
        <v>8829.3556490111387</v>
      </c>
      <c r="G260" s="74">
        <f t="shared" si="27"/>
        <v>5.7505146061029105E-4</v>
      </c>
      <c r="H260" s="73">
        <f t="shared" si="28"/>
        <v>8.7854285064787447</v>
      </c>
      <c r="I260" s="75">
        <f t="shared" si="29"/>
        <v>-1753.294350988861</v>
      </c>
      <c r="J260" s="76">
        <f t="shared" si="30"/>
        <v>0</v>
      </c>
      <c r="K260" s="84">
        <f t="shared" si="31"/>
        <v>0</v>
      </c>
      <c r="L260" s="75">
        <f t="shared" si="32"/>
        <v>130381.97891439684</v>
      </c>
      <c r="M260" s="75">
        <f t="shared" si="33"/>
        <v>0</v>
      </c>
      <c r="N260" s="75">
        <f t="shared" si="34"/>
        <v>130381.97891439684</v>
      </c>
    </row>
    <row r="261" spans="1:14" x14ac:dyDescent="0.3">
      <c r="A261" s="62" t="s">
        <v>26</v>
      </c>
      <c r="B261" s="63" t="s">
        <v>281</v>
      </c>
      <c r="C261" s="64">
        <v>60</v>
      </c>
      <c r="D261" s="77">
        <v>104727</v>
      </c>
      <c r="E261" s="77">
        <v>17150</v>
      </c>
      <c r="F261" s="75">
        <f t="shared" si="35"/>
        <v>366.39183673469387</v>
      </c>
      <c r="G261" s="74">
        <f t="shared" si="27"/>
        <v>2.3862914718309042E-5</v>
      </c>
      <c r="H261" s="73">
        <f t="shared" si="28"/>
        <v>6.1065306122448977</v>
      </c>
      <c r="I261" s="75">
        <f t="shared" si="29"/>
        <v>-265.40816326530609</v>
      </c>
      <c r="J261" s="76">
        <f t="shared" si="30"/>
        <v>0</v>
      </c>
      <c r="K261" s="84">
        <f t="shared" si="31"/>
        <v>0</v>
      </c>
      <c r="L261" s="75">
        <f t="shared" si="32"/>
        <v>5410.4619442869744</v>
      </c>
      <c r="M261" s="75">
        <f t="shared" si="33"/>
        <v>0</v>
      </c>
      <c r="N261" s="75">
        <f t="shared" si="34"/>
        <v>5410.4619442869744</v>
      </c>
    </row>
    <row r="262" spans="1:14" x14ac:dyDescent="0.3">
      <c r="A262" s="62" t="s">
        <v>26</v>
      </c>
      <c r="B262" s="63" t="s">
        <v>282</v>
      </c>
      <c r="C262" s="64">
        <v>3759</v>
      </c>
      <c r="D262" s="77">
        <v>8130007</v>
      </c>
      <c r="E262" s="77">
        <v>513500</v>
      </c>
      <c r="F262" s="75">
        <f t="shared" si="35"/>
        <v>59514.501096397275</v>
      </c>
      <c r="G262" s="74">
        <f t="shared" si="27"/>
        <v>3.8761493073176854E-3</v>
      </c>
      <c r="H262" s="73">
        <f t="shared" si="28"/>
        <v>15.832535540408958</v>
      </c>
      <c r="I262" s="75">
        <f t="shared" si="29"/>
        <v>19932.231096397278</v>
      </c>
      <c r="J262" s="76">
        <f t="shared" si="30"/>
        <v>19932.231096397278</v>
      </c>
      <c r="K262" s="84">
        <f t="shared" si="31"/>
        <v>1.1889439528993899E-2</v>
      </c>
      <c r="L262" s="75">
        <f t="shared" si="32"/>
        <v>878843.11556986277</v>
      </c>
      <c r="M262" s="75">
        <f t="shared" si="33"/>
        <v>721483.81524141738</v>
      </c>
      <c r="N262" s="75">
        <f t="shared" si="34"/>
        <v>1600326.9308112802</v>
      </c>
    </row>
    <row r="263" spans="1:14" x14ac:dyDescent="0.3">
      <c r="A263" s="62" t="s">
        <v>37</v>
      </c>
      <c r="B263" s="63" t="s">
        <v>283</v>
      </c>
      <c r="C263" s="64">
        <v>4827</v>
      </c>
      <c r="D263" s="77">
        <v>7140273</v>
      </c>
      <c r="E263" s="77">
        <v>646300</v>
      </c>
      <c r="F263" s="75">
        <f t="shared" si="35"/>
        <v>53328.327047810613</v>
      </c>
      <c r="G263" s="74">
        <f t="shared" si="27"/>
        <v>3.473246925349682E-3</v>
      </c>
      <c r="H263" s="73">
        <f t="shared" si="28"/>
        <v>11.047923564907938</v>
      </c>
      <c r="I263" s="75">
        <f t="shared" si="29"/>
        <v>2500.0170478106206</v>
      </c>
      <c r="J263" s="76">
        <f t="shared" si="30"/>
        <v>2500.0170478106206</v>
      </c>
      <c r="K263" s="84">
        <f t="shared" si="31"/>
        <v>1.4912430709661379E-3</v>
      </c>
      <c r="L263" s="75">
        <f t="shared" si="32"/>
        <v>787492.6652735325</v>
      </c>
      <c r="M263" s="75">
        <f t="shared" si="33"/>
        <v>90492.721517211976</v>
      </c>
      <c r="N263" s="75">
        <f t="shared" si="34"/>
        <v>877985.38679074449</v>
      </c>
    </row>
    <row r="264" spans="1:14" x14ac:dyDescent="0.3">
      <c r="A264" s="62" t="s">
        <v>22</v>
      </c>
      <c r="B264" s="63" t="s">
        <v>284</v>
      </c>
      <c r="C264" s="64">
        <v>2529</v>
      </c>
      <c r="D264" s="77">
        <v>5862725</v>
      </c>
      <c r="E264" s="77">
        <v>597300</v>
      </c>
      <c r="F264" s="75">
        <f t="shared" si="35"/>
        <v>24823.089779005524</v>
      </c>
      <c r="G264" s="74">
        <f t="shared" si="27"/>
        <v>1.6167152623279162E-3</v>
      </c>
      <c r="H264" s="73">
        <f t="shared" si="28"/>
        <v>9.8153775322283607</v>
      </c>
      <c r="I264" s="75">
        <f t="shared" si="29"/>
        <v>-1807.2802209944741</v>
      </c>
      <c r="J264" s="76">
        <f t="shared" si="30"/>
        <v>0</v>
      </c>
      <c r="K264" s="84">
        <f t="shared" si="31"/>
        <v>0</v>
      </c>
      <c r="L264" s="75">
        <f t="shared" si="32"/>
        <v>366559.42934170447</v>
      </c>
      <c r="M264" s="75">
        <f t="shared" si="33"/>
        <v>0</v>
      </c>
      <c r="N264" s="75">
        <f t="shared" si="34"/>
        <v>366559.42934170447</v>
      </c>
    </row>
    <row r="265" spans="1:14" x14ac:dyDescent="0.3">
      <c r="A265" s="62" t="s">
        <v>26</v>
      </c>
      <c r="B265" s="63" t="s">
        <v>285</v>
      </c>
      <c r="C265" s="64">
        <v>1921</v>
      </c>
      <c r="D265" s="77">
        <v>2139515</v>
      </c>
      <c r="E265" s="77">
        <v>210500</v>
      </c>
      <c r="F265" s="75">
        <f t="shared" si="35"/>
        <v>19524.980118764845</v>
      </c>
      <c r="G265" s="74">
        <f t="shared" si="27"/>
        <v>1.2716520640937263E-3</v>
      </c>
      <c r="H265" s="73">
        <f t="shared" si="28"/>
        <v>10.163966745843231</v>
      </c>
      <c r="I265" s="75">
        <f t="shared" si="29"/>
        <v>-703.14988123515195</v>
      </c>
      <c r="J265" s="76">
        <f t="shared" si="30"/>
        <v>0</v>
      </c>
      <c r="K265" s="84">
        <f t="shared" si="31"/>
        <v>0</v>
      </c>
      <c r="L265" s="75">
        <f t="shared" si="32"/>
        <v>288322.91362438514</v>
      </c>
      <c r="M265" s="75">
        <f t="shared" si="33"/>
        <v>0</v>
      </c>
      <c r="N265" s="75">
        <f t="shared" si="34"/>
        <v>288322.91362438514</v>
      </c>
    </row>
    <row r="266" spans="1:14" x14ac:dyDescent="0.3">
      <c r="A266" s="62" t="s">
        <v>32</v>
      </c>
      <c r="B266" s="63" t="s">
        <v>286</v>
      </c>
      <c r="C266" s="64">
        <v>481</v>
      </c>
      <c r="D266" s="77">
        <v>1248245.8799999999</v>
      </c>
      <c r="E266" s="77">
        <v>141650</v>
      </c>
      <c r="F266" s="75">
        <f t="shared" si="35"/>
        <v>4238.6605596893751</v>
      </c>
      <c r="G266" s="74">
        <f t="shared" si="27"/>
        <v>2.7606181501518693E-4</v>
      </c>
      <c r="H266" s="73">
        <f t="shared" si="28"/>
        <v>8.8121841157783258</v>
      </c>
      <c r="I266" s="75">
        <f t="shared" si="29"/>
        <v>-826.26944031062499</v>
      </c>
      <c r="J266" s="76">
        <f t="shared" si="30"/>
        <v>0</v>
      </c>
      <c r="K266" s="84">
        <f t="shared" si="31"/>
        <v>0</v>
      </c>
      <c r="L266" s="75">
        <f t="shared" si="32"/>
        <v>62591.764754724791</v>
      </c>
      <c r="M266" s="75">
        <f t="shared" si="33"/>
        <v>0</v>
      </c>
      <c r="N266" s="75">
        <f t="shared" si="34"/>
        <v>62591.764754724791</v>
      </c>
    </row>
    <row r="267" spans="1:14" x14ac:dyDescent="0.3">
      <c r="A267" s="62" t="s">
        <v>26</v>
      </c>
      <c r="B267" s="63" t="s">
        <v>287</v>
      </c>
      <c r="C267" s="64">
        <v>1300</v>
      </c>
      <c r="D267" s="77">
        <v>2880117</v>
      </c>
      <c r="E267" s="77">
        <v>183650</v>
      </c>
      <c r="F267" s="75">
        <f t="shared" si="35"/>
        <v>20387.433160903893</v>
      </c>
      <c r="G267" s="74">
        <f t="shared" si="27"/>
        <v>1.3278231938233793E-3</v>
      </c>
      <c r="H267" s="73">
        <f t="shared" si="28"/>
        <v>15.682640893002995</v>
      </c>
      <c r="I267" s="75">
        <f t="shared" si="29"/>
        <v>6698.4331609038945</v>
      </c>
      <c r="J267" s="76">
        <f t="shared" si="30"/>
        <v>6698.4331609038945</v>
      </c>
      <c r="K267" s="84">
        <f t="shared" si="31"/>
        <v>3.9955695687257627E-3</v>
      </c>
      <c r="L267" s="75">
        <f t="shared" si="32"/>
        <v>301058.64869101194</v>
      </c>
      <c r="M267" s="75">
        <f t="shared" si="33"/>
        <v>242462.12527317586</v>
      </c>
      <c r="N267" s="75">
        <f t="shared" si="34"/>
        <v>543520.77396418783</v>
      </c>
    </row>
    <row r="268" spans="1:14" x14ac:dyDescent="0.3">
      <c r="A268" s="62" t="s">
        <v>20</v>
      </c>
      <c r="B268" s="63" t="s">
        <v>288</v>
      </c>
      <c r="C268" s="64">
        <v>551</v>
      </c>
      <c r="D268" s="77">
        <v>581883</v>
      </c>
      <c r="E268" s="77">
        <v>60150</v>
      </c>
      <c r="F268" s="75">
        <f t="shared" si="35"/>
        <v>5330.299800498753</v>
      </c>
      <c r="G268" s="74">
        <f t="shared" ref="G268:G331" si="36">IFERROR(F268/$F$498,"")</f>
        <v>3.4715972576219008E-4</v>
      </c>
      <c r="H268" s="73">
        <f t="shared" ref="H268:H331" si="37">IFERROR(D268/E268,"")</f>
        <v>9.6738653366583538</v>
      </c>
      <c r="I268" s="75">
        <f t="shared" ref="I268:I331" si="38">IFERROR((H268-$H$4)*C268, "")</f>
        <v>-471.73019950124672</v>
      </c>
      <c r="J268" s="76">
        <f t="shared" ref="J268:J331" si="39">IF(I268&gt;0,I268,0)</f>
        <v>0</v>
      </c>
      <c r="K268" s="84">
        <f t="shared" ref="K268:K331" si="40">IFERROR(J268/$J$498,"")</f>
        <v>0</v>
      </c>
      <c r="L268" s="75">
        <f t="shared" ref="L268:L331" si="41">IFERROR(($B$7*G268),"")</f>
        <v>78711.8634499537</v>
      </c>
      <c r="M268" s="75">
        <f t="shared" ref="M268:M331" si="42">IFERROR(($B$8*K268),"")</f>
        <v>0</v>
      </c>
      <c r="N268" s="75">
        <f t="shared" ref="N268:N331" si="43">IFERROR(L268+M268,"")</f>
        <v>78711.8634499537</v>
      </c>
    </row>
    <row r="269" spans="1:14" x14ac:dyDescent="0.3">
      <c r="A269" s="62" t="s">
        <v>26</v>
      </c>
      <c r="B269" s="63" t="s">
        <v>289</v>
      </c>
      <c r="C269" s="64">
        <v>202</v>
      </c>
      <c r="D269" s="77">
        <v>468995</v>
      </c>
      <c r="E269" s="77">
        <v>36300</v>
      </c>
      <c r="F269" s="75">
        <f t="shared" ref="F269:F332" si="44">IFERROR((C269*D269)/E269,"")</f>
        <v>2609.8344352617078</v>
      </c>
      <c r="G269" s="74">
        <f t="shared" si="36"/>
        <v>1.6997719466837458E-4</v>
      </c>
      <c r="H269" s="73">
        <f t="shared" si="37"/>
        <v>12.919972451790633</v>
      </c>
      <c r="I269" s="75">
        <f t="shared" si="38"/>
        <v>482.77443526170799</v>
      </c>
      <c r="J269" s="76">
        <f t="shared" si="39"/>
        <v>482.77443526170799</v>
      </c>
      <c r="K269" s="84">
        <f t="shared" si="40"/>
        <v>2.8797164885499142E-4</v>
      </c>
      <c r="L269" s="75">
        <f t="shared" si="41"/>
        <v>38539.095244902564</v>
      </c>
      <c r="M269" s="75">
        <f t="shared" si="42"/>
        <v>17474.909846725339</v>
      </c>
      <c r="N269" s="75">
        <f t="shared" si="43"/>
        <v>56014.0050916279</v>
      </c>
    </row>
    <row r="270" spans="1:14" x14ac:dyDescent="0.3">
      <c r="A270" s="62" t="s">
        <v>39</v>
      </c>
      <c r="B270" s="63" t="s">
        <v>290</v>
      </c>
      <c r="C270" s="64">
        <v>54</v>
      </c>
      <c r="D270" s="77">
        <v>427123.61</v>
      </c>
      <c r="E270" s="77">
        <v>39600</v>
      </c>
      <c r="F270" s="75">
        <f t="shared" si="44"/>
        <v>582.44128636363632</v>
      </c>
      <c r="G270" s="74">
        <f t="shared" si="36"/>
        <v>3.793410592545985E-5</v>
      </c>
      <c r="H270" s="73">
        <f t="shared" si="37"/>
        <v>10.785949747474747</v>
      </c>
      <c r="I270" s="75">
        <f t="shared" si="38"/>
        <v>13.821286363636396</v>
      </c>
      <c r="J270" s="76">
        <f t="shared" si="39"/>
        <v>13.821286363636396</v>
      </c>
      <c r="K270" s="84">
        <f t="shared" si="40"/>
        <v>8.2443027897195543E-6</v>
      </c>
      <c r="L270" s="75">
        <f t="shared" si="41"/>
        <v>8600.8368601668953</v>
      </c>
      <c r="M270" s="75">
        <f t="shared" si="42"/>
        <v>500.28691564703757</v>
      </c>
      <c r="N270" s="75">
        <f t="shared" si="43"/>
        <v>9101.1237758139323</v>
      </c>
    </row>
    <row r="271" spans="1:14" x14ac:dyDescent="0.3">
      <c r="A271" s="62" t="s">
        <v>30</v>
      </c>
      <c r="B271" s="63" t="s">
        <v>291</v>
      </c>
      <c r="C271" s="64">
        <v>599</v>
      </c>
      <c r="D271" s="77">
        <v>946311</v>
      </c>
      <c r="E271" s="77">
        <v>79000</v>
      </c>
      <c r="F271" s="75">
        <f t="shared" si="44"/>
        <v>7175.1935316455692</v>
      </c>
      <c r="G271" s="74">
        <f t="shared" si="36"/>
        <v>4.6731671987824031E-4</v>
      </c>
      <c r="H271" s="73">
        <f t="shared" si="37"/>
        <v>11.978620253164557</v>
      </c>
      <c r="I271" s="75">
        <f t="shared" si="38"/>
        <v>867.72353164557012</v>
      </c>
      <c r="J271" s="76">
        <f t="shared" si="39"/>
        <v>867.72353164557012</v>
      </c>
      <c r="K271" s="84">
        <f t="shared" si="40"/>
        <v>5.1759115211391302E-4</v>
      </c>
      <c r="L271" s="75">
        <f t="shared" si="41"/>
        <v>105955.17599911202</v>
      </c>
      <c r="M271" s="75">
        <f t="shared" si="42"/>
        <v>31408.851380393644</v>
      </c>
      <c r="N271" s="75">
        <f t="shared" si="43"/>
        <v>137364.02737950566</v>
      </c>
    </row>
    <row r="272" spans="1:14" x14ac:dyDescent="0.3">
      <c r="A272" s="62" t="s">
        <v>30</v>
      </c>
      <c r="B272" s="63" t="s">
        <v>292</v>
      </c>
      <c r="C272" s="64">
        <v>93</v>
      </c>
      <c r="D272" s="77">
        <v>210489</v>
      </c>
      <c r="E272" s="77">
        <v>12450</v>
      </c>
      <c r="F272" s="75">
        <f t="shared" si="44"/>
        <v>1572.327469879518</v>
      </c>
      <c r="G272" s="74">
        <f t="shared" si="36"/>
        <v>1.0240489159740263E-4</v>
      </c>
      <c r="H272" s="73">
        <f t="shared" si="37"/>
        <v>16.906746987951806</v>
      </c>
      <c r="I272" s="75">
        <f t="shared" si="38"/>
        <v>593.03746987951797</v>
      </c>
      <c r="J272" s="76">
        <f t="shared" si="39"/>
        <v>593.03746987951797</v>
      </c>
      <c r="K272" s="84">
        <f t="shared" si="40"/>
        <v>3.5374279489637798E-4</v>
      </c>
      <c r="L272" s="75">
        <f t="shared" si="41"/>
        <v>23218.361019053296</v>
      </c>
      <c r="M272" s="75">
        <f t="shared" si="42"/>
        <v>21466.083464541411</v>
      </c>
      <c r="N272" s="75">
        <f t="shared" si="43"/>
        <v>44684.444483594707</v>
      </c>
    </row>
    <row r="273" spans="1:14" x14ac:dyDescent="0.3">
      <c r="A273" s="62" t="s">
        <v>46</v>
      </c>
      <c r="B273" s="63" t="s">
        <v>293</v>
      </c>
      <c r="C273" s="64">
        <v>3221</v>
      </c>
      <c r="D273" s="77">
        <v>4239883.43</v>
      </c>
      <c r="E273" s="77">
        <v>370750</v>
      </c>
      <c r="F273" s="75">
        <f t="shared" si="44"/>
        <v>36835.238106621713</v>
      </c>
      <c r="G273" s="74">
        <f t="shared" si="36"/>
        <v>2.3990603977440874E-3</v>
      </c>
      <c r="H273" s="73">
        <f t="shared" si="37"/>
        <v>11.43596339851652</v>
      </c>
      <c r="I273" s="75">
        <f t="shared" si="38"/>
        <v>2918.1081066217139</v>
      </c>
      <c r="J273" s="76">
        <f t="shared" si="39"/>
        <v>2918.1081066217139</v>
      </c>
      <c r="K273" s="84">
        <f t="shared" si="40"/>
        <v>1.7406315281492377E-3</v>
      </c>
      <c r="L273" s="75">
        <f t="shared" si="41"/>
        <v>543941.30546346516</v>
      </c>
      <c r="M273" s="75">
        <f t="shared" si="42"/>
        <v>105626.29742100899</v>
      </c>
      <c r="N273" s="75">
        <f t="shared" si="43"/>
        <v>649567.60288447421</v>
      </c>
    </row>
    <row r="274" spans="1:14" x14ac:dyDescent="0.3">
      <c r="A274" s="62" t="s">
        <v>20</v>
      </c>
      <c r="B274" s="63" t="s">
        <v>294</v>
      </c>
      <c r="C274" s="64">
        <v>136</v>
      </c>
      <c r="D274" s="77">
        <v>231193</v>
      </c>
      <c r="E274" s="77">
        <v>41450</v>
      </c>
      <c r="F274" s="75">
        <f t="shared" si="44"/>
        <v>758.55845597104951</v>
      </c>
      <c r="G274" s="74">
        <f t="shared" si="36"/>
        <v>4.9404527963860351E-5</v>
      </c>
      <c r="H274" s="73">
        <f t="shared" si="37"/>
        <v>5.577635705669481</v>
      </c>
      <c r="I274" s="75">
        <f t="shared" si="38"/>
        <v>-673.52154402895053</v>
      </c>
      <c r="J274" s="76">
        <f t="shared" si="39"/>
        <v>0</v>
      </c>
      <c r="K274" s="84">
        <f t="shared" si="40"/>
        <v>0</v>
      </c>
      <c r="L274" s="75">
        <f t="shared" si="41"/>
        <v>11201.536844065349</v>
      </c>
      <c r="M274" s="75">
        <f t="shared" si="42"/>
        <v>0</v>
      </c>
      <c r="N274" s="75">
        <f t="shared" si="43"/>
        <v>11201.536844065349</v>
      </c>
    </row>
    <row r="275" spans="1:14" x14ac:dyDescent="0.3">
      <c r="A275" s="62" t="s">
        <v>16</v>
      </c>
      <c r="B275" s="63" t="s">
        <v>295</v>
      </c>
      <c r="C275" s="64">
        <v>244</v>
      </c>
      <c r="D275" s="77">
        <v>425419</v>
      </c>
      <c r="E275" s="77">
        <v>41300</v>
      </c>
      <c r="F275" s="75">
        <f t="shared" si="44"/>
        <v>2513.3713317191282</v>
      </c>
      <c r="G275" s="74">
        <f t="shared" si="36"/>
        <v>1.6369460160130578E-4</v>
      </c>
      <c r="H275" s="73">
        <f t="shared" si="37"/>
        <v>10.300702179176755</v>
      </c>
      <c r="I275" s="75">
        <f t="shared" si="38"/>
        <v>-55.948668280871729</v>
      </c>
      <c r="J275" s="76">
        <f t="shared" si="39"/>
        <v>0</v>
      </c>
      <c r="K275" s="84">
        <f t="shared" si="40"/>
        <v>0</v>
      </c>
      <c r="L275" s="75">
        <f t="shared" si="41"/>
        <v>37114.636786995223</v>
      </c>
      <c r="M275" s="75">
        <f t="shared" si="42"/>
        <v>0</v>
      </c>
      <c r="N275" s="75">
        <f t="shared" si="43"/>
        <v>37114.636786995223</v>
      </c>
    </row>
    <row r="276" spans="1:14" x14ac:dyDescent="0.3">
      <c r="A276" s="62" t="s">
        <v>30</v>
      </c>
      <c r="B276" s="63" t="s">
        <v>296</v>
      </c>
      <c r="C276" s="64">
        <v>1205</v>
      </c>
      <c r="D276" s="77">
        <v>1768202</v>
      </c>
      <c r="E276" s="77">
        <v>101400</v>
      </c>
      <c r="F276" s="75">
        <f t="shared" si="44"/>
        <v>21012.656903353058</v>
      </c>
      <c r="G276" s="74">
        <f t="shared" si="36"/>
        <v>1.3685436994407842E-3</v>
      </c>
      <c r="H276" s="73">
        <f t="shared" si="37"/>
        <v>17.437889546351084</v>
      </c>
      <c r="I276" s="75">
        <f t="shared" si="38"/>
        <v>8324.0069033530563</v>
      </c>
      <c r="J276" s="76">
        <f t="shared" si="39"/>
        <v>8324.0069033530563</v>
      </c>
      <c r="K276" s="84">
        <f t="shared" si="40"/>
        <v>4.9652131885141657E-3</v>
      </c>
      <c r="L276" s="75">
        <f t="shared" si="41"/>
        <v>310291.24867285969</v>
      </c>
      <c r="M276" s="75">
        <f t="shared" si="42"/>
        <v>301302.76082402887</v>
      </c>
      <c r="N276" s="75">
        <f t="shared" si="43"/>
        <v>611594.00949688861</v>
      </c>
    </row>
    <row r="277" spans="1:14" x14ac:dyDescent="0.3">
      <c r="A277" s="62" t="s">
        <v>37</v>
      </c>
      <c r="B277" s="63" t="s">
        <v>297</v>
      </c>
      <c r="C277" s="64">
        <v>724</v>
      </c>
      <c r="D277" s="77">
        <v>1296714.78</v>
      </c>
      <c r="E277" s="77">
        <v>128400</v>
      </c>
      <c r="F277" s="75">
        <f t="shared" si="44"/>
        <v>7311.693930841122</v>
      </c>
      <c r="G277" s="74">
        <f t="shared" si="36"/>
        <v>4.7620692172893614E-4</v>
      </c>
      <c r="H277" s="73">
        <f t="shared" si="37"/>
        <v>10.099024766355141</v>
      </c>
      <c r="I277" s="75">
        <f t="shared" si="38"/>
        <v>-312.02606915887736</v>
      </c>
      <c r="J277" s="76">
        <f t="shared" si="39"/>
        <v>0</v>
      </c>
      <c r="K277" s="84">
        <f t="shared" si="40"/>
        <v>0</v>
      </c>
      <c r="L277" s="75">
        <f t="shared" si="41"/>
        <v>107970.86014155729</v>
      </c>
      <c r="M277" s="75">
        <f t="shared" si="42"/>
        <v>0</v>
      </c>
      <c r="N277" s="75">
        <f t="shared" si="43"/>
        <v>107970.86014155729</v>
      </c>
    </row>
    <row r="278" spans="1:14" x14ac:dyDescent="0.3">
      <c r="A278" s="62" t="s">
        <v>26</v>
      </c>
      <c r="B278" s="63" t="s">
        <v>298</v>
      </c>
      <c r="C278" s="64">
        <v>213</v>
      </c>
      <c r="D278" s="77">
        <v>296244</v>
      </c>
      <c r="E278" s="77">
        <v>20800</v>
      </c>
      <c r="F278" s="75">
        <f t="shared" si="44"/>
        <v>3033.6525000000001</v>
      </c>
      <c r="G278" s="74">
        <f t="shared" si="36"/>
        <v>1.9758025052535295E-4</v>
      </c>
      <c r="H278" s="73">
        <f t="shared" si="37"/>
        <v>14.2425</v>
      </c>
      <c r="I278" s="75">
        <f t="shared" si="38"/>
        <v>790.76250000000005</v>
      </c>
      <c r="J278" s="76">
        <f t="shared" si="39"/>
        <v>790.76250000000005</v>
      </c>
      <c r="K278" s="84">
        <f t="shared" si="40"/>
        <v>4.7168442308725722E-4</v>
      </c>
      <c r="L278" s="75">
        <f t="shared" si="41"/>
        <v>44797.563039937784</v>
      </c>
      <c r="M278" s="75">
        <f t="shared" si="42"/>
        <v>28623.105094991719</v>
      </c>
      <c r="N278" s="75">
        <f t="shared" si="43"/>
        <v>73420.668134929496</v>
      </c>
    </row>
    <row r="279" spans="1:14" x14ac:dyDescent="0.3">
      <c r="A279" s="62" t="s">
        <v>35</v>
      </c>
      <c r="B279" s="63" t="s">
        <v>299</v>
      </c>
      <c r="C279" s="64">
        <v>2804</v>
      </c>
      <c r="D279" s="77">
        <v>3326093.02</v>
      </c>
      <c r="E279" s="77">
        <v>217300</v>
      </c>
      <c r="F279" s="75">
        <f t="shared" si="44"/>
        <v>42919.304316981135</v>
      </c>
      <c r="G279" s="74">
        <f t="shared" si="36"/>
        <v>2.7953125479345422E-3</v>
      </c>
      <c r="H279" s="73">
        <f t="shared" si="37"/>
        <v>15.306456603773585</v>
      </c>
      <c r="I279" s="75">
        <f t="shared" si="38"/>
        <v>13393.184316981133</v>
      </c>
      <c r="J279" s="76">
        <f t="shared" si="39"/>
        <v>13393.184316981133</v>
      </c>
      <c r="K279" s="84">
        <f t="shared" si="40"/>
        <v>7.9889428467542992E-3</v>
      </c>
      <c r="L279" s="75">
        <f t="shared" si="41"/>
        <v>633783.94221824559</v>
      </c>
      <c r="M279" s="75">
        <f t="shared" si="42"/>
        <v>484790.97360022238</v>
      </c>
      <c r="N279" s="75">
        <f t="shared" si="43"/>
        <v>1118574.915818468</v>
      </c>
    </row>
    <row r="280" spans="1:14" x14ac:dyDescent="0.3">
      <c r="A280" s="62" t="s">
        <v>20</v>
      </c>
      <c r="B280" s="63" t="s">
        <v>300</v>
      </c>
      <c r="C280" s="64">
        <v>1354</v>
      </c>
      <c r="D280" s="77">
        <v>3274207.52</v>
      </c>
      <c r="E280" s="77">
        <v>337750</v>
      </c>
      <c r="F280" s="75">
        <f t="shared" si="44"/>
        <v>13125.912604233901</v>
      </c>
      <c r="G280" s="74">
        <f t="shared" si="36"/>
        <v>8.5488403853718308E-4</v>
      </c>
      <c r="H280" s="73">
        <f t="shared" si="37"/>
        <v>9.6941747446336048</v>
      </c>
      <c r="I280" s="75">
        <f t="shared" si="38"/>
        <v>-1131.7073957660982</v>
      </c>
      <c r="J280" s="76">
        <f t="shared" si="39"/>
        <v>0</v>
      </c>
      <c r="K280" s="84">
        <f t="shared" si="40"/>
        <v>0</v>
      </c>
      <c r="L280" s="75">
        <f t="shared" si="41"/>
        <v>193828.69242435714</v>
      </c>
      <c r="M280" s="75">
        <f t="shared" si="42"/>
        <v>0</v>
      </c>
      <c r="N280" s="75">
        <f t="shared" si="43"/>
        <v>193828.69242435714</v>
      </c>
    </row>
    <row r="281" spans="1:14" x14ac:dyDescent="0.3">
      <c r="A281" s="62" t="s">
        <v>30</v>
      </c>
      <c r="B281" s="63" t="s">
        <v>301</v>
      </c>
      <c r="C281" s="64">
        <v>3134</v>
      </c>
      <c r="D281" s="77">
        <v>4016310</v>
      </c>
      <c r="E281" s="77">
        <v>321000</v>
      </c>
      <c r="F281" s="75">
        <f t="shared" si="44"/>
        <v>39212.197943925232</v>
      </c>
      <c r="G281" s="74">
        <f t="shared" si="36"/>
        <v>2.5538705878179772E-3</v>
      </c>
      <c r="H281" s="73">
        <f t="shared" si="37"/>
        <v>12.511869158878504</v>
      </c>
      <c r="I281" s="75">
        <f t="shared" si="38"/>
        <v>6211.1779439252341</v>
      </c>
      <c r="J281" s="76">
        <f t="shared" si="39"/>
        <v>6211.1779439252341</v>
      </c>
      <c r="K281" s="84">
        <f t="shared" si="40"/>
        <v>3.7049251642214576E-3</v>
      </c>
      <c r="L281" s="75">
        <f t="shared" si="41"/>
        <v>579041.57095366367</v>
      </c>
      <c r="M281" s="75">
        <f t="shared" si="42"/>
        <v>224825.02527960867</v>
      </c>
      <c r="N281" s="75">
        <f t="shared" si="43"/>
        <v>803866.59623327234</v>
      </c>
    </row>
    <row r="282" spans="1:14" x14ac:dyDescent="0.3">
      <c r="A282" s="62" t="s">
        <v>30</v>
      </c>
      <c r="B282" s="63" t="s">
        <v>302</v>
      </c>
      <c r="C282" s="64">
        <v>4055</v>
      </c>
      <c r="D282" s="77">
        <v>6542976.3399999999</v>
      </c>
      <c r="E282" s="77">
        <v>361050</v>
      </c>
      <c r="F282" s="75">
        <f t="shared" si="44"/>
        <v>73485.027167151362</v>
      </c>
      <c r="G282" s="74">
        <f t="shared" si="36"/>
        <v>4.7860425930617073E-3</v>
      </c>
      <c r="H282" s="73">
        <f t="shared" si="37"/>
        <v>18.122078216313529</v>
      </c>
      <c r="I282" s="75">
        <f t="shared" si="38"/>
        <v>30785.877167151364</v>
      </c>
      <c r="J282" s="76">
        <f t="shared" si="39"/>
        <v>30785.877167151364</v>
      </c>
      <c r="K282" s="84">
        <f t="shared" si="40"/>
        <v>1.8363565180219036E-2</v>
      </c>
      <c r="L282" s="75">
        <f t="shared" si="41"/>
        <v>1085144.1083024517</v>
      </c>
      <c r="M282" s="75">
        <f t="shared" si="42"/>
        <v>1114351.5247585457</v>
      </c>
      <c r="N282" s="75">
        <f t="shared" si="43"/>
        <v>2199495.6330609974</v>
      </c>
    </row>
    <row r="283" spans="1:14" x14ac:dyDescent="0.3">
      <c r="A283" s="62" t="s">
        <v>16</v>
      </c>
      <c r="B283" s="63" t="s">
        <v>303</v>
      </c>
      <c r="C283" s="64">
        <v>2381</v>
      </c>
      <c r="D283" s="77">
        <v>2530533</v>
      </c>
      <c r="E283" s="77">
        <v>189450</v>
      </c>
      <c r="F283" s="75">
        <f t="shared" si="44"/>
        <v>31803.637228820269</v>
      </c>
      <c r="G283" s="74">
        <f t="shared" si="36"/>
        <v>2.0713547815010948E-3</v>
      </c>
      <c r="H283" s="73">
        <f t="shared" si="37"/>
        <v>13.357260490894696</v>
      </c>
      <c r="I283" s="75">
        <f t="shared" si="38"/>
        <v>6731.7072288202717</v>
      </c>
      <c r="J283" s="76">
        <f t="shared" si="39"/>
        <v>6731.7072288202717</v>
      </c>
      <c r="K283" s="84">
        <f t="shared" si="40"/>
        <v>4.0154173226707246E-3</v>
      </c>
      <c r="L283" s="75">
        <f t="shared" si="41"/>
        <v>469640.29125200998</v>
      </c>
      <c r="M283" s="75">
        <f t="shared" si="42"/>
        <v>243666.54144479297</v>
      </c>
      <c r="N283" s="75">
        <f t="shared" si="43"/>
        <v>713306.83269680291</v>
      </c>
    </row>
    <row r="284" spans="1:14" x14ac:dyDescent="0.3">
      <c r="A284" s="62" t="s">
        <v>46</v>
      </c>
      <c r="B284" s="63" t="s">
        <v>304</v>
      </c>
      <c r="C284" s="64">
        <v>2855</v>
      </c>
      <c r="D284" s="77">
        <v>3803780.19</v>
      </c>
      <c r="E284" s="77">
        <v>441750</v>
      </c>
      <c r="F284" s="75">
        <f t="shared" si="44"/>
        <v>24583.570894057728</v>
      </c>
      <c r="G284" s="74">
        <f t="shared" si="36"/>
        <v>1.6011155186876876E-3</v>
      </c>
      <c r="H284" s="73">
        <f t="shared" si="37"/>
        <v>8.6107078438030555</v>
      </c>
      <c r="I284" s="75">
        <f t="shared" si="38"/>
        <v>-5479.5791059422745</v>
      </c>
      <c r="J284" s="76">
        <f t="shared" si="39"/>
        <v>0</v>
      </c>
      <c r="K284" s="84">
        <f t="shared" si="40"/>
        <v>0</v>
      </c>
      <c r="L284" s="75">
        <f t="shared" si="41"/>
        <v>363022.48424080567</v>
      </c>
      <c r="M284" s="75">
        <f t="shared" si="42"/>
        <v>0</v>
      </c>
      <c r="N284" s="75">
        <f t="shared" si="43"/>
        <v>363022.48424080567</v>
      </c>
    </row>
    <row r="285" spans="1:14" x14ac:dyDescent="0.3">
      <c r="A285" s="62" t="s">
        <v>28</v>
      </c>
      <c r="B285" s="63" t="s">
        <v>305</v>
      </c>
      <c r="C285" s="64">
        <v>68</v>
      </c>
      <c r="D285" s="77">
        <v>749375.22</v>
      </c>
      <c r="E285" s="77">
        <v>104150</v>
      </c>
      <c r="F285" s="75">
        <f t="shared" si="44"/>
        <v>489.27042688430151</v>
      </c>
      <c r="G285" s="74">
        <f t="shared" si="36"/>
        <v>3.1865935046432203E-5</v>
      </c>
      <c r="H285" s="73">
        <f t="shared" si="37"/>
        <v>7.1951533365338456</v>
      </c>
      <c r="I285" s="75">
        <f t="shared" si="38"/>
        <v>-226.76957311569845</v>
      </c>
      <c r="J285" s="76">
        <f t="shared" si="39"/>
        <v>0</v>
      </c>
      <c r="K285" s="84">
        <f t="shared" si="40"/>
        <v>0</v>
      </c>
      <c r="L285" s="75">
        <f t="shared" si="41"/>
        <v>7224.9945542301784</v>
      </c>
      <c r="M285" s="75">
        <f t="shared" si="42"/>
        <v>0</v>
      </c>
      <c r="N285" s="75">
        <f t="shared" si="43"/>
        <v>7224.9945542301784</v>
      </c>
    </row>
    <row r="286" spans="1:14" x14ac:dyDescent="0.3">
      <c r="A286" s="62" t="s">
        <v>22</v>
      </c>
      <c r="B286" s="63" t="s">
        <v>306</v>
      </c>
      <c r="C286" s="64">
        <v>4273</v>
      </c>
      <c r="D286" s="77">
        <v>9773925</v>
      </c>
      <c r="E286" s="77">
        <v>823100</v>
      </c>
      <c r="F286" s="75">
        <f t="shared" si="44"/>
        <v>50739.863351962093</v>
      </c>
      <c r="G286" s="74">
        <f t="shared" si="36"/>
        <v>3.3046615961132147E-3</v>
      </c>
      <c r="H286" s="73">
        <f t="shared" si="37"/>
        <v>11.87452921880695</v>
      </c>
      <c r="I286" s="75">
        <f t="shared" si="38"/>
        <v>5745.1733519621012</v>
      </c>
      <c r="J286" s="76">
        <f t="shared" si="39"/>
        <v>5745.1733519621012</v>
      </c>
      <c r="K286" s="84">
        <f t="shared" si="40"/>
        <v>3.4269566122021814E-3</v>
      </c>
      <c r="L286" s="75">
        <f t="shared" si="41"/>
        <v>749269.14903646696</v>
      </c>
      <c r="M286" s="75">
        <f t="shared" si="42"/>
        <v>207957.13079737226</v>
      </c>
      <c r="N286" s="75">
        <f t="shared" si="43"/>
        <v>957226.27983383927</v>
      </c>
    </row>
    <row r="287" spans="1:14" x14ac:dyDescent="0.3">
      <c r="A287" s="62" t="s">
        <v>62</v>
      </c>
      <c r="B287" s="63" t="s">
        <v>307</v>
      </c>
      <c r="C287" s="64">
        <v>965</v>
      </c>
      <c r="D287" s="77">
        <v>1841449</v>
      </c>
      <c r="E287" s="77">
        <v>162600</v>
      </c>
      <c r="F287" s="75">
        <f t="shared" si="44"/>
        <v>10928.648739237393</v>
      </c>
      <c r="G287" s="74">
        <f t="shared" si="36"/>
        <v>7.1177735610855445E-4</v>
      </c>
      <c r="H287" s="73">
        <f t="shared" si="37"/>
        <v>11.325024600246003</v>
      </c>
      <c r="I287" s="75">
        <f t="shared" si="38"/>
        <v>767.19873923739362</v>
      </c>
      <c r="J287" s="76">
        <f t="shared" si="39"/>
        <v>767.19873923739362</v>
      </c>
      <c r="K287" s="84">
        <f t="shared" si="40"/>
        <v>4.5762880094903476E-4</v>
      </c>
      <c r="L287" s="75">
        <f t="shared" si="41"/>
        <v>161381.97464519212</v>
      </c>
      <c r="M287" s="75">
        <f t="shared" si="42"/>
        <v>27770.171375017235</v>
      </c>
      <c r="N287" s="75">
        <f t="shared" si="43"/>
        <v>189152.14602020936</v>
      </c>
    </row>
    <row r="288" spans="1:14" x14ac:dyDescent="0.3">
      <c r="A288" s="62" t="s">
        <v>16</v>
      </c>
      <c r="B288" s="63" t="s">
        <v>308</v>
      </c>
      <c r="C288" s="64">
        <v>621</v>
      </c>
      <c r="D288" s="77">
        <v>1607158</v>
      </c>
      <c r="E288" s="77">
        <v>127600</v>
      </c>
      <c r="F288" s="75">
        <f t="shared" si="44"/>
        <v>7821.6702037617551</v>
      </c>
      <c r="G288" s="74">
        <f t="shared" si="36"/>
        <v>5.0942141803846553E-4</v>
      </c>
      <c r="H288" s="73">
        <f t="shared" si="37"/>
        <v>12.595282131661442</v>
      </c>
      <c r="I288" s="75">
        <f t="shared" si="38"/>
        <v>1282.5402037617557</v>
      </c>
      <c r="J288" s="76">
        <f t="shared" si="39"/>
        <v>1282.5402037617557</v>
      </c>
      <c r="K288" s="84">
        <f t="shared" si="40"/>
        <v>7.6502646002760252E-4</v>
      </c>
      <c r="L288" s="75">
        <f t="shared" si="41"/>
        <v>115501.6153071653</v>
      </c>
      <c r="M288" s="75">
        <f t="shared" si="42"/>
        <v>46423.904827081235</v>
      </c>
      <c r="N288" s="75">
        <f t="shared" si="43"/>
        <v>161925.52013424653</v>
      </c>
    </row>
    <row r="289" spans="1:14" x14ac:dyDescent="0.3">
      <c r="A289" s="62" t="s">
        <v>26</v>
      </c>
      <c r="B289" s="63" t="s">
        <v>309</v>
      </c>
      <c r="C289" s="64">
        <v>710</v>
      </c>
      <c r="D289" s="77">
        <v>1000491</v>
      </c>
      <c r="E289" s="77">
        <v>75600</v>
      </c>
      <c r="F289" s="75">
        <f t="shared" si="44"/>
        <v>9396.1456349206346</v>
      </c>
      <c r="G289" s="74">
        <f t="shared" si="36"/>
        <v>6.1196620526587019E-4</v>
      </c>
      <c r="H289" s="73">
        <f t="shared" si="37"/>
        <v>13.234007936507936</v>
      </c>
      <c r="I289" s="75">
        <f t="shared" si="38"/>
        <v>1919.8456349206351</v>
      </c>
      <c r="J289" s="76">
        <f t="shared" si="39"/>
        <v>1919.8456349206351</v>
      </c>
      <c r="K289" s="84">
        <f t="shared" si="40"/>
        <v>1.1451747910708066E-3</v>
      </c>
      <c r="L289" s="75">
        <f t="shared" si="41"/>
        <v>138751.69499894709</v>
      </c>
      <c r="M289" s="75">
        <f t="shared" si="42"/>
        <v>69492.34868180324</v>
      </c>
      <c r="N289" s="75">
        <f t="shared" si="43"/>
        <v>208244.04368075033</v>
      </c>
    </row>
    <row r="290" spans="1:14" x14ac:dyDescent="0.3">
      <c r="A290" s="62" t="s">
        <v>62</v>
      </c>
      <c r="B290" s="63" t="s">
        <v>310</v>
      </c>
      <c r="C290" s="64">
        <v>1043</v>
      </c>
      <c r="D290" s="77">
        <v>1925348</v>
      </c>
      <c r="E290" s="77">
        <v>136850</v>
      </c>
      <c r="F290" s="75">
        <f t="shared" si="44"/>
        <v>14674.007774936061</v>
      </c>
      <c r="G290" s="74">
        <f t="shared" si="36"/>
        <v>9.5571069276485809E-4</v>
      </c>
      <c r="H290" s="73">
        <f t="shared" si="37"/>
        <v>14.069039093898429</v>
      </c>
      <c r="I290" s="75">
        <f t="shared" si="38"/>
        <v>3691.2177749360617</v>
      </c>
      <c r="J290" s="76">
        <f t="shared" si="39"/>
        <v>3691.2177749360617</v>
      </c>
      <c r="K290" s="84">
        <f t="shared" si="40"/>
        <v>2.2017861578668002E-3</v>
      </c>
      <c r="L290" s="75">
        <f t="shared" si="41"/>
        <v>216689.21814421241</v>
      </c>
      <c r="M290" s="75">
        <f t="shared" si="42"/>
        <v>133610.42576057461</v>
      </c>
      <c r="N290" s="75">
        <f t="shared" si="43"/>
        <v>350299.64390478702</v>
      </c>
    </row>
    <row r="291" spans="1:14" x14ac:dyDescent="0.3">
      <c r="A291" s="62" t="s">
        <v>37</v>
      </c>
      <c r="B291" s="63" t="s">
        <v>311</v>
      </c>
      <c r="C291" s="64">
        <v>198</v>
      </c>
      <c r="D291" s="77">
        <v>530514.41</v>
      </c>
      <c r="E291" s="77">
        <v>53750</v>
      </c>
      <c r="F291" s="75">
        <f t="shared" si="44"/>
        <v>1954.2670359069768</v>
      </c>
      <c r="G291" s="74">
        <f t="shared" si="36"/>
        <v>1.2728042204831943E-4</v>
      </c>
      <c r="H291" s="73">
        <f t="shared" si="37"/>
        <v>9.870035534883721</v>
      </c>
      <c r="I291" s="75">
        <f t="shared" si="38"/>
        <v>-130.67296409302313</v>
      </c>
      <c r="J291" s="76">
        <f t="shared" si="39"/>
        <v>0</v>
      </c>
      <c r="K291" s="84">
        <f t="shared" si="40"/>
        <v>0</v>
      </c>
      <c r="L291" s="75">
        <f t="shared" si="41"/>
        <v>28858.414316707385</v>
      </c>
      <c r="M291" s="75">
        <f t="shared" si="42"/>
        <v>0</v>
      </c>
      <c r="N291" s="75">
        <f t="shared" si="43"/>
        <v>28858.414316707385</v>
      </c>
    </row>
    <row r="292" spans="1:14" x14ac:dyDescent="0.3">
      <c r="A292" s="62" t="s">
        <v>26</v>
      </c>
      <c r="B292" s="63" t="s">
        <v>312</v>
      </c>
      <c r="C292" s="64">
        <v>43</v>
      </c>
      <c r="D292" s="77">
        <v>169267</v>
      </c>
      <c r="E292" s="77">
        <v>14300</v>
      </c>
      <c r="F292" s="75">
        <f t="shared" si="44"/>
        <v>508.98468531468529</v>
      </c>
      <c r="G292" s="74">
        <f t="shared" si="36"/>
        <v>3.3149914711076317E-5</v>
      </c>
      <c r="H292" s="73">
        <f t="shared" si="37"/>
        <v>11.836853146853146</v>
      </c>
      <c r="I292" s="75">
        <f t="shared" si="38"/>
        <v>56.194685314685316</v>
      </c>
      <c r="J292" s="76">
        <f t="shared" si="39"/>
        <v>56.194685314685316</v>
      </c>
      <c r="K292" s="84">
        <f t="shared" si="40"/>
        <v>3.3519745464949727E-5</v>
      </c>
      <c r="L292" s="75">
        <f t="shared" si="41"/>
        <v>7516.1125167590917</v>
      </c>
      <c r="M292" s="75">
        <f t="shared" si="42"/>
        <v>2034.0701329947053</v>
      </c>
      <c r="N292" s="75">
        <f t="shared" si="43"/>
        <v>9550.1826497537968</v>
      </c>
    </row>
    <row r="293" spans="1:14" x14ac:dyDescent="0.3">
      <c r="A293" s="62" t="s">
        <v>62</v>
      </c>
      <c r="B293" s="63" t="s">
        <v>313</v>
      </c>
      <c r="C293" s="64">
        <v>1038</v>
      </c>
      <c r="D293" s="77">
        <v>1199772</v>
      </c>
      <c r="E293" s="77">
        <v>119600</v>
      </c>
      <c r="F293" s="75">
        <f t="shared" si="44"/>
        <v>10412.736923076924</v>
      </c>
      <c r="G293" s="74">
        <f t="shared" si="36"/>
        <v>6.7817628087466549E-4</v>
      </c>
      <c r="H293" s="73">
        <f t="shared" si="37"/>
        <v>10.031538461538462</v>
      </c>
      <c r="I293" s="75">
        <f t="shared" si="38"/>
        <v>-517.40307692307579</v>
      </c>
      <c r="J293" s="76">
        <f t="shared" si="39"/>
        <v>0</v>
      </c>
      <c r="K293" s="84">
        <f t="shared" si="40"/>
        <v>0</v>
      </c>
      <c r="L293" s="75">
        <f t="shared" si="41"/>
        <v>153763.57006276303</v>
      </c>
      <c r="M293" s="75">
        <f t="shared" si="42"/>
        <v>0</v>
      </c>
      <c r="N293" s="75">
        <f t="shared" si="43"/>
        <v>153763.57006276303</v>
      </c>
    </row>
    <row r="294" spans="1:14" x14ac:dyDescent="0.3">
      <c r="A294" s="62" t="s">
        <v>37</v>
      </c>
      <c r="B294" s="63" t="s">
        <v>314</v>
      </c>
      <c r="C294" s="64">
        <v>481</v>
      </c>
      <c r="D294" s="77">
        <v>2136651.36</v>
      </c>
      <c r="E294" s="77">
        <v>153550</v>
      </c>
      <c r="F294" s="75">
        <f t="shared" si="44"/>
        <v>6693.1247421686749</v>
      </c>
      <c r="G294" s="74">
        <f t="shared" si="36"/>
        <v>4.3591982382791864E-4</v>
      </c>
      <c r="H294" s="73">
        <f t="shared" si="37"/>
        <v>13.915020253988928</v>
      </c>
      <c r="I294" s="75">
        <f t="shared" si="38"/>
        <v>1628.1947421686746</v>
      </c>
      <c r="J294" s="76">
        <f t="shared" si="39"/>
        <v>1628.1947421686746</v>
      </c>
      <c r="K294" s="84">
        <f t="shared" si="40"/>
        <v>9.7120702819561726E-4</v>
      </c>
      <c r="L294" s="75">
        <f t="shared" si="41"/>
        <v>98836.527114252051</v>
      </c>
      <c r="M294" s="75">
        <f t="shared" si="42"/>
        <v>58935.507462995425</v>
      </c>
      <c r="N294" s="75">
        <f t="shared" si="43"/>
        <v>157772.03457724748</v>
      </c>
    </row>
    <row r="295" spans="1:14" x14ac:dyDescent="0.3">
      <c r="A295" s="62" t="s">
        <v>30</v>
      </c>
      <c r="B295" s="63" t="s">
        <v>315</v>
      </c>
      <c r="C295" s="64">
        <v>188</v>
      </c>
      <c r="D295" s="77">
        <v>733753</v>
      </c>
      <c r="E295" s="77">
        <v>63250</v>
      </c>
      <c r="F295" s="75">
        <f t="shared" si="44"/>
        <v>2180.9575335968379</v>
      </c>
      <c r="G295" s="74">
        <f t="shared" si="36"/>
        <v>1.4204465932509379E-4</v>
      </c>
      <c r="H295" s="73">
        <f t="shared" si="37"/>
        <v>11.600837944664031</v>
      </c>
      <c r="I295" s="75">
        <f t="shared" si="38"/>
        <v>201.3175335968379</v>
      </c>
      <c r="J295" s="76">
        <f t="shared" si="39"/>
        <v>201.3175335968379</v>
      </c>
      <c r="K295" s="84">
        <f t="shared" si="40"/>
        <v>1.2008453194476724E-4</v>
      </c>
      <c r="L295" s="75">
        <f t="shared" si="41"/>
        <v>32205.924244366015</v>
      </c>
      <c r="M295" s="75">
        <f t="shared" si="42"/>
        <v>7287.0589103641332</v>
      </c>
      <c r="N295" s="75">
        <f t="shared" si="43"/>
        <v>39492.983154730151</v>
      </c>
    </row>
    <row r="296" spans="1:14" x14ac:dyDescent="0.3">
      <c r="A296" s="62" t="s">
        <v>32</v>
      </c>
      <c r="B296" s="63" t="s">
        <v>316</v>
      </c>
      <c r="C296" s="64">
        <v>2192</v>
      </c>
      <c r="D296" s="77">
        <v>23223174.25</v>
      </c>
      <c r="E296" s="77">
        <v>3395500</v>
      </c>
      <c r="F296" s="75">
        <f t="shared" si="44"/>
        <v>14991.959345015463</v>
      </c>
      <c r="G296" s="74">
        <f t="shared" si="36"/>
        <v>9.764187174549693E-4</v>
      </c>
      <c r="H296" s="73">
        <f t="shared" si="37"/>
        <v>6.8393975114121632</v>
      </c>
      <c r="I296" s="75">
        <f t="shared" si="38"/>
        <v>-8089.8006549845368</v>
      </c>
      <c r="J296" s="76">
        <f t="shared" si="39"/>
        <v>0</v>
      </c>
      <c r="K296" s="84">
        <f t="shared" si="40"/>
        <v>0</v>
      </c>
      <c r="L296" s="75">
        <f t="shared" si="41"/>
        <v>221384.36879323341</v>
      </c>
      <c r="M296" s="75">
        <f t="shared" si="42"/>
        <v>0</v>
      </c>
      <c r="N296" s="75">
        <f t="shared" si="43"/>
        <v>221384.36879323341</v>
      </c>
    </row>
    <row r="297" spans="1:14" x14ac:dyDescent="0.3">
      <c r="A297" s="62" t="s">
        <v>22</v>
      </c>
      <c r="B297" s="63" t="s">
        <v>317</v>
      </c>
      <c r="C297" s="64">
        <v>1790</v>
      </c>
      <c r="D297" s="77">
        <v>5269474</v>
      </c>
      <c r="E297" s="77">
        <v>518150</v>
      </c>
      <c r="F297" s="75">
        <f t="shared" si="44"/>
        <v>18203.914812313036</v>
      </c>
      <c r="G297" s="74">
        <f t="shared" si="36"/>
        <v>1.1856117499149928E-3</v>
      </c>
      <c r="H297" s="73">
        <f t="shared" si="37"/>
        <v>10.169784811348066</v>
      </c>
      <c r="I297" s="75">
        <f t="shared" si="38"/>
        <v>-644.78518768696074</v>
      </c>
      <c r="J297" s="76">
        <f t="shared" si="39"/>
        <v>0</v>
      </c>
      <c r="K297" s="84">
        <f t="shared" si="40"/>
        <v>0</v>
      </c>
      <c r="L297" s="75">
        <f t="shared" si="41"/>
        <v>268814.90921529423</v>
      </c>
      <c r="M297" s="75">
        <f t="shared" si="42"/>
        <v>0</v>
      </c>
      <c r="N297" s="75">
        <f t="shared" si="43"/>
        <v>268814.90921529423</v>
      </c>
    </row>
    <row r="298" spans="1:14" x14ac:dyDescent="0.3">
      <c r="A298" s="62" t="s">
        <v>53</v>
      </c>
      <c r="B298" s="63" t="s">
        <v>318</v>
      </c>
      <c r="C298" s="64">
        <v>4057</v>
      </c>
      <c r="D298" s="77">
        <v>12339526.66</v>
      </c>
      <c r="E298" s="77">
        <v>1761350</v>
      </c>
      <c r="F298" s="75">
        <f t="shared" si="44"/>
        <v>28422.210043216852</v>
      </c>
      <c r="G298" s="74">
        <f t="shared" si="36"/>
        <v>1.851124141879463E-3</v>
      </c>
      <c r="H298" s="73">
        <f t="shared" si="37"/>
        <v>7.0057209867431229</v>
      </c>
      <c r="I298" s="75">
        <f t="shared" si="38"/>
        <v>-14297.999956783147</v>
      </c>
      <c r="J298" s="76">
        <f t="shared" si="39"/>
        <v>0</v>
      </c>
      <c r="K298" s="84">
        <f t="shared" si="40"/>
        <v>0</v>
      </c>
      <c r="L298" s="75">
        <f t="shared" si="41"/>
        <v>419707.18338549312</v>
      </c>
      <c r="M298" s="75">
        <f t="shared" si="42"/>
        <v>0</v>
      </c>
      <c r="N298" s="75">
        <f t="shared" si="43"/>
        <v>419707.18338549312</v>
      </c>
    </row>
    <row r="299" spans="1:14" x14ac:dyDescent="0.3">
      <c r="A299" s="62" t="s">
        <v>26</v>
      </c>
      <c r="B299" s="63" t="s">
        <v>319</v>
      </c>
      <c r="C299" s="64">
        <v>25</v>
      </c>
      <c r="D299" s="77">
        <v>70483</v>
      </c>
      <c r="E299" s="77">
        <v>71000</v>
      </c>
      <c r="F299" s="75">
        <f t="shared" si="44"/>
        <v>24.817957746478875</v>
      </c>
      <c r="G299" s="74">
        <f t="shared" si="36"/>
        <v>1.6163810156492609E-6</v>
      </c>
      <c r="H299" s="73">
        <f t="shared" si="37"/>
        <v>0.99271830985915488</v>
      </c>
      <c r="I299" s="75">
        <f t="shared" si="38"/>
        <v>-238.4320422535211</v>
      </c>
      <c r="J299" s="76">
        <f t="shared" si="39"/>
        <v>0</v>
      </c>
      <c r="K299" s="84">
        <f t="shared" si="40"/>
        <v>0</v>
      </c>
      <c r="L299" s="75">
        <f t="shared" si="41"/>
        <v>366.48364526602819</v>
      </c>
      <c r="M299" s="75">
        <f t="shared" si="42"/>
        <v>0</v>
      </c>
      <c r="N299" s="75">
        <f t="shared" si="43"/>
        <v>366.48364526602819</v>
      </c>
    </row>
    <row r="300" spans="1:14" x14ac:dyDescent="0.3">
      <c r="A300" s="62" t="s">
        <v>26</v>
      </c>
      <c r="B300" s="63" t="s">
        <v>320</v>
      </c>
      <c r="C300" s="64">
        <v>327</v>
      </c>
      <c r="D300" s="77">
        <v>533711</v>
      </c>
      <c r="E300" s="77">
        <v>40800</v>
      </c>
      <c r="F300" s="75">
        <f t="shared" si="44"/>
        <v>4277.5366911764704</v>
      </c>
      <c r="G300" s="74">
        <f t="shared" si="36"/>
        <v>2.7859379776491743E-4</v>
      </c>
      <c r="H300" s="73">
        <f t="shared" si="37"/>
        <v>13.081151960784315</v>
      </c>
      <c r="I300" s="75">
        <f t="shared" si="38"/>
        <v>834.22669117647104</v>
      </c>
      <c r="J300" s="76">
        <f t="shared" si="39"/>
        <v>834.22669117647104</v>
      </c>
      <c r="K300" s="84">
        <f t="shared" si="40"/>
        <v>4.9761051586483327E-4</v>
      </c>
      <c r="L300" s="75">
        <f t="shared" si="41"/>
        <v>63165.843674786345</v>
      </c>
      <c r="M300" s="75">
        <f t="shared" si="42"/>
        <v>30196.371545933616</v>
      </c>
      <c r="N300" s="75">
        <f t="shared" si="43"/>
        <v>93362.215220719954</v>
      </c>
    </row>
    <row r="301" spans="1:14" x14ac:dyDescent="0.3">
      <c r="A301" s="62" t="s">
        <v>53</v>
      </c>
      <c r="B301" s="63" t="s">
        <v>321</v>
      </c>
      <c r="C301" s="64">
        <v>5937</v>
      </c>
      <c r="D301" s="77">
        <v>9327200</v>
      </c>
      <c r="E301" s="77">
        <v>1057900</v>
      </c>
      <c r="F301" s="75">
        <f t="shared" si="44"/>
        <v>52344.821249645523</v>
      </c>
      <c r="G301" s="74">
        <f t="shared" si="36"/>
        <v>3.4091916909434355E-3</v>
      </c>
      <c r="H301" s="73">
        <f t="shared" si="37"/>
        <v>8.8167123546649027</v>
      </c>
      <c r="I301" s="75">
        <f t="shared" si="38"/>
        <v>-10171.78875035447</v>
      </c>
      <c r="J301" s="76">
        <f t="shared" si="39"/>
        <v>0</v>
      </c>
      <c r="K301" s="84">
        <f t="shared" si="40"/>
        <v>0</v>
      </c>
      <c r="L301" s="75">
        <f t="shared" si="41"/>
        <v>772969.35945869552</v>
      </c>
      <c r="M301" s="75">
        <f t="shared" si="42"/>
        <v>0</v>
      </c>
      <c r="N301" s="75">
        <f t="shared" si="43"/>
        <v>772969.35945869552</v>
      </c>
    </row>
    <row r="302" spans="1:14" x14ac:dyDescent="0.3">
      <c r="A302" s="62" t="s">
        <v>26</v>
      </c>
      <c r="B302" s="63" t="s">
        <v>322</v>
      </c>
      <c r="C302" s="64">
        <v>562</v>
      </c>
      <c r="D302" s="77">
        <v>805956</v>
      </c>
      <c r="E302" s="77">
        <v>280800</v>
      </c>
      <c r="F302" s="75">
        <f t="shared" si="44"/>
        <v>1613.0600854700854</v>
      </c>
      <c r="G302" s="74">
        <f t="shared" si="36"/>
        <v>1.0505778621632724E-4</v>
      </c>
      <c r="H302" s="73">
        <f t="shared" si="37"/>
        <v>2.8702136752136753</v>
      </c>
      <c r="I302" s="75">
        <f t="shared" si="38"/>
        <v>-4304.7999145299145</v>
      </c>
      <c r="J302" s="76">
        <f t="shared" si="39"/>
        <v>0</v>
      </c>
      <c r="K302" s="84">
        <f t="shared" si="40"/>
        <v>0</v>
      </c>
      <c r="L302" s="75">
        <f t="shared" si="41"/>
        <v>23819.854405227223</v>
      </c>
      <c r="M302" s="75">
        <f t="shared" si="42"/>
        <v>0</v>
      </c>
      <c r="N302" s="75">
        <f t="shared" si="43"/>
        <v>23819.854405227223</v>
      </c>
    </row>
    <row r="303" spans="1:14" x14ac:dyDescent="0.3">
      <c r="A303" s="62" t="s">
        <v>37</v>
      </c>
      <c r="B303" s="63" t="s">
        <v>323</v>
      </c>
      <c r="C303" s="64">
        <v>767</v>
      </c>
      <c r="D303" s="77">
        <v>1595196.45</v>
      </c>
      <c r="E303" s="77">
        <v>156600</v>
      </c>
      <c r="F303" s="75">
        <f t="shared" si="44"/>
        <v>7812.9992155172404</v>
      </c>
      <c r="G303" s="74">
        <f t="shared" si="36"/>
        <v>5.0885668096668367E-4</v>
      </c>
      <c r="H303" s="73">
        <f t="shared" si="37"/>
        <v>10.186439655172414</v>
      </c>
      <c r="I303" s="75">
        <f t="shared" si="38"/>
        <v>-263.51078448275786</v>
      </c>
      <c r="J303" s="76">
        <f t="shared" si="39"/>
        <v>0</v>
      </c>
      <c r="K303" s="84">
        <f t="shared" si="40"/>
        <v>0</v>
      </c>
      <c r="L303" s="75">
        <f t="shared" si="41"/>
        <v>115373.57191969681</v>
      </c>
      <c r="M303" s="75">
        <f t="shared" si="42"/>
        <v>0</v>
      </c>
      <c r="N303" s="75">
        <f t="shared" si="43"/>
        <v>115373.57191969681</v>
      </c>
    </row>
    <row r="304" spans="1:14" x14ac:dyDescent="0.3">
      <c r="A304" s="62" t="s">
        <v>50</v>
      </c>
      <c r="B304" s="63" t="s">
        <v>324</v>
      </c>
      <c r="C304" s="64">
        <v>1564</v>
      </c>
      <c r="D304" s="77">
        <v>2121671</v>
      </c>
      <c r="E304" s="77">
        <v>204950</v>
      </c>
      <c r="F304" s="75">
        <f t="shared" si="44"/>
        <v>16190.746250304952</v>
      </c>
      <c r="G304" s="74">
        <f t="shared" si="36"/>
        <v>1.0544951013102756E-3</v>
      </c>
      <c r="H304" s="73">
        <f t="shared" si="37"/>
        <v>10.352139546230788</v>
      </c>
      <c r="I304" s="75">
        <f t="shared" si="38"/>
        <v>-278.17374969504669</v>
      </c>
      <c r="J304" s="76">
        <f t="shared" si="39"/>
        <v>0</v>
      </c>
      <c r="K304" s="84">
        <f t="shared" si="40"/>
        <v>0</v>
      </c>
      <c r="L304" s="75">
        <f t="shared" si="41"/>
        <v>239086.70350729767</v>
      </c>
      <c r="M304" s="75">
        <f t="shared" si="42"/>
        <v>0</v>
      </c>
      <c r="N304" s="75">
        <f t="shared" si="43"/>
        <v>239086.70350729767</v>
      </c>
    </row>
    <row r="305" spans="1:14" x14ac:dyDescent="0.3">
      <c r="A305" s="62" t="s">
        <v>26</v>
      </c>
      <c r="B305" s="63" t="s">
        <v>325</v>
      </c>
      <c r="C305" s="64">
        <v>586</v>
      </c>
      <c r="D305" s="77">
        <v>875225</v>
      </c>
      <c r="E305" s="77">
        <v>57900</v>
      </c>
      <c r="F305" s="75">
        <f t="shared" si="44"/>
        <v>8858.0630397236619</v>
      </c>
      <c r="G305" s="74">
        <f t="shared" si="36"/>
        <v>5.7692115842469447E-4</v>
      </c>
      <c r="H305" s="73">
        <f t="shared" si="37"/>
        <v>15.116148531951641</v>
      </c>
      <c r="I305" s="75">
        <f t="shared" si="38"/>
        <v>2687.4830397236619</v>
      </c>
      <c r="J305" s="76">
        <f t="shared" si="39"/>
        <v>2687.4830397236619</v>
      </c>
      <c r="K305" s="84">
        <f t="shared" si="40"/>
        <v>1.6030652530296314E-3</v>
      </c>
      <c r="L305" s="75">
        <f t="shared" si="41"/>
        <v>130805.8973246816</v>
      </c>
      <c r="M305" s="75">
        <f t="shared" si="42"/>
        <v>97278.398364892346</v>
      </c>
      <c r="N305" s="75">
        <f t="shared" si="43"/>
        <v>228084.29568957395</v>
      </c>
    </row>
    <row r="306" spans="1:14" x14ac:dyDescent="0.3">
      <c r="A306" s="62" t="s">
        <v>50</v>
      </c>
      <c r="B306" s="63" t="s">
        <v>326</v>
      </c>
      <c r="C306" s="64">
        <v>778</v>
      </c>
      <c r="D306" s="77">
        <v>1244247.92</v>
      </c>
      <c r="E306" s="77">
        <v>150450</v>
      </c>
      <c r="F306" s="75">
        <f t="shared" si="44"/>
        <v>6434.1966218677298</v>
      </c>
      <c r="G306" s="74">
        <f t="shared" si="36"/>
        <v>4.1905596652154644E-4</v>
      </c>
      <c r="H306" s="73">
        <f t="shared" si="37"/>
        <v>8.2701756065137921</v>
      </c>
      <c r="I306" s="75">
        <f t="shared" si="38"/>
        <v>-1758.1433781322692</v>
      </c>
      <c r="J306" s="76">
        <f t="shared" si="39"/>
        <v>0</v>
      </c>
      <c r="K306" s="84">
        <f t="shared" si="40"/>
        <v>0</v>
      </c>
      <c r="L306" s="75">
        <f t="shared" si="41"/>
        <v>95012.968288053555</v>
      </c>
      <c r="M306" s="75">
        <f t="shared" si="42"/>
        <v>0</v>
      </c>
      <c r="N306" s="75">
        <f t="shared" si="43"/>
        <v>95012.968288053555</v>
      </c>
    </row>
    <row r="307" spans="1:14" x14ac:dyDescent="0.3">
      <c r="A307" s="62" t="s">
        <v>30</v>
      </c>
      <c r="B307" s="63" t="s">
        <v>327</v>
      </c>
      <c r="C307" s="64">
        <v>1695</v>
      </c>
      <c r="D307" s="77">
        <v>2497575</v>
      </c>
      <c r="E307" s="77">
        <v>221450</v>
      </c>
      <c r="F307" s="75">
        <f t="shared" si="44"/>
        <v>19116.683788665614</v>
      </c>
      <c r="G307" s="74">
        <f t="shared" si="36"/>
        <v>1.2450599309507286E-3</v>
      </c>
      <c r="H307" s="73">
        <f t="shared" si="37"/>
        <v>11.278279521336644</v>
      </c>
      <c r="I307" s="75">
        <f t="shared" si="38"/>
        <v>1268.3337886656134</v>
      </c>
      <c r="J307" s="76">
        <f t="shared" si="39"/>
        <v>1268.3337886656134</v>
      </c>
      <c r="K307" s="84">
        <f t="shared" si="40"/>
        <v>7.5655243058290577E-4</v>
      </c>
      <c r="L307" s="75">
        <f t="shared" si="41"/>
        <v>282293.65332295129</v>
      </c>
      <c r="M307" s="75">
        <f t="shared" si="42"/>
        <v>45909.677467640242</v>
      </c>
      <c r="N307" s="75">
        <f t="shared" si="43"/>
        <v>328203.33079059154</v>
      </c>
    </row>
    <row r="308" spans="1:14" x14ac:dyDescent="0.3">
      <c r="A308" s="62" t="s">
        <v>28</v>
      </c>
      <c r="B308" s="63" t="s">
        <v>328</v>
      </c>
      <c r="C308" s="64">
        <v>1908</v>
      </c>
      <c r="D308" s="77">
        <v>6355902</v>
      </c>
      <c r="E308" s="77">
        <v>514700</v>
      </c>
      <c r="F308" s="75">
        <f t="shared" si="44"/>
        <v>23561.416390130173</v>
      </c>
      <c r="G308" s="74">
        <f t="shared" si="36"/>
        <v>1.5345431136539456E-3</v>
      </c>
      <c r="H308" s="73">
        <f t="shared" si="37"/>
        <v>12.348750728579756</v>
      </c>
      <c r="I308" s="75">
        <f t="shared" si="38"/>
        <v>3470.1763901301747</v>
      </c>
      <c r="J308" s="76">
        <f t="shared" si="39"/>
        <v>3470.1763901301747</v>
      </c>
      <c r="K308" s="84">
        <f t="shared" si="40"/>
        <v>2.0699364835706957E-3</v>
      </c>
      <c r="L308" s="75">
        <f t="shared" si="41"/>
        <v>347928.45787283801</v>
      </c>
      <c r="M308" s="75">
        <f t="shared" si="42"/>
        <v>125609.42572878074</v>
      </c>
      <c r="N308" s="75">
        <f t="shared" si="43"/>
        <v>473537.88360161876</v>
      </c>
    </row>
    <row r="309" spans="1:14" x14ac:dyDescent="0.3">
      <c r="A309" s="62" t="s">
        <v>18</v>
      </c>
      <c r="B309" s="63" t="s">
        <v>329</v>
      </c>
      <c r="C309" s="64">
        <v>1710</v>
      </c>
      <c r="D309" s="77">
        <v>3992429</v>
      </c>
      <c r="E309" s="77">
        <v>538050</v>
      </c>
      <c r="F309" s="75">
        <f t="shared" si="44"/>
        <v>12688.511458042933</v>
      </c>
      <c r="G309" s="74">
        <f t="shared" si="36"/>
        <v>8.2639632346616289E-4</v>
      </c>
      <c r="H309" s="73">
        <f t="shared" si="37"/>
        <v>7.4201821392063936</v>
      </c>
      <c r="I309" s="75">
        <f t="shared" si="38"/>
        <v>-5317.7885419570657</v>
      </c>
      <c r="J309" s="76">
        <f t="shared" si="39"/>
        <v>0</v>
      </c>
      <c r="K309" s="84">
        <f t="shared" si="40"/>
        <v>0</v>
      </c>
      <c r="L309" s="75">
        <f t="shared" si="41"/>
        <v>187369.64498229482</v>
      </c>
      <c r="M309" s="75">
        <f t="shared" si="42"/>
        <v>0</v>
      </c>
      <c r="N309" s="75">
        <f t="shared" si="43"/>
        <v>187369.64498229482</v>
      </c>
    </row>
    <row r="310" spans="1:14" x14ac:dyDescent="0.3">
      <c r="A310" s="62" t="s">
        <v>30</v>
      </c>
      <c r="B310" s="63" t="s">
        <v>330</v>
      </c>
      <c r="C310" s="64">
        <v>3194</v>
      </c>
      <c r="D310" s="77">
        <v>6815231.75</v>
      </c>
      <c r="E310" s="77">
        <v>534150</v>
      </c>
      <c r="F310" s="75">
        <f t="shared" si="44"/>
        <v>40752.317157165591</v>
      </c>
      <c r="G310" s="74">
        <f t="shared" si="36"/>
        <v>2.6541777719766573E-3</v>
      </c>
      <c r="H310" s="73">
        <f t="shared" si="37"/>
        <v>12.759022278386221</v>
      </c>
      <c r="I310" s="75">
        <f t="shared" si="38"/>
        <v>7119.4971571655906</v>
      </c>
      <c r="J310" s="76">
        <f t="shared" si="39"/>
        <v>7119.4971571655906</v>
      </c>
      <c r="K310" s="84">
        <f t="shared" si="40"/>
        <v>4.2467313627657099E-3</v>
      </c>
      <c r="L310" s="75">
        <f t="shared" si="41"/>
        <v>601784.31671777298</v>
      </c>
      <c r="M310" s="75">
        <f t="shared" si="42"/>
        <v>257703.3121234827</v>
      </c>
      <c r="N310" s="75">
        <f t="shared" si="43"/>
        <v>859487.62884125568</v>
      </c>
    </row>
    <row r="311" spans="1:14" x14ac:dyDescent="0.3">
      <c r="A311" s="62" t="s">
        <v>35</v>
      </c>
      <c r="B311" s="63" t="s">
        <v>331</v>
      </c>
      <c r="C311" s="64">
        <v>435</v>
      </c>
      <c r="D311" s="77">
        <v>5652325.9800000004</v>
      </c>
      <c r="E311" s="77">
        <v>1347350</v>
      </c>
      <c r="F311" s="75">
        <f t="shared" si="44"/>
        <v>1824.8872240323599</v>
      </c>
      <c r="G311" s="74">
        <f t="shared" si="36"/>
        <v>1.1885398044266096E-4</v>
      </c>
      <c r="H311" s="73">
        <f t="shared" si="37"/>
        <v>4.1951430437525516</v>
      </c>
      <c r="I311" s="75">
        <f t="shared" si="38"/>
        <v>-2755.6627759676398</v>
      </c>
      <c r="J311" s="76">
        <f t="shared" si="39"/>
        <v>0</v>
      </c>
      <c r="K311" s="84">
        <f t="shared" si="40"/>
        <v>0</v>
      </c>
      <c r="L311" s="75">
        <f t="shared" si="41"/>
        <v>26947.878987249431</v>
      </c>
      <c r="M311" s="75">
        <f t="shared" si="42"/>
        <v>0</v>
      </c>
      <c r="N311" s="75">
        <f t="shared" si="43"/>
        <v>26947.878987249431</v>
      </c>
    </row>
    <row r="312" spans="1:14" x14ac:dyDescent="0.3">
      <c r="A312" s="62" t="s">
        <v>28</v>
      </c>
      <c r="B312" s="63" t="s">
        <v>332</v>
      </c>
      <c r="C312" s="64">
        <v>1881</v>
      </c>
      <c r="D312" s="77">
        <v>5202928.71</v>
      </c>
      <c r="E312" s="77">
        <v>664450</v>
      </c>
      <c r="F312" s="75">
        <f t="shared" si="44"/>
        <v>14729.037404635414</v>
      </c>
      <c r="G312" s="74">
        <f t="shared" si="36"/>
        <v>9.5929474467005009E-4</v>
      </c>
      <c r="H312" s="73">
        <f t="shared" si="37"/>
        <v>7.8304292422304158</v>
      </c>
      <c r="I312" s="75">
        <f t="shared" si="38"/>
        <v>-5077.8925953645867</v>
      </c>
      <c r="J312" s="76">
        <f t="shared" si="39"/>
        <v>0</v>
      </c>
      <c r="K312" s="84">
        <f t="shared" si="40"/>
        <v>0</v>
      </c>
      <c r="L312" s="75">
        <f t="shared" si="41"/>
        <v>217501.83373071125</v>
      </c>
      <c r="M312" s="75">
        <f t="shared" si="42"/>
        <v>0</v>
      </c>
      <c r="N312" s="75">
        <f t="shared" si="43"/>
        <v>217501.83373071125</v>
      </c>
    </row>
    <row r="313" spans="1:14" x14ac:dyDescent="0.3">
      <c r="A313" s="62" t="s">
        <v>37</v>
      </c>
      <c r="B313" s="63" t="s">
        <v>333</v>
      </c>
      <c r="C313" s="64">
        <v>3347</v>
      </c>
      <c r="D313" s="77">
        <v>2952433.07</v>
      </c>
      <c r="E313" s="77">
        <v>436600</v>
      </c>
      <c r="F313" s="75">
        <f t="shared" si="44"/>
        <v>22633.516915460372</v>
      </c>
      <c r="G313" s="74">
        <f t="shared" si="36"/>
        <v>1.4741094909276767E-3</v>
      </c>
      <c r="H313" s="73">
        <f t="shared" si="37"/>
        <v>6.7623295235913874</v>
      </c>
      <c r="I313" s="75">
        <f t="shared" si="38"/>
        <v>-12610.393084539624</v>
      </c>
      <c r="J313" s="76">
        <f t="shared" si="39"/>
        <v>0</v>
      </c>
      <c r="K313" s="84">
        <f t="shared" si="40"/>
        <v>0</v>
      </c>
      <c r="L313" s="75">
        <f t="shared" si="41"/>
        <v>334226.28360889526</v>
      </c>
      <c r="M313" s="75">
        <f t="shared" si="42"/>
        <v>0</v>
      </c>
      <c r="N313" s="75">
        <f t="shared" si="43"/>
        <v>334226.28360889526</v>
      </c>
    </row>
    <row r="314" spans="1:14" x14ac:dyDescent="0.3">
      <c r="A314" s="62" t="s">
        <v>18</v>
      </c>
      <c r="B314" s="63" t="s">
        <v>334</v>
      </c>
      <c r="C314" s="64">
        <v>5183</v>
      </c>
      <c r="D314" s="77">
        <v>9917423</v>
      </c>
      <c r="E314" s="77">
        <v>1250000</v>
      </c>
      <c r="F314" s="75">
        <f t="shared" si="44"/>
        <v>41121.602727199999</v>
      </c>
      <c r="G314" s="74">
        <f t="shared" si="36"/>
        <v>2.6782291540788576E-3</v>
      </c>
      <c r="H314" s="73">
        <f t="shared" si="37"/>
        <v>7.9339383999999997</v>
      </c>
      <c r="I314" s="75">
        <f t="shared" si="38"/>
        <v>-13455.387272799999</v>
      </c>
      <c r="J314" s="76">
        <f t="shared" si="39"/>
        <v>0</v>
      </c>
      <c r="K314" s="84">
        <f t="shared" si="40"/>
        <v>0</v>
      </c>
      <c r="L314" s="75">
        <f t="shared" si="41"/>
        <v>607237.51005595375</v>
      </c>
      <c r="M314" s="75">
        <f t="shared" si="42"/>
        <v>0</v>
      </c>
      <c r="N314" s="75">
        <f t="shared" si="43"/>
        <v>607237.51005595375</v>
      </c>
    </row>
    <row r="315" spans="1:14" x14ac:dyDescent="0.3">
      <c r="A315" s="62" t="s">
        <v>39</v>
      </c>
      <c r="B315" s="63" t="s">
        <v>335</v>
      </c>
      <c r="C315" s="64">
        <v>441</v>
      </c>
      <c r="D315" s="77">
        <v>5401610</v>
      </c>
      <c r="E315" s="77">
        <v>612350</v>
      </c>
      <c r="F315" s="75">
        <f t="shared" si="44"/>
        <v>3890.1118804605208</v>
      </c>
      <c r="G315" s="74">
        <f t="shared" si="36"/>
        <v>2.5336101610617614E-4</v>
      </c>
      <c r="H315" s="73">
        <f t="shared" si="37"/>
        <v>8.8211153751939246</v>
      </c>
      <c r="I315" s="75">
        <f t="shared" si="38"/>
        <v>-753.61811953947893</v>
      </c>
      <c r="J315" s="76">
        <f t="shared" si="39"/>
        <v>0</v>
      </c>
      <c r="K315" s="84">
        <f t="shared" si="40"/>
        <v>0</v>
      </c>
      <c r="L315" s="75">
        <f t="shared" si="41"/>
        <v>57444.790462105033</v>
      </c>
      <c r="M315" s="75">
        <f t="shared" si="42"/>
        <v>0</v>
      </c>
      <c r="N315" s="75">
        <f t="shared" si="43"/>
        <v>57444.790462105033</v>
      </c>
    </row>
    <row r="316" spans="1:14" x14ac:dyDescent="0.3">
      <c r="A316" s="62" t="s">
        <v>53</v>
      </c>
      <c r="B316" s="63" t="s">
        <v>336</v>
      </c>
      <c r="C316" s="64">
        <v>4349</v>
      </c>
      <c r="D316" s="77">
        <v>12142797</v>
      </c>
      <c r="E316" s="77">
        <v>1145500</v>
      </c>
      <c r="F316" s="75">
        <f t="shared" si="44"/>
        <v>46101.286907900481</v>
      </c>
      <c r="G316" s="74">
        <f t="shared" si="36"/>
        <v>3.0025534621398297E-3</v>
      </c>
      <c r="H316" s="73">
        <f t="shared" si="37"/>
        <v>10.600433871671759</v>
      </c>
      <c r="I316" s="75">
        <f t="shared" si="38"/>
        <v>306.31690790048458</v>
      </c>
      <c r="J316" s="76">
        <f t="shared" si="39"/>
        <v>306.31690790048458</v>
      </c>
      <c r="K316" s="84">
        <f t="shared" si="40"/>
        <v>1.8271594060784694E-4</v>
      </c>
      <c r="L316" s="75">
        <f t="shared" si="41"/>
        <v>680771.87696314265</v>
      </c>
      <c r="M316" s="75">
        <f t="shared" si="42"/>
        <v>11087.70464862518</v>
      </c>
      <c r="N316" s="75">
        <f t="shared" si="43"/>
        <v>691859.58161176788</v>
      </c>
    </row>
    <row r="317" spans="1:14" x14ac:dyDescent="0.3">
      <c r="A317" s="62" t="s">
        <v>20</v>
      </c>
      <c r="B317" s="63" t="s">
        <v>337</v>
      </c>
      <c r="C317" s="64">
        <v>187</v>
      </c>
      <c r="D317" s="77">
        <v>496895</v>
      </c>
      <c r="E317" s="77">
        <v>72550</v>
      </c>
      <c r="F317" s="75">
        <f t="shared" si="44"/>
        <v>1280.7631288766368</v>
      </c>
      <c r="G317" s="74">
        <f t="shared" si="36"/>
        <v>8.3415453769698669E-5</v>
      </c>
      <c r="H317" s="73">
        <f t="shared" si="37"/>
        <v>6.849000689179876</v>
      </c>
      <c r="I317" s="75">
        <f t="shared" si="38"/>
        <v>-688.34687112336303</v>
      </c>
      <c r="J317" s="76">
        <f t="shared" si="39"/>
        <v>0</v>
      </c>
      <c r="K317" s="84">
        <f t="shared" si="40"/>
        <v>0</v>
      </c>
      <c r="L317" s="75">
        <f t="shared" si="41"/>
        <v>18912.867246686659</v>
      </c>
      <c r="M317" s="75">
        <f t="shared" si="42"/>
        <v>0</v>
      </c>
      <c r="N317" s="75">
        <f t="shared" si="43"/>
        <v>18912.867246686659</v>
      </c>
    </row>
    <row r="318" spans="1:14" x14ac:dyDescent="0.3">
      <c r="A318" s="62" t="s">
        <v>62</v>
      </c>
      <c r="B318" s="63" t="s">
        <v>338</v>
      </c>
      <c r="C318" s="64">
        <v>1615</v>
      </c>
      <c r="D318" s="77">
        <v>5398709</v>
      </c>
      <c r="E318" s="77">
        <v>709250</v>
      </c>
      <c r="F318" s="75">
        <f t="shared" si="44"/>
        <v>12293.147740571027</v>
      </c>
      <c r="G318" s="74">
        <f t="shared" si="36"/>
        <v>8.0064648483212889E-4</v>
      </c>
      <c r="H318" s="73">
        <f t="shared" si="37"/>
        <v>7.6118561861120906</v>
      </c>
      <c r="I318" s="75">
        <f t="shared" si="38"/>
        <v>-4712.8022594289723</v>
      </c>
      <c r="J318" s="76">
        <f t="shared" si="39"/>
        <v>0</v>
      </c>
      <c r="K318" s="84">
        <f t="shared" si="40"/>
        <v>0</v>
      </c>
      <c r="L318" s="75">
        <f t="shared" si="41"/>
        <v>181531.35893695778</v>
      </c>
      <c r="M318" s="75">
        <f t="shared" si="42"/>
        <v>0</v>
      </c>
      <c r="N318" s="75">
        <f t="shared" si="43"/>
        <v>181531.35893695778</v>
      </c>
    </row>
    <row r="319" spans="1:14" x14ac:dyDescent="0.3">
      <c r="A319" s="62" t="s">
        <v>35</v>
      </c>
      <c r="B319" s="63" t="s">
        <v>339</v>
      </c>
      <c r="C319" s="64">
        <v>5312</v>
      </c>
      <c r="D319" s="77">
        <v>9917714</v>
      </c>
      <c r="E319" s="77">
        <v>939100</v>
      </c>
      <c r="F319" s="75">
        <f t="shared" si="44"/>
        <v>56099.347000319452</v>
      </c>
      <c r="G319" s="74">
        <f t="shared" si="36"/>
        <v>3.653722051102367E-3</v>
      </c>
      <c r="H319" s="73">
        <f t="shared" si="37"/>
        <v>10.560871046746886</v>
      </c>
      <c r="I319" s="75">
        <f t="shared" si="38"/>
        <v>163.98700031946203</v>
      </c>
      <c r="J319" s="76">
        <f t="shared" si="39"/>
        <v>163.98700031946203</v>
      </c>
      <c r="K319" s="84">
        <f t="shared" si="40"/>
        <v>9.781712415484461E-5</v>
      </c>
      <c r="L319" s="75">
        <f t="shared" si="41"/>
        <v>828411.96667916153</v>
      </c>
      <c r="M319" s="75">
        <f t="shared" si="42"/>
        <v>5935.8115039046515</v>
      </c>
      <c r="N319" s="75">
        <f t="shared" si="43"/>
        <v>834347.77818306617</v>
      </c>
    </row>
    <row r="320" spans="1:14" x14ac:dyDescent="0.3">
      <c r="A320" s="62" t="s">
        <v>26</v>
      </c>
      <c r="B320" s="63" t="s">
        <v>340</v>
      </c>
      <c r="C320" s="64">
        <v>659</v>
      </c>
      <c r="D320" s="77">
        <v>939805</v>
      </c>
      <c r="E320" s="77">
        <v>67950</v>
      </c>
      <c r="F320" s="75">
        <f t="shared" si="44"/>
        <v>9114.5179543782197</v>
      </c>
      <c r="G320" s="74">
        <f t="shared" si="36"/>
        <v>5.936239371002038E-4</v>
      </c>
      <c r="H320" s="73">
        <f t="shared" si="37"/>
        <v>13.830831493745402</v>
      </c>
      <c r="I320" s="75">
        <f t="shared" si="38"/>
        <v>2175.2479543782201</v>
      </c>
      <c r="J320" s="76">
        <f t="shared" si="39"/>
        <v>2175.2479543782201</v>
      </c>
      <c r="K320" s="84">
        <f t="shared" si="40"/>
        <v>1.2975205278862201E-3</v>
      </c>
      <c r="L320" s="75">
        <f t="shared" si="41"/>
        <v>134592.93463569181</v>
      </c>
      <c r="M320" s="75">
        <f t="shared" si="42"/>
        <v>78737.106028464361</v>
      </c>
      <c r="N320" s="75">
        <f t="shared" si="43"/>
        <v>213330.04066415617</v>
      </c>
    </row>
    <row r="321" spans="1:14" x14ac:dyDescent="0.3">
      <c r="A321" s="62" t="s">
        <v>22</v>
      </c>
      <c r="B321" s="63" t="s">
        <v>341</v>
      </c>
      <c r="C321" s="64">
        <v>6439</v>
      </c>
      <c r="D321" s="77">
        <v>10919681</v>
      </c>
      <c r="E321" s="77">
        <v>1139250</v>
      </c>
      <c r="F321" s="75">
        <f t="shared" si="44"/>
        <v>61717.644028088653</v>
      </c>
      <c r="G321" s="74">
        <f t="shared" si="36"/>
        <v>4.0196388903819104E-3</v>
      </c>
      <c r="H321" s="73">
        <f t="shared" si="37"/>
        <v>9.5849734474434936</v>
      </c>
      <c r="I321" s="75">
        <f t="shared" si="38"/>
        <v>-6085.025971911341</v>
      </c>
      <c r="J321" s="76">
        <f t="shared" si="39"/>
        <v>0</v>
      </c>
      <c r="K321" s="84">
        <f t="shared" si="40"/>
        <v>0</v>
      </c>
      <c r="L321" s="75">
        <f t="shared" si="41"/>
        <v>911376.64878384757</v>
      </c>
      <c r="M321" s="75">
        <f t="shared" si="42"/>
        <v>0</v>
      </c>
      <c r="N321" s="75">
        <f t="shared" si="43"/>
        <v>911376.64878384757</v>
      </c>
    </row>
    <row r="322" spans="1:14" x14ac:dyDescent="0.3">
      <c r="A322" s="62" t="s">
        <v>18</v>
      </c>
      <c r="B322" s="63" t="s">
        <v>342</v>
      </c>
      <c r="C322" s="64">
        <v>1608</v>
      </c>
      <c r="D322" s="77">
        <v>13355800.689999999</v>
      </c>
      <c r="E322" s="77">
        <v>2801000</v>
      </c>
      <c r="F322" s="75">
        <f t="shared" si="44"/>
        <v>7667.30721510889</v>
      </c>
      <c r="G322" s="74">
        <f t="shared" si="36"/>
        <v>4.9936783478531587E-4</v>
      </c>
      <c r="H322" s="73">
        <f t="shared" si="37"/>
        <v>4.7682258800428414</v>
      </c>
      <c r="I322" s="75">
        <f t="shared" si="38"/>
        <v>-9264.9327848911107</v>
      </c>
      <c r="J322" s="76">
        <f t="shared" si="39"/>
        <v>0</v>
      </c>
      <c r="K322" s="84">
        <f t="shared" si="40"/>
        <v>0</v>
      </c>
      <c r="L322" s="75">
        <f t="shared" si="41"/>
        <v>113222.15656388142</v>
      </c>
      <c r="M322" s="75">
        <f t="shared" si="42"/>
        <v>0</v>
      </c>
      <c r="N322" s="75">
        <f t="shared" si="43"/>
        <v>113222.15656388142</v>
      </c>
    </row>
    <row r="323" spans="1:14" x14ac:dyDescent="0.3">
      <c r="A323" s="62" t="s">
        <v>18</v>
      </c>
      <c r="B323" s="63" t="s">
        <v>343</v>
      </c>
      <c r="C323" s="64">
        <v>9287</v>
      </c>
      <c r="D323" s="77">
        <v>35459822</v>
      </c>
      <c r="E323" s="77">
        <v>3682050</v>
      </c>
      <c r="F323" s="75">
        <f t="shared" si="44"/>
        <v>89438.048618025292</v>
      </c>
      <c r="G323" s="74">
        <f t="shared" si="36"/>
        <v>5.8250547986126071E-3</v>
      </c>
      <c r="H323" s="73">
        <f t="shared" si="37"/>
        <v>9.6304564033622579</v>
      </c>
      <c r="I323" s="75">
        <f t="shared" si="38"/>
        <v>-8354.061381974705</v>
      </c>
      <c r="J323" s="76">
        <f t="shared" si="39"/>
        <v>0</v>
      </c>
      <c r="K323" s="84">
        <f t="shared" si="40"/>
        <v>0</v>
      </c>
      <c r="L323" s="75">
        <f t="shared" si="41"/>
        <v>1320720.3597429199</v>
      </c>
      <c r="M323" s="75">
        <f t="shared" si="42"/>
        <v>0</v>
      </c>
      <c r="N323" s="75">
        <f t="shared" si="43"/>
        <v>1320720.3597429199</v>
      </c>
    </row>
    <row r="324" spans="1:14" x14ac:dyDescent="0.3">
      <c r="A324" s="62" t="s">
        <v>30</v>
      </c>
      <c r="B324" s="63" t="s">
        <v>344</v>
      </c>
      <c r="C324" s="64">
        <v>7616</v>
      </c>
      <c r="D324" s="77">
        <v>10645632.98</v>
      </c>
      <c r="E324" s="77">
        <v>922050</v>
      </c>
      <c r="F324" s="75">
        <f t="shared" si="44"/>
        <v>87931.392848196963</v>
      </c>
      <c r="G324" s="74">
        <f t="shared" si="36"/>
        <v>5.7269270715713102E-3</v>
      </c>
      <c r="H324" s="73">
        <f t="shared" si="37"/>
        <v>11.545613556748551</v>
      </c>
      <c r="I324" s="75">
        <f t="shared" si="38"/>
        <v>7734.9128481969674</v>
      </c>
      <c r="J324" s="76">
        <f t="shared" si="39"/>
        <v>7734.9128481969674</v>
      </c>
      <c r="K324" s="84">
        <f t="shared" si="40"/>
        <v>4.6138226135306118E-3</v>
      </c>
      <c r="L324" s="75">
        <f t="shared" si="41"/>
        <v>1298471.764418185</v>
      </c>
      <c r="M324" s="75">
        <f t="shared" si="42"/>
        <v>279979.41651828907</v>
      </c>
      <c r="N324" s="75">
        <f t="shared" si="43"/>
        <v>1578451.1809364741</v>
      </c>
    </row>
    <row r="325" spans="1:14" x14ac:dyDescent="0.3">
      <c r="A325" s="62" t="s">
        <v>26</v>
      </c>
      <c r="B325" s="63" t="s">
        <v>345</v>
      </c>
      <c r="C325" s="64">
        <v>162</v>
      </c>
      <c r="D325" s="77">
        <v>671260</v>
      </c>
      <c r="E325" s="77">
        <v>58500</v>
      </c>
      <c r="F325" s="75">
        <f t="shared" si="44"/>
        <v>1858.8738461538462</v>
      </c>
      <c r="G325" s="74">
        <f t="shared" si="36"/>
        <v>1.210675119243563E-4</v>
      </c>
      <c r="H325" s="73">
        <f t="shared" si="37"/>
        <v>11.474529914529915</v>
      </c>
      <c r="I325" s="75">
        <f t="shared" si="38"/>
        <v>153.01384615384637</v>
      </c>
      <c r="J325" s="76">
        <f t="shared" si="39"/>
        <v>153.01384615384637</v>
      </c>
      <c r="K325" s="84">
        <f t="shared" si="40"/>
        <v>9.1271712742371268E-5</v>
      </c>
      <c r="L325" s="75">
        <f t="shared" si="41"/>
        <v>27449.75514050094</v>
      </c>
      <c r="M325" s="75">
        <f t="shared" si="42"/>
        <v>5538.6179787868532</v>
      </c>
      <c r="N325" s="75">
        <f t="shared" si="43"/>
        <v>32988.373119287789</v>
      </c>
    </row>
    <row r="326" spans="1:14" x14ac:dyDescent="0.3">
      <c r="A326" s="62" t="s">
        <v>32</v>
      </c>
      <c r="B326" s="63" t="s">
        <v>346</v>
      </c>
      <c r="C326" s="64">
        <v>2262</v>
      </c>
      <c r="D326" s="77">
        <v>4152074</v>
      </c>
      <c r="E326" s="77">
        <v>520450</v>
      </c>
      <c r="F326" s="75">
        <f t="shared" si="44"/>
        <v>18045.9052512249</v>
      </c>
      <c r="G326" s="74">
        <f t="shared" si="36"/>
        <v>1.175320667246429E-3</v>
      </c>
      <c r="H326" s="73">
        <f t="shared" si="37"/>
        <v>7.977853780382361</v>
      </c>
      <c r="I326" s="75">
        <f t="shared" si="38"/>
        <v>-5772.9547487750979</v>
      </c>
      <c r="J326" s="76">
        <f t="shared" si="39"/>
        <v>0</v>
      </c>
      <c r="K326" s="84">
        <f t="shared" si="40"/>
        <v>0</v>
      </c>
      <c r="L326" s="75">
        <f t="shared" si="41"/>
        <v>266481.60199775407</v>
      </c>
      <c r="M326" s="75">
        <f t="shared" si="42"/>
        <v>0</v>
      </c>
      <c r="N326" s="75">
        <f t="shared" si="43"/>
        <v>266481.60199775407</v>
      </c>
    </row>
    <row r="327" spans="1:14" x14ac:dyDescent="0.3">
      <c r="A327" s="62" t="s">
        <v>30</v>
      </c>
      <c r="B327" s="63" t="s">
        <v>347</v>
      </c>
      <c r="C327" s="64">
        <v>11952</v>
      </c>
      <c r="D327" s="77">
        <v>13991849</v>
      </c>
      <c r="E327" s="77">
        <v>865400</v>
      </c>
      <c r="F327" s="75">
        <f t="shared" si="44"/>
        <v>193240.78951698638</v>
      </c>
      <c r="G327" s="74">
        <f t="shared" si="36"/>
        <v>1.2585674728560097E-2</v>
      </c>
      <c r="H327" s="73">
        <f t="shared" si="37"/>
        <v>16.168071412063785</v>
      </c>
      <c r="I327" s="75">
        <f t="shared" si="38"/>
        <v>67386.229516986365</v>
      </c>
      <c r="J327" s="76">
        <f t="shared" si="39"/>
        <v>67386.229516986365</v>
      </c>
      <c r="K327" s="84">
        <f t="shared" si="40"/>
        <v>4.0195425040698333E-2</v>
      </c>
      <c r="L327" s="75">
        <f t="shared" si="41"/>
        <v>2853562.3148249658</v>
      </c>
      <c r="M327" s="75">
        <f t="shared" si="42"/>
        <v>2439168.6877158866</v>
      </c>
      <c r="N327" s="75">
        <f t="shared" si="43"/>
        <v>5292731.0025408529</v>
      </c>
    </row>
    <row r="328" spans="1:14" x14ac:dyDescent="0.3">
      <c r="A328" s="62" t="s">
        <v>30</v>
      </c>
      <c r="B328" s="63" t="s">
        <v>348</v>
      </c>
      <c r="C328" s="64">
        <v>3910</v>
      </c>
      <c r="D328" s="77">
        <v>6160601</v>
      </c>
      <c r="E328" s="77">
        <v>611050</v>
      </c>
      <c r="F328" s="75">
        <f t="shared" si="44"/>
        <v>39420.587366009328</v>
      </c>
      <c r="G328" s="74">
        <f t="shared" si="36"/>
        <v>2.5674428853115793E-3</v>
      </c>
      <c r="H328" s="73">
        <f t="shared" si="37"/>
        <v>10.081991653710826</v>
      </c>
      <c r="I328" s="75">
        <f t="shared" si="38"/>
        <v>-1751.7126339906667</v>
      </c>
      <c r="J328" s="76">
        <f t="shared" si="39"/>
        <v>0</v>
      </c>
      <c r="K328" s="84">
        <f t="shared" si="40"/>
        <v>0</v>
      </c>
      <c r="L328" s="75">
        <f t="shared" si="41"/>
        <v>582118.83121095039</v>
      </c>
      <c r="M328" s="75">
        <f t="shared" si="42"/>
        <v>0</v>
      </c>
      <c r="N328" s="75">
        <f t="shared" si="43"/>
        <v>582118.83121095039</v>
      </c>
    </row>
    <row r="329" spans="1:14" x14ac:dyDescent="0.3">
      <c r="A329" s="62" t="s">
        <v>32</v>
      </c>
      <c r="B329" s="63" t="s">
        <v>349</v>
      </c>
      <c r="C329" s="64">
        <v>69</v>
      </c>
      <c r="D329" s="77">
        <v>328844.46000000002</v>
      </c>
      <c r="E329" s="77">
        <v>83200</v>
      </c>
      <c r="F329" s="75">
        <f t="shared" si="44"/>
        <v>272.71956418269235</v>
      </c>
      <c r="G329" s="74">
        <f t="shared" si="36"/>
        <v>1.7762087059866424E-5</v>
      </c>
      <c r="H329" s="73">
        <f t="shared" si="37"/>
        <v>3.9524574519230771</v>
      </c>
      <c r="I329" s="75">
        <f t="shared" si="38"/>
        <v>-453.85043581730758</v>
      </c>
      <c r="J329" s="76">
        <f t="shared" si="39"/>
        <v>0</v>
      </c>
      <c r="K329" s="84">
        <f t="shared" si="40"/>
        <v>0</v>
      </c>
      <c r="L329" s="75">
        <f t="shared" si="41"/>
        <v>4027.2153348804845</v>
      </c>
      <c r="M329" s="75">
        <f t="shared" si="42"/>
        <v>0</v>
      </c>
      <c r="N329" s="75">
        <f t="shared" si="43"/>
        <v>4027.2153348804845</v>
      </c>
    </row>
    <row r="330" spans="1:14" x14ac:dyDescent="0.3">
      <c r="A330" s="62" t="s">
        <v>32</v>
      </c>
      <c r="B330" s="63" t="s">
        <v>350</v>
      </c>
      <c r="C330" s="64">
        <v>686</v>
      </c>
      <c r="D330" s="77">
        <v>2002263</v>
      </c>
      <c r="E330" s="77">
        <v>319950</v>
      </c>
      <c r="F330" s="75">
        <f t="shared" si="44"/>
        <v>4293.0220909517111</v>
      </c>
      <c r="G330" s="74">
        <f t="shared" si="36"/>
        <v>2.7960235400762399E-4</v>
      </c>
      <c r="H330" s="73">
        <f t="shared" si="37"/>
        <v>6.2580496952648854</v>
      </c>
      <c r="I330" s="75">
        <f t="shared" si="38"/>
        <v>-2930.5579090482884</v>
      </c>
      <c r="J330" s="76">
        <f t="shared" si="39"/>
        <v>0</v>
      </c>
      <c r="K330" s="84">
        <f t="shared" si="40"/>
        <v>0</v>
      </c>
      <c r="L330" s="75">
        <f t="shared" si="41"/>
        <v>63394.514616046101</v>
      </c>
      <c r="M330" s="75">
        <f t="shared" si="42"/>
        <v>0</v>
      </c>
      <c r="N330" s="75">
        <f t="shared" si="43"/>
        <v>63394.514616046101</v>
      </c>
    </row>
    <row r="331" spans="1:14" x14ac:dyDescent="0.3">
      <c r="A331" s="62" t="s">
        <v>35</v>
      </c>
      <c r="B331" s="63" t="s">
        <v>351</v>
      </c>
      <c r="C331" s="64">
        <v>1916</v>
      </c>
      <c r="D331" s="77">
        <v>5412502</v>
      </c>
      <c r="E331" s="77">
        <v>619850</v>
      </c>
      <c r="F331" s="75">
        <f t="shared" si="44"/>
        <v>16730.424831814147</v>
      </c>
      <c r="G331" s="74">
        <f t="shared" si="36"/>
        <v>1.0896440939314653E-3</v>
      </c>
      <c r="H331" s="73">
        <f t="shared" si="37"/>
        <v>8.7319545051222072</v>
      </c>
      <c r="I331" s="75">
        <f t="shared" si="38"/>
        <v>-3445.0551681858497</v>
      </c>
      <c r="J331" s="76">
        <f t="shared" si="39"/>
        <v>0</v>
      </c>
      <c r="K331" s="84">
        <f t="shared" si="40"/>
        <v>0</v>
      </c>
      <c r="L331" s="75">
        <f t="shared" si="41"/>
        <v>247056.06890971682</v>
      </c>
      <c r="M331" s="75">
        <f t="shared" si="42"/>
        <v>0</v>
      </c>
      <c r="N331" s="75">
        <f t="shared" si="43"/>
        <v>247056.06890971682</v>
      </c>
    </row>
    <row r="332" spans="1:14" x14ac:dyDescent="0.3">
      <c r="A332" s="62" t="s">
        <v>39</v>
      </c>
      <c r="B332" s="63" t="s">
        <v>352</v>
      </c>
      <c r="C332" s="64">
        <v>1487</v>
      </c>
      <c r="D332" s="77">
        <v>5733747</v>
      </c>
      <c r="E332" s="77">
        <v>717250</v>
      </c>
      <c r="F332" s="75">
        <f t="shared" si="44"/>
        <v>11887.182696409898</v>
      </c>
      <c r="G332" s="74">
        <f t="shared" ref="G332:G395" si="45">IFERROR(F332/$F$498,"")</f>
        <v>7.742061871612876E-4</v>
      </c>
      <c r="H332" s="73">
        <f t="shared" ref="H332:H395" si="46">IFERROR(D332/E332,"")</f>
        <v>7.9940704078075981</v>
      </c>
      <c r="I332" s="75">
        <f t="shared" ref="I332:I395" si="47">IFERROR((H332-$H$4)*C332, "")</f>
        <v>-3770.9273035901006</v>
      </c>
      <c r="J332" s="76">
        <f t="shared" ref="J332:J395" si="48">IF(I332&gt;0,I332,0)</f>
        <v>0</v>
      </c>
      <c r="K332" s="84">
        <f t="shared" ref="K332:K395" si="49">IFERROR(J332/$J$498,"")</f>
        <v>0</v>
      </c>
      <c r="L332" s="75">
        <f t="shared" ref="L332:L395" si="50">IFERROR(($B$7*G332),"")</f>
        <v>175536.52444031741</v>
      </c>
      <c r="M332" s="75">
        <f t="shared" ref="M332:M395" si="51">IFERROR(($B$8*K332),"")</f>
        <v>0</v>
      </c>
      <c r="N332" s="75">
        <f t="shared" ref="N332:N395" si="52">IFERROR(L332+M332,"")</f>
        <v>175536.52444031741</v>
      </c>
    </row>
    <row r="333" spans="1:14" x14ac:dyDescent="0.3">
      <c r="A333" s="62" t="s">
        <v>35</v>
      </c>
      <c r="B333" s="63" t="s">
        <v>353</v>
      </c>
      <c r="C333" s="64">
        <v>4417</v>
      </c>
      <c r="D333" s="77">
        <v>8448439.0600000005</v>
      </c>
      <c r="E333" s="77">
        <v>815050</v>
      </c>
      <c r="F333" s="75">
        <f t="shared" ref="F333:F396" si="53">IFERROR((C333*D333)/E333,"")</f>
        <v>45784.620977878665</v>
      </c>
      <c r="G333" s="74">
        <f t="shared" si="45"/>
        <v>2.9819291705353848E-3</v>
      </c>
      <c r="H333" s="73">
        <f t="shared" si="46"/>
        <v>10.36554697257837</v>
      </c>
      <c r="I333" s="75">
        <f t="shared" si="47"/>
        <v>-726.38902212133689</v>
      </c>
      <c r="J333" s="76">
        <f t="shared" si="48"/>
        <v>0</v>
      </c>
      <c r="K333" s="84">
        <f t="shared" si="49"/>
        <v>0</v>
      </c>
      <c r="L333" s="75">
        <f t="shared" si="50"/>
        <v>676095.71119835821</v>
      </c>
      <c r="M333" s="75">
        <f t="shared" si="51"/>
        <v>0</v>
      </c>
      <c r="N333" s="75">
        <f t="shared" si="52"/>
        <v>676095.71119835821</v>
      </c>
    </row>
    <row r="334" spans="1:14" x14ac:dyDescent="0.3">
      <c r="A334" s="62" t="s">
        <v>62</v>
      </c>
      <c r="B334" s="63" t="s">
        <v>354</v>
      </c>
      <c r="C334" s="64">
        <v>1660</v>
      </c>
      <c r="D334" s="77">
        <v>3070917</v>
      </c>
      <c r="E334" s="77">
        <v>383800</v>
      </c>
      <c r="F334" s="75">
        <f t="shared" si="53"/>
        <v>13282.236112558625</v>
      </c>
      <c r="G334" s="74">
        <f t="shared" si="45"/>
        <v>8.6506530944339304E-4</v>
      </c>
      <c r="H334" s="73">
        <f t="shared" si="46"/>
        <v>8.0013470557582078</v>
      </c>
      <c r="I334" s="75">
        <f t="shared" si="47"/>
        <v>-4197.5638874413744</v>
      </c>
      <c r="J334" s="76">
        <f t="shared" si="48"/>
        <v>0</v>
      </c>
      <c r="K334" s="84">
        <f t="shared" si="49"/>
        <v>0</v>
      </c>
      <c r="L334" s="75">
        <f t="shared" si="50"/>
        <v>196137.10191384252</v>
      </c>
      <c r="M334" s="75">
        <f t="shared" si="51"/>
        <v>0</v>
      </c>
      <c r="N334" s="75">
        <f t="shared" si="52"/>
        <v>196137.10191384252</v>
      </c>
    </row>
    <row r="335" spans="1:14" x14ac:dyDescent="0.3">
      <c r="A335" s="62" t="s">
        <v>37</v>
      </c>
      <c r="B335" s="63" t="s">
        <v>355</v>
      </c>
      <c r="C335" s="64">
        <v>1985</v>
      </c>
      <c r="D335" s="77">
        <v>2209065</v>
      </c>
      <c r="E335" s="77">
        <v>291500</v>
      </c>
      <c r="F335" s="75">
        <f t="shared" si="53"/>
        <v>15042.861149228131</v>
      </c>
      <c r="G335" s="74">
        <f t="shared" si="45"/>
        <v>9.7973392617730368E-4</v>
      </c>
      <c r="H335" s="73">
        <f t="shared" si="46"/>
        <v>7.5782675814751288</v>
      </c>
      <c r="I335" s="75">
        <f t="shared" si="47"/>
        <v>-5859.1888507718677</v>
      </c>
      <c r="J335" s="76">
        <f t="shared" si="48"/>
        <v>0</v>
      </c>
      <c r="K335" s="84">
        <f t="shared" si="49"/>
        <v>0</v>
      </c>
      <c r="L335" s="75">
        <f t="shared" si="50"/>
        <v>222136.02930249201</v>
      </c>
      <c r="M335" s="75">
        <f t="shared" si="51"/>
        <v>0</v>
      </c>
      <c r="N335" s="75">
        <f t="shared" si="52"/>
        <v>222136.02930249201</v>
      </c>
    </row>
    <row r="336" spans="1:14" x14ac:dyDescent="0.3">
      <c r="A336" s="62" t="s">
        <v>35</v>
      </c>
      <c r="B336" s="63" t="s">
        <v>356</v>
      </c>
      <c r="C336" s="64">
        <v>5276</v>
      </c>
      <c r="D336" s="77">
        <v>8061503.21</v>
      </c>
      <c r="E336" s="77">
        <v>668800</v>
      </c>
      <c r="F336" s="75">
        <f t="shared" si="53"/>
        <v>63595.231662619619</v>
      </c>
      <c r="G336" s="74">
        <f t="shared" si="45"/>
        <v>4.1419252218631636E-3</v>
      </c>
      <c r="H336" s="73">
        <f t="shared" si="46"/>
        <v>12.053683029306219</v>
      </c>
      <c r="I336" s="75">
        <f t="shared" si="47"/>
        <v>8038.9516626196155</v>
      </c>
      <c r="J336" s="76">
        <f t="shared" si="48"/>
        <v>8038.9516626196155</v>
      </c>
      <c r="K336" s="84">
        <f t="shared" si="49"/>
        <v>4.7951796869592075E-3</v>
      </c>
      <c r="L336" s="75">
        <f t="shared" si="50"/>
        <v>939102.74807205156</v>
      </c>
      <c r="M336" s="75">
        <f t="shared" si="51"/>
        <v>290984.66137774574</v>
      </c>
      <c r="N336" s="75">
        <f t="shared" si="52"/>
        <v>1230087.4094497974</v>
      </c>
    </row>
    <row r="337" spans="1:14" x14ac:dyDescent="0.3">
      <c r="A337" s="62" t="s">
        <v>16</v>
      </c>
      <c r="B337" s="63" t="s">
        <v>357</v>
      </c>
      <c r="C337" s="64">
        <v>767</v>
      </c>
      <c r="D337" s="77">
        <v>1412192.03</v>
      </c>
      <c r="E337" s="77">
        <v>132250</v>
      </c>
      <c r="F337" s="75">
        <f t="shared" si="53"/>
        <v>8190.1798639697545</v>
      </c>
      <c r="G337" s="74">
        <f t="shared" si="45"/>
        <v>5.3342226552673556E-4</v>
      </c>
      <c r="H337" s="73">
        <f t="shared" si="46"/>
        <v>10.678200604914935</v>
      </c>
      <c r="I337" s="75">
        <f t="shared" si="47"/>
        <v>113.66986396975526</v>
      </c>
      <c r="J337" s="76">
        <f t="shared" si="48"/>
        <v>113.66986396975526</v>
      </c>
      <c r="K337" s="84">
        <f t="shared" si="49"/>
        <v>6.7803296449921456E-5</v>
      </c>
      <c r="L337" s="75">
        <f t="shared" si="50"/>
        <v>120943.35088300791</v>
      </c>
      <c r="M337" s="75">
        <f t="shared" si="51"/>
        <v>4114.490080826693</v>
      </c>
      <c r="N337" s="75">
        <f t="shared" si="52"/>
        <v>125057.84096383461</v>
      </c>
    </row>
    <row r="338" spans="1:14" x14ac:dyDescent="0.3">
      <c r="A338" s="62" t="s">
        <v>18</v>
      </c>
      <c r="B338" s="63" t="s">
        <v>358</v>
      </c>
      <c r="C338" s="64">
        <v>1879</v>
      </c>
      <c r="D338" s="77">
        <v>3605260</v>
      </c>
      <c r="E338" s="77">
        <v>404900</v>
      </c>
      <c r="F338" s="75">
        <f t="shared" si="53"/>
        <v>16730.757075821191</v>
      </c>
      <c r="G338" s="74">
        <f t="shared" si="45"/>
        <v>1.0896657328153348E-3</v>
      </c>
      <c r="H338" s="73">
        <f t="shared" si="46"/>
        <v>8.9040750802667326</v>
      </c>
      <c r="I338" s="75">
        <f t="shared" si="47"/>
        <v>-3055.1129241788085</v>
      </c>
      <c r="J338" s="76">
        <f t="shared" si="48"/>
        <v>0</v>
      </c>
      <c r="K338" s="84">
        <f t="shared" si="49"/>
        <v>0</v>
      </c>
      <c r="L338" s="75">
        <f t="shared" si="50"/>
        <v>247060.97511497609</v>
      </c>
      <c r="M338" s="75">
        <f t="shared" si="51"/>
        <v>0</v>
      </c>
      <c r="N338" s="75">
        <f t="shared" si="52"/>
        <v>247060.97511497609</v>
      </c>
    </row>
    <row r="339" spans="1:14" x14ac:dyDescent="0.3">
      <c r="A339" s="62" t="s">
        <v>30</v>
      </c>
      <c r="B339" s="63" t="s">
        <v>359</v>
      </c>
      <c r="C339" s="64">
        <v>365</v>
      </c>
      <c r="D339" s="77">
        <v>575651</v>
      </c>
      <c r="E339" s="77">
        <v>39300</v>
      </c>
      <c r="F339" s="75">
        <f t="shared" si="53"/>
        <v>5346.3769720101782</v>
      </c>
      <c r="G339" s="74">
        <f t="shared" si="45"/>
        <v>3.4820682379829227E-4</v>
      </c>
      <c r="H339" s="73">
        <f t="shared" si="46"/>
        <v>14.647608142493638</v>
      </c>
      <c r="I339" s="75">
        <f t="shared" si="47"/>
        <v>1502.9269720101781</v>
      </c>
      <c r="J339" s="76">
        <f t="shared" si="48"/>
        <v>1502.9269720101781</v>
      </c>
      <c r="K339" s="84">
        <f t="shared" si="49"/>
        <v>8.964856600242162E-4</v>
      </c>
      <c r="L339" s="75">
        <f t="shared" si="50"/>
        <v>78949.273009646829</v>
      </c>
      <c r="M339" s="75">
        <f t="shared" si="51"/>
        <v>54401.209806920546</v>
      </c>
      <c r="N339" s="75">
        <f t="shared" si="52"/>
        <v>133350.48281656738</v>
      </c>
    </row>
    <row r="340" spans="1:14" x14ac:dyDescent="0.3">
      <c r="A340" s="62" t="s">
        <v>30</v>
      </c>
      <c r="B340" s="63" t="s">
        <v>360</v>
      </c>
      <c r="C340" s="64">
        <v>884</v>
      </c>
      <c r="D340" s="77">
        <v>1362047</v>
      </c>
      <c r="E340" s="77">
        <v>88400</v>
      </c>
      <c r="F340" s="75">
        <f t="shared" si="53"/>
        <v>13620.47</v>
      </c>
      <c r="G340" s="74">
        <f t="shared" si="45"/>
        <v>8.8709431118859318E-4</v>
      </c>
      <c r="H340" s="73">
        <f t="shared" si="46"/>
        <v>15.407771493212669</v>
      </c>
      <c r="I340" s="75">
        <f t="shared" si="47"/>
        <v>4311.95</v>
      </c>
      <c r="J340" s="76">
        <f t="shared" si="48"/>
        <v>4311.95</v>
      </c>
      <c r="K340" s="84">
        <f t="shared" si="49"/>
        <v>2.5720486848214204E-3</v>
      </c>
      <c r="L340" s="75">
        <f t="shared" si="50"/>
        <v>201131.75897983744</v>
      </c>
      <c r="M340" s="75">
        <f t="shared" si="51"/>
        <v>156078.97189655495</v>
      </c>
      <c r="N340" s="75">
        <f t="shared" si="52"/>
        <v>357210.73087639239</v>
      </c>
    </row>
    <row r="341" spans="1:14" x14ac:dyDescent="0.3">
      <c r="A341" s="62" t="s">
        <v>20</v>
      </c>
      <c r="B341" s="63" t="s">
        <v>361</v>
      </c>
      <c r="C341" s="64">
        <v>795</v>
      </c>
      <c r="D341" s="77">
        <v>1544496</v>
      </c>
      <c r="E341" s="77">
        <v>135500</v>
      </c>
      <c r="F341" s="75">
        <f t="shared" si="53"/>
        <v>9061.8030996309972</v>
      </c>
      <c r="G341" s="74">
        <f t="shared" si="45"/>
        <v>5.9019064531501614E-4</v>
      </c>
      <c r="H341" s="73">
        <f t="shared" si="46"/>
        <v>11.398494464944649</v>
      </c>
      <c r="I341" s="75">
        <f t="shared" si="47"/>
        <v>690.45309963099669</v>
      </c>
      <c r="J341" s="76">
        <f t="shared" si="48"/>
        <v>690.45309963099669</v>
      </c>
      <c r="K341" s="84">
        <f t="shared" si="49"/>
        <v>4.1185055180064203E-4</v>
      </c>
      <c r="L341" s="75">
        <f t="shared" si="50"/>
        <v>133814.50103834344</v>
      </c>
      <c r="M341" s="75">
        <f t="shared" si="51"/>
        <v>24992.221601177098</v>
      </c>
      <c r="N341" s="75">
        <f t="shared" si="52"/>
        <v>158806.72263952054</v>
      </c>
    </row>
    <row r="342" spans="1:14" x14ac:dyDescent="0.3">
      <c r="A342" s="62" t="s">
        <v>32</v>
      </c>
      <c r="B342" s="63" t="s">
        <v>362</v>
      </c>
      <c r="C342" s="64">
        <v>1153</v>
      </c>
      <c r="D342" s="77">
        <v>2468889</v>
      </c>
      <c r="E342" s="77">
        <v>335050</v>
      </c>
      <c r="F342" s="75">
        <f t="shared" si="53"/>
        <v>8496.1319713475605</v>
      </c>
      <c r="G342" s="74">
        <f t="shared" si="45"/>
        <v>5.5334877128982688E-4</v>
      </c>
      <c r="H342" s="73">
        <f t="shared" si="46"/>
        <v>7.3687181017758547</v>
      </c>
      <c r="I342" s="75">
        <f t="shared" si="47"/>
        <v>-3644.9580286524388</v>
      </c>
      <c r="J342" s="76">
        <f t="shared" si="48"/>
        <v>0</v>
      </c>
      <c r="K342" s="84">
        <f t="shared" si="49"/>
        <v>0</v>
      </c>
      <c r="L342" s="75">
        <f t="shared" si="50"/>
        <v>125461.30698294322</v>
      </c>
      <c r="M342" s="75">
        <f t="shared" si="51"/>
        <v>0</v>
      </c>
      <c r="N342" s="75">
        <f t="shared" si="52"/>
        <v>125461.30698294322</v>
      </c>
    </row>
    <row r="343" spans="1:14" x14ac:dyDescent="0.3">
      <c r="A343" s="62" t="s">
        <v>30</v>
      </c>
      <c r="B343" s="63" t="s">
        <v>363</v>
      </c>
      <c r="C343" s="64">
        <v>546</v>
      </c>
      <c r="D343" s="77">
        <v>184621</v>
      </c>
      <c r="E343" s="77">
        <v>17450</v>
      </c>
      <c r="F343" s="75">
        <f t="shared" si="53"/>
        <v>5776.68</v>
      </c>
      <c r="G343" s="74">
        <f t="shared" si="45"/>
        <v>3.762322420266645E-4</v>
      </c>
      <c r="H343" s="73">
        <f t="shared" si="46"/>
        <v>10.58</v>
      </c>
      <c r="I343" s="75">
        <f t="shared" si="47"/>
        <v>27.300000000000388</v>
      </c>
      <c r="J343" s="76">
        <f t="shared" si="48"/>
        <v>27.300000000000388</v>
      </c>
      <c r="K343" s="84">
        <f t="shared" si="49"/>
        <v>1.6284263290535785E-5</v>
      </c>
      <c r="L343" s="75">
        <f t="shared" si="50"/>
        <v>85303.50343737386</v>
      </c>
      <c r="M343" s="75">
        <f t="shared" si="51"/>
        <v>988.17378048818068</v>
      </c>
      <c r="N343" s="75">
        <f t="shared" si="52"/>
        <v>86291.677217862045</v>
      </c>
    </row>
    <row r="344" spans="1:14" x14ac:dyDescent="0.3">
      <c r="A344" s="62" t="s">
        <v>26</v>
      </c>
      <c r="B344" s="63" t="s">
        <v>364</v>
      </c>
      <c r="C344" s="64">
        <v>375</v>
      </c>
      <c r="D344" s="77">
        <v>513611.3</v>
      </c>
      <c r="E344" s="77">
        <v>36200</v>
      </c>
      <c r="F344" s="75">
        <f t="shared" si="53"/>
        <v>5320.5590469613262</v>
      </c>
      <c r="G344" s="74">
        <f t="shared" si="45"/>
        <v>3.4652531541880683E-4</v>
      </c>
      <c r="H344" s="73">
        <f t="shared" si="46"/>
        <v>14.188157458563536</v>
      </c>
      <c r="I344" s="75">
        <f t="shared" si="47"/>
        <v>1371.8090469613262</v>
      </c>
      <c r="J344" s="76">
        <f t="shared" si="48"/>
        <v>1371.8090469613262</v>
      </c>
      <c r="K344" s="84">
        <f t="shared" si="49"/>
        <v>8.1827471447094835E-4</v>
      </c>
      <c r="L344" s="75">
        <f t="shared" si="50"/>
        <v>78568.022973613915</v>
      </c>
      <c r="M344" s="75">
        <f t="shared" si="51"/>
        <v>49655.155019913655</v>
      </c>
      <c r="N344" s="75">
        <f t="shared" si="52"/>
        <v>128223.17799352757</v>
      </c>
    </row>
    <row r="345" spans="1:14" x14ac:dyDescent="0.3">
      <c r="A345" s="62" t="s">
        <v>20</v>
      </c>
      <c r="B345" s="63" t="s">
        <v>365</v>
      </c>
      <c r="C345" s="64">
        <v>810</v>
      </c>
      <c r="D345" s="77">
        <v>1458788</v>
      </c>
      <c r="E345" s="77">
        <v>170200</v>
      </c>
      <c r="F345" s="75">
        <f t="shared" si="53"/>
        <v>6942.5280846063451</v>
      </c>
      <c r="G345" s="74">
        <f t="shared" si="45"/>
        <v>4.5216333717715534E-4</v>
      </c>
      <c r="H345" s="73">
        <f t="shared" si="46"/>
        <v>8.5710223266745</v>
      </c>
      <c r="I345" s="75">
        <f t="shared" si="47"/>
        <v>-1586.7719153936544</v>
      </c>
      <c r="J345" s="76">
        <f t="shared" si="48"/>
        <v>0</v>
      </c>
      <c r="K345" s="84">
        <f t="shared" si="49"/>
        <v>0</v>
      </c>
      <c r="L345" s="75">
        <f t="shared" si="50"/>
        <v>102519.43474959352</v>
      </c>
      <c r="M345" s="75">
        <f t="shared" si="51"/>
        <v>0</v>
      </c>
      <c r="N345" s="75">
        <f t="shared" si="52"/>
        <v>102519.43474959352</v>
      </c>
    </row>
    <row r="346" spans="1:14" x14ac:dyDescent="0.3">
      <c r="A346" s="62" t="s">
        <v>35</v>
      </c>
      <c r="B346" s="63" t="s">
        <v>366</v>
      </c>
      <c r="C346" s="64">
        <v>1531</v>
      </c>
      <c r="D346" s="77">
        <v>2605360</v>
      </c>
      <c r="E346" s="77">
        <v>252950</v>
      </c>
      <c r="F346" s="75">
        <f t="shared" si="53"/>
        <v>15769.148685510971</v>
      </c>
      <c r="G346" s="74">
        <f t="shared" si="45"/>
        <v>1.0270366654898007E-3</v>
      </c>
      <c r="H346" s="73">
        <f t="shared" si="46"/>
        <v>10.299901166238387</v>
      </c>
      <c r="I346" s="75">
        <f t="shared" si="47"/>
        <v>-352.28131448902883</v>
      </c>
      <c r="J346" s="76">
        <f t="shared" si="48"/>
        <v>0</v>
      </c>
      <c r="K346" s="84">
        <f t="shared" si="49"/>
        <v>0</v>
      </c>
      <c r="L346" s="75">
        <f t="shared" si="50"/>
        <v>232861.02555428803</v>
      </c>
      <c r="M346" s="75">
        <f t="shared" si="51"/>
        <v>0</v>
      </c>
      <c r="N346" s="75">
        <f t="shared" si="52"/>
        <v>232861.02555428803</v>
      </c>
    </row>
    <row r="347" spans="1:14" x14ac:dyDescent="0.3">
      <c r="A347" s="62" t="s">
        <v>50</v>
      </c>
      <c r="B347" s="63" t="s">
        <v>367</v>
      </c>
      <c r="C347" s="64">
        <v>923</v>
      </c>
      <c r="D347" s="77">
        <v>1847139</v>
      </c>
      <c r="E347" s="77">
        <v>147900</v>
      </c>
      <c r="F347" s="75">
        <f t="shared" si="53"/>
        <v>11527.446227180528</v>
      </c>
      <c r="G347" s="74">
        <f t="shared" si="45"/>
        <v>7.5077673315709795E-4</v>
      </c>
      <c r="H347" s="73">
        <f t="shared" si="46"/>
        <v>12.489107505070994</v>
      </c>
      <c r="I347" s="75">
        <f t="shared" si="47"/>
        <v>1808.2562271805277</v>
      </c>
      <c r="J347" s="76">
        <f t="shared" si="48"/>
        <v>1808.2562271805277</v>
      </c>
      <c r="K347" s="84">
        <f t="shared" si="49"/>
        <v>1.0786124725332669E-3</v>
      </c>
      <c r="L347" s="75">
        <f t="shared" si="50"/>
        <v>170224.34146680037</v>
      </c>
      <c r="M347" s="75">
        <f t="shared" si="51"/>
        <v>65453.164545943269</v>
      </c>
      <c r="N347" s="75">
        <f t="shared" si="52"/>
        <v>235677.50601274363</v>
      </c>
    </row>
    <row r="348" spans="1:14" x14ac:dyDescent="0.3">
      <c r="A348" s="62" t="s">
        <v>41</v>
      </c>
      <c r="B348" s="63" t="s">
        <v>368</v>
      </c>
      <c r="C348" s="64">
        <v>2237</v>
      </c>
      <c r="D348" s="77">
        <v>7902518.5199999996</v>
      </c>
      <c r="E348" s="77">
        <v>1207350</v>
      </c>
      <c r="F348" s="75">
        <f t="shared" si="53"/>
        <v>14641.929787750028</v>
      </c>
      <c r="G348" s="74">
        <f t="shared" si="45"/>
        <v>9.5362146970962502E-4</v>
      </c>
      <c r="H348" s="73">
        <f t="shared" si="46"/>
        <v>6.5453418809790032</v>
      </c>
      <c r="I348" s="75">
        <f t="shared" si="47"/>
        <v>-8913.6802122499685</v>
      </c>
      <c r="J348" s="76">
        <f t="shared" si="48"/>
        <v>0</v>
      </c>
      <c r="K348" s="84">
        <f t="shared" si="49"/>
        <v>0</v>
      </c>
      <c r="L348" s="75">
        <f t="shared" si="50"/>
        <v>216215.52656181771</v>
      </c>
      <c r="M348" s="75">
        <f t="shared" si="51"/>
        <v>0</v>
      </c>
      <c r="N348" s="75">
        <f t="shared" si="52"/>
        <v>216215.52656181771</v>
      </c>
    </row>
    <row r="349" spans="1:14" x14ac:dyDescent="0.3">
      <c r="A349" s="62" t="s">
        <v>37</v>
      </c>
      <c r="B349" s="63" t="s">
        <v>369</v>
      </c>
      <c r="C349" s="64">
        <v>3970</v>
      </c>
      <c r="D349" s="77">
        <v>6053426.9000000004</v>
      </c>
      <c r="E349" s="77">
        <v>476600</v>
      </c>
      <c r="F349" s="75">
        <f t="shared" si="53"/>
        <v>50424.055377675199</v>
      </c>
      <c r="G349" s="74">
        <f t="shared" si="45"/>
        <v>3.2840931827311584E-3</v>
      </c>
      <c r="H349" s="73">
        <f t="shared" si="46"/>
        <v>12.701273394880404</v>
      </c>
      <c r="I349" s="75">
        <f t="shared" si="47"/>
        <v>8619.9553776752073</v>
      </c>
      <c r="J349" s="76">
        <f t="shared" si="48"/>
        <v>8619.9553776752073</v>
      </c>
      <c r="K349" s="84">
        <f t="shared" si="49"/>
        <v>5.1417444294040628E-3</v>
      </c>
      <c r="L349" s="75">
        <f t="shared" si="50"/>
        <v>744605.65259558184</v>
      </c>
      <c r="M349" s="75">
        <f t="shared" si="51"/>
        <v>312015.16092295281</v>
      </c>
      <c r="N349" s="75">
        <f t="shared" si="52"/>
        <v>1056620.8135185346</v>
      </c>
    </row>
    <row r="350" spans="1:14" x14ac:dyDescent="0.3">
      <c r="A350" s="62" t="s">
        <v>22</v>
      </c>
      <c r="B350" s="63" t="s">
        <v>370</v>
      </c>
      <c r="C350" s="64">
        <v>3133</v>
      </c>
      <c r="D350" s="77">
        <v>3744864</v>
      </c>
      <c r="E350" s="77">
        <v>420400</v>
      </c>
      <c r="F350" s="75">
        <f t="shared" si="53"/>
        <v>27908.322816365366</v>
      </c>
      <c r="G350" s="74">
        <f t="shared" si="45"/>
        <v>1.8176549271216437E-3</v>
      </c>
      <c r="H350" s="73">
        <f t="shared" si="46"/>
        <v>8.9078591817316841</v>
      </c>
      <c r="I350" s="75">
        <f t="shared" si="47"/>
        <v>-5082.1671836346313</v>
      </c>
      <c r="J350" s="76">
        <f t="shared" si="48"/>
        <v>0</v>
      </c>
      <c r="K350" s="84">
        <f t="shared" si="49"/>
        <v>0</v>
      </c>
      <c r="L350" s="75">
        <f t="shared" si="50"/>
        <v>412118.67565749917</v>
      </c>
      <c r="M350" s="75">
        <f t="shared" si="51"/>
        <v>0</v>
      </c>
      <c r="N350" s="75">
        <f t="shared" si="52"/>
        <v>412118.67565749917</v>
      </c>
    </row>
    <row r="351" spans="1:14" x14ac:dyDescent="0.3">
      <c r="A351" s="62" t="s">
        <v>20</v>
      </c>
      <c r="B351" s="63" t="s">
        <v>371</v>
      </c>
      <c r="C351" s="64">
        <v>685</v>
      </c>
      <c r="D351" s="77">
        <v>41778</v>
      </c>
      <c r="E351" s="77">
        <v>3300</v>
      </c>
      <c r="F351" s="75">
        <f t="shared" si="53"/>
        <v>8672.1</v>
      </c>
      <c r="G351" s="74">
        <f t="shared" si="45"/>
        <v>5.6480947985338239E-4</v>
      </c>
      <c r="H351" s="73">
        <f t="shared" si="46"/>
        <v>12.66</v>
      </c>
      <c r="I351" s="75">
        <f t="shared" si="47"/>
        <v>1459.0500000000006</v>
      </c>
      <c r="J351" s="76">
        <f t="shared" si="48"/>
        <v>1459.0500000000006</v>
      </c>
      <c r="K351" s="84">
        <f t="shared" si="49"/>
        <v>8.7031334630241432E-4</v>
      </c>
      <c r="L351" s="75">
        <f t="shared" si="50"/>
        <v>128059.80462120973</v>
      </c>
      <c r="M351" s="75">
        <f t="shared" si="51"/>
        <v>52813.001993452752</v>
      </c>
      <c r="N351" s="75">
        <f t="shared" si="52"/>
        <v>180872.80661466246</v>
      </c>
    </row>
    <row r="352" spans="1:14" x14ac:dyDescent="0.3">
      <c r="A352" s="62" t="s">
        <v>37</v>
      </c>
      <c r="B352" s="63" t="s">
        <v>372</v>
      </c>
      <c r="C352" s="64">
        <v>83</v>
      </c>
      <c r="D352" s="77">
        <v>981991</v>
      </c>
      <c r="E352" s="77">
        <v>114900</v>
      </c>
      <c r="F352" s="75">
        <f t="shared" si="53"/>
        <v>709.35816362053959</v>
      </c>
      <c r="G352" s="74">
        <f t="shared" si="45"/>
        <v>4.6200137847149763E-5</v>
      </c>
      <c r="H352" s="73">
        <f t="shared" si="46"/>
        <v>8.546483899042645</v>
      </c>
      <c r="I352" s="75">
        <f t="shared" si="47"/>
        <v>-164.6318363794604</v>
      </c>
      <c r="J352" s="76">
        <f t="shared" si="48"/>
        <v>0</v>
      </c>
      <c r="K352" s="84">
        <f t="shared" si="49"/>
        <v>0</v>
      </c>
      <c r="L352" s="75">
        <f t="shared" si="50"/>
        <v>10475.002345418805</v>
      </c>
      <c r="M352" s="75">
        <f t="shared" si="51"/>
        <v>0</v>
      </c>
      <c r="N352" s="75">
        <f t="shared" si="52"/>
        <v>10475.002345418805</v>
      </c>
    </row>
    <row r="353" spans="1:14" x14ac:dyDescent="0.3">
      <c r="A353" s="62" t="s">
        <v>30</v>
      </c>
      <c r="B353" s="63" t="s">
        <v>373</v>
      </c>
      <c r="C353" s="64">
        <v>1372</v>
      </c>
      <c r="D353" s="77">
        <v>1376196</v>
      </c>
      <c r="E353" s="77">
        <v>162000</v>
      </c>
      <c r="F353" s="75">
        <f t="shared" si="53"/>
        <v>11655.190814814814</v>
      </c>
      <c r="G353" s="74">
        <f t="shared" si="45"/>
        <v>7.5909667343636203E-4</v>
      </c>
      <c r="H353" s="73">
        <f t="shared" si="46"/>
        <v>8.4950370370370365</v>
      </c>
      <c r="I353" s="75">
        <f t="shared" si="47"/>
        <v>-2791.9691851851849</v>
      </c>
      <c r="J353" s="76">
        <f t="shared" si="48"/>
        <v>0</v>
      </c>
      <c r="K353" s="84">
        <f t="shared" si="49"/>
        <v>0</v>
      </c>
      <c r="L353" s="75">
        <f t="shared" si="50"/>
        <v>172110.72964657962</v>
      </c>
      <c r="M353" s="75">
        <f t="shared" si="51"/>
        <v>0</v>
      </c>
      <c r="N353" s="75">
        <f t="shared" si="52"/>
        <v>172110.72964657962</v>
      </c>
    </row>
    <row r="354" spans="1:14" x14ac:dyDescent="0.3">
      <c r="A354" s="62" t="s">
        <v>46</v>
      </c>
      <c r="B354" s="63" t="s">
        <v>374</v>
      </c>
      <c r="C354" s="64">
        <v>6081</v>
      </c>
      <c r="D354" s="77">
        <v>13505465</v>
      </c>
      <c r="E354" s="77">
        <v>1455950</v>
      </c>
      <c r="F354" s="75">
        <f t="shared" si="53"/>
        <v>56407.660060441638</v>
      </c>
      <c r="G354" s="74">
        <f t="shared" si="45"/>
        <v>3.6738023245216794E-3</v>
      </c>
      <c r="H354" s="73">
        <f t="shared" si="46"/>
        <v>9.2760500017170919</v>
      </c>
      <c r="I354" s="75">
        <f t="shared" si="47"/>
        <v>-7625.2699395583604</v>
      </c>
      <c r="J354" s="76">
        <f t="shared" si="48"/>
        <v>0</v>
      </c>
      <c r="K354" s="84">
        <f t="shared" si="49"/>
        <v>0</v>
      </c>
      <c r="L354" s="75">
        <f t="shared" si="50"/>
        <v>832964.78666986909</v>
      </c>
      <c r="M354" s="75">
        <f t="shared" si="51"/>
        <v>0</v>
      </c>
      <c r="N354" s="75">
        <f t="shared" si="52"/>
        <v>832964.78666986909</v>
      </c>
    </row>
    <row r="355" spans="1:14" x14ac:dyDescent="0.3">
      <c r="A355" s="62" t="s">
        <v>26</v>
      </c>
      <c r="B355" s="63" t="s">
        <v>375</v>
      </c>
      <c r="C355" s="64">
        <v>363</v>
      </c>
      <c r="D355" s="77">
        <v>1114731</v>
      </c>
      <c r="E355" s="77">
        <v>119900</v>
      </c>
      <c r="F355" s="75">
        <f t="shared" si="53"/>
        <v>3374.8736697247705</v>
      </c>
      <c r="G355" s="74">
        <f t="shared" si="45"/>
        <v>2.1980381245236143E-4</v>
      </c>
      <c r="H355" s="73">
        <f t="shared" si="46"/>
        <v>9.2971726438698923</v>
      </c>
      <c r="I355" s="75">
        <f t="shared" si="47"/>
        <v>-447.51633027522888</v>
      </c>
      <c r="J355" s="76">
        <f t="shared" si="48"/>
        <v>0</v>
      </c>
      <c r="K355" s="84">
        <f t="shared" si="49"/>
        <v>0</v>
      </c>
      <c r="L355" s="75">
        <f t="shared" si="50"/>
        <v>49836.332925844858</v>
      </c>
      <c r="M355" s="75">
        <f t="shared" si="51"/>
        <v>0</v>
      </c>
      <c r="N355" s="75">
        <f t="shared" si="52"/>
        <v>49836.332925844858</v>
      </c>
    </row>
    <row r="356" spans="1:14" x14ac:dyDescent="0.3">
      <c r="A356" s="62" t="s">
        <v>35</v>
      </c>
      <c r="B356" s="63" t="s">
        <v>376</v>
      </c>
      <c r="C356" s="64">
        <v>1669</v>
      </c>
      <c r="D356" s="77">
        <v>2364642</v>
      </c>
      <c r="E356" s="77">
        <v>275600</v>
      </c>
      <c r="F356" s="75">
        <f t="shared" si="53"/>
        <v>14319.983664731495</v>
      </c>
      <c r="G356" s="74">
        <f t="shared" si="45"/>
        <v>9.3265328181016459E-4</v>
      </c>
      <c r="H356" s="73">
        <f t="shared" si="46"/>
        <v>8.5799782293178524</v>
      </c>
      <c r="I356" s="75">
        <f t="shared" si="47"/>
        <v>-3254.5863352685033</v>
      </c>
      <c r="J356" s="76">
        <f t="shared" si="48"/>
        <v>0</v>
      </c>
      <c r="K356" s="84">
        <f t="shared" si="49"/>
        <v>0</v>
      </c>
      <c r="L356" s="75">
        <f t="shared" si="50"/>
        <v>211461.38885442168</v>
      </c>
      <c r="M356" s="75">
        <f t="shared" si="51"/>
        <v>0</v>
      </c>
      <c r="N356" s="75">
        <f t="shared" si="52"/>
        <v>211461.38885442168</v>
      </c>
    </row>
    <row r="357" spans="1:14" x14ac:dyDescent="0.3">
      <c r="A357" s="62" t="s">
        <v>53</v>
      </c>
      <c r="B357" s="63" t="s">
        <v>377</v>
      </c>
      <c r="C357" s="64">
        <v>70455</v>
      </c>
      <c r="D357" s="77">
        <v>217308806.34999999</v>
      </c>
      <c r="E357" s="77">
        <v>20280650</v>
      </c>
      <c r="F357" s="75">
        <f t="shared" si="53"/>
        <v>754931.02792017267</v>
      </c>
      <c r="G357" s="74">
        <f t="shared" si="45"/>
        <v>4.916827541250355E-2</v>
      </c>
      <c r="H357" s="73">
        <f t="shared" si="46"/>
        <v>10.715080944151198</v>
      </c>
      <c r="I357" s="75">
        <f t="shared" si="47"/>
        <v>13039.877920172736</v>
      </c>
      <c r="J357" s="76">
        <f t="shared" si="48"/>
        <v>13039.877920172736</v>
      </c>
      <c r="K357" s="84">
        <f t="shared" si="49"/>
        <v>7.7781979973821982E-3</v>
      </c>
      <c r="L357" s="75">
        <f t="shared" si="50"/>
        <v>11147971.072513733</v>
      </c>
      <c r="M357" s="75">
        <f t="shared" si="51"/>
        <v>472002.39785645664</v>
      </c>
      <c r="N357" s="75">
        <f t="shared" si="52"/>
        <v>11619973.47037019</v>
      </c>
    </row>
    <row r="358" spans="1:14" x14ac:dyDescent="0.3">
      <c r="A358" s="62" t="s">
        <v>53</v>
      </c>
      <c r="B358" s="63" t="s">
        <v>378</v>
      </c>
      <c r="C358" s="64">
        <v>1643</v>
      </c>
      <c r="D358" s="77">
        <v>5189743</v>
      </c>
      <c r="E358" s="77">
        <v>495100</v>
      </c>
      <c r="F358" s="75">
        <f t="shared" si="53"/>
        <v>17222.273781054333</v>
      </c>
      <c r="G358" s="74">
        <f t="shared" si="45"/>
        <v>1.1216779668326983E-3</v>
      </c>
      <c r="H358" s="73">
        <f t="shared" si="46"/>
        <v>10.482211674409211</v>
      </c>
      <c r="I358" s="75">
        <f t="shared" si="47"/>
        <v>-78.516218945665855</v>
      </c>
      <c r="J358" s="76">
        <f t="shared" si="48"/>
        <v>0</v>
      </c>
      <c r="K358" s="84">
        <f t="shared" si="49"/>
        <v>0</v>
      </c>
      <c r="L358" s="75">
        <f t="shared" si="50"/>
        <v>254319.14017767331</v>
      </c>
      <c r="M358" s="75">
        <f t="shared" si="51"/>
        <v>0</v>
      </c>
      <c r="N358" s="75">
        <f t="shared" si="52"/>
        <v>254319.14017767331</v>
      </c>
    </row>
    <row r="359" spans="1:14" x14ac:dyDescent="0.3">
      <c r="A359" s="62" t="s">
        <v>26</v>
      </c>
      <c r="B359" s="63" t="s">
        <v>379</v>
      </c>
      <c r="C359" s="64">
        <v>8774</v>
      </c>
      <c r="D359" s="77">
        <v>13963729</v>
      </c>
      <c r="E359" s="77">
        <v>852000</v>
      </c>
      <c r="F359" s="75">
        <f t="shared" si="53"/>
        <v>143800.1857347418</v>
      </c>
      <c r="G359" s="74">
        <f t="shared" si="45"/>
        <v>9.3656332500385488E-3</v>
      </c>
      <c r="H359" s="73">
        <f t="shared" si="46"/>
        <v>16.389353286384978</v>
      </c>
      <c r="I359" s="75">
        <f t="shared" si="47"/>
        <v>51409.965734741803</v>
      </c>
      <c r="J359" s="76">
        <f t="shared" si="48"/>
        <v>51409.965734741803</v>
      </c>
      <c r="K359" s="84">
        <f t="shared" si="49"/>
        <v>3.0665692959045667E-2</v>
      </c>
      <c r="L359" s="75">
        <f t="shared" si="50"/>
        <v>2123479.1676392923</v>
      </c>
      <c r="M359" s="75">
        <f t="shared" si="51"/>
        <v>1860878.3954163706</v>
      </c>
      <c r="N359" s="75">
        <f t="shared" si="52"/>
        <v>3984357.5630556629</v>
      </c>
    </row>
    <row r="360" spans="1:14" x14ac:dyDescent="0.3">
      <c r="A360" s="62" t="s">
        <v>20</v>
      </c>
      <c r="B360" s="63" t="s">
        <v>380</v>
      </c>
      <c r="C360" s="64">
        <v>751</v>
      </c>
      <c r="D360" s="77">
        <v>1127272.3999999999</v>
      </c>
      <c r="E360" s="77">
        <v>87950</v>
      </c>
      <c r="F360" s="75">
        <f t="shared" si="53"/>
        <v>9625.7142967595228</v>
      </c>
      <c r="G360" s="74">
        <f t="shared" si="45"/>
        <v>6.2691789591563893E-4</v>
      </c>
      <c r="H360" s="73">
        <f t="shared" si="46"/>
        <v>12.817196134167139</v>
      </c>
      <c r="I360" s="75">
        <f t="shared" si="47"/>
        <v>1717.6842967595217</v>
      </c>
      <c r="J360" s="76">
        <f t="shared" si="48"/>
        <v>1717.6842967595217</v>
      </c>
      <c r="K360" s="84">
        <f t="shared" si="49"/>
        <v>1.0245869354743758E-3</v>
      </c>
      <c r="L360" s="75">
        <f t="shared" si="50"/>
        <v>142141.70641281924</v>
      </c>
      <c r="M360" s="75">
        <f t="shared" si="51"/>
        <v>62174.74671113606</v>
      </c>
      <c r="N360" s="75">
        <f t="shared" si="52"/>
        <v>204316.45312395529</v>
      </c>
    </row>
    <row r="361" spans="1:14" x14ac:dyDescent="0.3">
      <c r="A361" s="62" t="s">
        <v>62</v>
      </c>
      <c r="B361" s="63" t="s">
        <v>381</v>
      </c>
      <c r="C361" s="64">
        <v>703</v>
      </c>
      <c r="D361" s="77">
        <v>1186923</v>
      </c>
      <c r="E361" s="77">
        <v>119750</v>
      </c>
      <c r="F361" s="75">
        <f t="shared" si="53"/>
        <v>6967.9070480167011</v>
      </c>
      <c r="G361" s="74">
        <f t="shared" si="45"/>
        <v>4.5381625620749647E-4</v>
      </c>
      <c r="H361" s="73">
        <f t="shared" si="46"/>
        <v>9.9116743215031313</v>
      </c>
      <c r="I361" s="75">
        <f t="shared" si="47"/>
        <v>-434.68295198329821</v>
      </c>
      <c r="J361" s="76">
        <f t="shared" si="48"/>
        <v>0</v>
      </c>
      <c r="K361" s="84">
        <f t="shared" si="49"/>
        <v>0</v>
      </c>
      <c r="L361" s="75">
        <f t="shared" si="50"/>
        <v>102894.20269459173</v>
      </c>
      <c r="M361" s="75">
        <f t="shared" si="51"/>
        <v>0</v>
      </c>
      <c r="N361" s="75">
        <f t="shared" si="52"/>
        <v>102894.20269459173</v>
      </c>
    </row>
    <row r="362" spans="1:14" x14ac:dyDescent="0.3">
      <c r="A362" s="62" t="s">
        <v>22</v>
      </c>
      <c r="B362" s="63" t="s">
        <v>382</v>
      </c>
      <c r="C362" s="64">
        <v>1763</v>
      </c>
      <c r="D362" s="77">
        <v>1923320</v>
      </c>
      <c r="E362" s="77">
        <v>187100</v>
      </c>
      <c r="F362" s="75">
        <f t="shared" si="53"/>
        <v>18122.999251737037</v>
      </c>
      <c r="G362" s="74">
        <f t="shared" si="45"/>
        <v>1.1803417604452017E-3</v>
      </c>
      <c r="H362" s="73">
        <f t="shared" si="46"/>
        <v>10.279636557990379</v>
      </c>
      <c r="I362" s="75">
        <f t="shared" si="47"/>
        <v>-441.3907482629603</v>
      </c>
      <c r="J362" s="76">
        <f t="shared" si="48"/>
        <v>0</v>
      </c>
      <c r="K362" s="84">
        <f t="shared" si="49"/>
        <v>0</v>
      </c>
      <c r="L362" s="75">
        <f t="shared" si="50"/>
        <v>267620.03935929877</v>
      </c>
      <c r="M362" s="75">
        <f t="shared" si="51"/>
        <v>0</v>
      </c>
      <c r="N362" s="75">
        <f t="shared" si="52"/>
        <v>267620.03935929877</v>
      </c>
    </row>
    <row r="363" spans="1:14" x14ac:dyDescent="0.3">
      <c r="A363" s="62" t="s">
        <v>50</v>
      </c>
      <c r="B363" s="63" t="s">
        <v>383</v>
      </c>
      <c r="C363" s="64">
        <v>1282</v>
      </c>
      <c r="D363" s="77">
        <v>8678213</v>
      </c>
      <c r="E363" s="77">
        <v>1037800</v>
      </c>
      <c r="F363" s="75">
        <f t="shared" si="53"/>
        <v>10720.243848525728</v>
      </c>
      <c r="G363" s="74">
        <f t="shared" si="45"/>
        <v>6.9820405115107514E-4</v>
      </c>
      <c r="H363" s="73">
        <f t="shared" si="46"/>
        <v>8.3621246868375412</v>
      </c>
      <c r="I363" s="75">
        <f t="shared" si="47"/>
        <v>-2779.2161514742716</v>
      </c>
      <c r="J363" s="76">
        <f t="shared" si="48"/>
        <v>0</v>
      </c>
      <c r="K363" s="84">
        <f t="shared" si="49"/>
        <v>0</v>
      </c>
      <c r="L363" s="75">
        <f t="shared" si="50"/>
        <v>158304.48596463719</v>
      </c>
      <c r="M363" s="75">
        <f t="shared" si="51"/>
        <v>0</v>
      </c>
      <c r="N363" s="75">
        <f t="shared" si="52"/>
        <v>158304.48596463719</v>
      </c>
    </row>
    <row r="364" spans="1:14" x14ac:dyDescent="0.3">
      <c r="A364" s="62" t="s">
        <v>50</v>
      </c>
      <c r="B364" s="63" t="s">
        <v>384</v>
      </c>
      <c r="C364" s="64">
        <v>185</v>
      </c>
      <c r="D364" s="77">
        <v>1292196</v>
      </c>
      <c r="E364" s="77">
        <v>371850</v>
      </c>
      <c r="F364" s="75">
        <f t="shared" si="53"/>
        <v>642.88358208955219</v>
      </c>
      <c r="G364" s="74">
        <f t="shared" si="45"/>
        <v>4.1870682026992219E-5</v>
      </c>
      <c r="H364" s="73">
        <f t="shared" si="46"/>
        <v>3.4750463896732553</v>
      </c>
      <c r="I364" s="75">
        <f t="shared" si="47"/>
        <v>-1305.1664179104478</v>
      </c>
      <c r="J364" s="76">
        <f t="shared" si="48"/>
        <v>0</v>
      </c>
      <c r="K364" s="84">
        <f t="shared" si="49"/>
        <v>0</v>
      </c>
      <c r="L364" s="75">
        <f t="shared" si="50"/>
        <v>9493.3806017656043</v>
      </c>
      <c r="M364" s="75">
        <f t="shared" si="51"/>
        <v>0</v>
      </c>
      <c r="N364" s="75">
        <f t="shared" si="52"/>
        <v>9493.3806017656043</v>
      </c>
    </row>
    <row r="365" spans="1:14" x14ac:dyDescent="0.3">
      <c r="A365" s="62" t="s">
        <v>53</v>
      </c>
      <c r="B365" s="63" t="s">
        <v>385</v>
      </c>
      <c r="C365" s="64">
        <v>4686</v>
      </c>
      <c r="D365" s="77">
        <v>18475101.030000001</v>
      </c>
      <c r="E365" s="77">
        <v>2327000</v>
      </c>
      <c r="F365" s="75">
        <f t="shared" si="53"/>
        <v>37204.264472101422</v>
      </c>
      <c r="G365" s="74">
        <f t="shared" si="45"/>
        <v>2.4230948979849492E-3</v>
      </c>
      <c r="H365" s="73">
        <f t="shared" si="46"/>
        <v>7.9394503781693171</v>
      </c>
      <c r="I365" s="75">
        <f t="shared" si="47"/>
        <v>-12139.315527898578</v>
      </c>
      <c r="J365" s="76">
        <f t="shared" si="48"/>
        <v>0</v>
      </c>
      <c r="K365" s="84">
        <f t="shared" si="49"/>
        <v>0</v>
      </c>
      <c r="L365" s="75">
        <f t="shared" si="50"/>
        <v>549390.671160748</v>
      </c>
      <c r="M365" s="75">
        <f t="shared" si="51"/>
        <v>0</v>
      </c>
      <c r="N365" s="75">
        <f t="shared" si="52"/>
        <v>549390.671160748</v>
      </c>
    </row>
    <row r="366" spans="1:14" x14ac:dyDescent="0.3">
      <c r="A366" s="62" t="s">
        <v>22</v>
      </c>
      <c r="B366" s="63" t="s">
        <v>386</v>
      </c>
      <c r="C366" s="64">
        <v>2712</v>
      </c>
      <c r="D366" s="77">
        <v>5609358</v>
      </c>
      <c r="E366" s="77">
        <v>551100</v>
      </c>
      <c r="F366" s="75">
        <f t="shared" si="53"/>
        <v>27604.026303756124</v>
      </c>
      <c r="G366" s="74">
        <f t="shared" si="45"/>
        <v>1.7978362494071312E-3</v>
      </c>
      <c r="H366" s="73">
        <f t="shared" si="46"/>
        <v>10.178475775721285</v>
      </c>
      <c r="I366" s="75">
        <f t="shared" si="47"/>
        <v>-953.33369624387296</v>
      </c>
      <c r="J366" s="76">
        <f t="shared" si="48"/>
        <v>0</v>
      </c>
      <c r="K366" s="84">
        <f t="shared" si="49"/>
        <v>0</v>
      </c>
      <c r="L366" s="75">
        <f t="shared" si="50"/>
        <v>407625.16751625825</v>
      </c>
      <c r="M366" s="75">
        <f t="shared" si="51"/>
        <v>0</v>
      </c>
      <c r="N366" s="75">
        <f t="shared" si="52"/>
        <v>407625.16751625825</v>
      </c>
    </row>
    <row r="367" spans="1:14" x14ac:dyDescent="0.3">
      <c r="A367" s="62" t="s">
        <v>26</v>
      </c>
      <c r="B367" s="63" t="s">
        <v>387</v>
      </c>
      <c r="C367" s="64">
        <v>120</v>
      </c>
      <c r="D367" s="77">
        <v>284704.02</v>
      </c>
      <c r="E367" s="77">
        <v>19950</v>
      </c>
      <c r="F367" s="75">
        <f t="shared" si="53"/>
        <v>1712.505383458647</v>
      </c>
      <c r="G367" s="74">
        <f t="shared" si="45"/>
        <v>1.1153460809693102E-4</v>
      </c>
      <c r="H367" s="73">
        <f t="shared" si="46"/>
        <v>14.270878195488724</v>
      </c>
      <c r="I367" s="75">
        <f t="shared" si="47"/>
        <v>448.9053834586469</v>
      </c>
      <c r="J367" s="76">
        <f t="shared" si="48"/>
        <v>448.9053834586469</v>
      </c>
      <c r="K367" s="84">
        <f t="shared" si="49"/>
        <v>2.6776899109082165E-4</v>
      </c>
      <c r="L367" s="75">
        <f t="shared" si="50"/>
        <v>25288.350551594674</v>
      </c>
      <c r="M367" s="75">
        <f t="shared" si="51"/>
        <v>16248.957137502612</v>
      </c>
      <c r="N367" s="75">
        <f t="shared" si="52"/>
        <v>41537.307689097288</v>
      </c>
    </row>
    <row r="368" spans="1:14" x14ac:dyDescent="0.3">
      <c r="A368" s="62" t="s">
        <v>41</v>
      </c>
      <c r="B368" s="63" t="s">
        <v>388</v>
      </c>
      <c r="C368" s="64">
        <v>3593</v>
      </c>
      <c r="D368" s="77">
        <v>5995177.4000000004</v>
      </c>
      <c r="E368" s="77">
        <v>530250</v>
      </c>
      <c r="F368" s="75">
        <f t="shared" si="53"/>
        <v>40623.616026779826</v>
      </c>
      <c r="G368" s="74">
        <f t="shared" si="45"/>
        <v>2.6457955325525583E-3</v>
      </c>
      <c r="H368" s="73">
        <f t="shared" si="46"/>
        <v>11.30632230080151</v>
      </c>
      <c r="I368" s="75">
        <f t="shared" si="47"/>
        <v>2789.3260267798264</v>
      </c>
      <c r="J368" s="76">
        <f t="shared" si="48"/>
        <v>2789.3260267798264</v>
      </c>
      <c r="K368" s="84">
        <f t="shared" si="49"/>
        <v>1.6638138982866711E-3</v>
      </c>
      <c r="L368" s="75">
        <f t="shared" si="50"/>
        <v>599883.80339208129</v>
      </c>
      <c r="M368" s="75">
        <f t="shared" si="51"/>
        <v>100964.7928533721</v>
      </c>
      <c r="N368" s="75">
        <f t="shared" si="52"/>
        <v>700848.59624545334</v>
      </c>
    </row>
    <row r="369" spans="1:14" x14ac:dyDescent="0.3">
      <c r="A369" s="62" t="s">
        <v>37</v>
      </c>
      <c r="B369" s="63" t="s">
        <v>389</v>
      </c>
      <c r="C369" s="64">
        <v>486</v>
      </c>
      <c r="D369" s="77">
        <v>688793.71</v>
      </c>
      <c r="E369" s="77">
        <v>72450</v>
      </c>
      <c r="F369" s="75">
        <f t="shared" si="53"/>
        <v>4620.4795453416145</v>
      </c>
      <c r="G369" s="74">
        <f t="shared" si="45"/>
        <v>3.009294921273498E-4</v>
      </c>
      <c r="H369" s="73">
        <f t="shared" si="46"/>
        <v>9.5071595583160793</v>
      </c>
      <c r="I369" s="75">
        <f t="shared" si="47"/>
        <v>-497.10045465838516</v>
      </c>
      <c r="J369" s="76">
        <f t="shared" si="48"/>
        <v>0</v>
      </c>
      <c r="K369" s="84">
        <f t="shared" si="49"/>
        <v>0</v>
      </c>
      <c r="L369" s="75">
        <f t="shared" si="50"/>
        <v>68230.037457218335</v>
      </c>
      <c r="M369" s="75">
        <f t="shared" si="51"/>
        <v>0</v>
      </c>
      <c r="N369" s="75">
        <f t="shared" si="52"/>
        <v>68230.037457218335</v>
      </c>
    </row>
    <row r="370" spans="1:14" x14ac:dyDescent="0.3">
      <c r="A370" s="62" t="s">
        <v>20</v>
      </c>
      <c r="B370" s="63" t="s">
        <v>390</v>
      </c>
      <c r="C370" s="64">
        <v>551</v>
      </c>
      <c r="D370" s="77">
        <v>616117.32999999996</v>
      </c>
      <c r="E370" s="77">
        <v>70250</v>
      </c>
      <c r="F370" s="75">
        <f t="shared" si="53"/>
        <v>4832.4647520284698</v>
      </c>
      <c r="G370" s="74">
        <f t="shared" si="45"/>
        <v>3.147359812505627E-4</v>
      </c>
      <c r="H370" s="73">
        <f t="shared" si="46"/>
        <v>8.7703534519572948</v>
      </c>
      <c r="I370" s="75">
        <f t="shared" si="47"/>
        <v>-969.5652479715302</v>
      </c>
      <c r="J370" s="76">
        <f t="shared" si="48"/>
        <v>0</v>
      </c>
      <c r="K370" s="84">
        <f t="shared" si="49"/>
        <v>0</v>
      </c>
      <c r="L370" s="75">
        <f t="shared" si="50"/>
        <v>71360.396211257786</v>
      </c>
      <c r="M370" s="75">
        <f t="shared" si="51"/>
        <v>0</v>
      </c>
      <c r="N370" s="75">
        <f t="shared" si="52"/>
        <v>71360.396211257786</v>
      </c>
    </row>
    <row r="371" spans="1:14" x14ac:dyDescent="0.3">
      <c r="A371" s="62" t="s">
        <v>39</v>
      </c>
      <c r="B371" s="63" t="s">
        <v>391</v>
      </c>
      <c r="C371" s="64">
        <v>6994</v>
      </c>
      <c r="D371" s="77">
        <v>21167575</v>
      </c>
      <c r="E371" s="77">
        <v>1531200</v>
      </c>
      <c r="F371" s="75">
        <f t="shared" si="53"/>
        <v>96686.271910919546</v>
      </c>
      <c r="G371" s="74">
        <f t="shared" si="45"/>
        <v>6.2971279098452699E-3</v>
      </c>
      <c r="H371" s="73">
        <f t="shared" si="46"/>
        <v>13.824173850574713</v>
      </c>
      <c r="I371" s="75">
        <f t="shared" si="47"/>
        <v>23039.451910919546</v>
      </c>
      <c r="J371" s="76">
        <f t="shared" si="48"/>
        <v>23039.451910919546</v>
      </c>
      <c r="K371" s="84">
        <f t="shared" si="49"/>
        <v>1.3742875494031003E-2</v>
      </c>
      <c r="L371" s="75">
        <f t="shared" si="50"/>
        <v>1427753.9569960581</v>
      </c>
      <c r="M371" s="75">
        <f t="shared" si="51"/>
        <v>833955.39542815695</v>
      </c>
      <c r="N371" s="75">
        <f t="shared" si="52"/>
        <v>2261709.3524242151</v>
      </c>
    </row>
    <row r="372" spans="1:14" x14ac:dyDescent="0.3">
      <c r="A372" s="62" t="s">
        <v>39</v>
      </c>
      <c r="B372" s="63" t="s">
        <v>392</v>
      </c>
      <c r="C372" s="64">
        <v>3674</v>
      </c>
      <c r="D372" s="77">
        <v>21094773</v>
      </c>
      <c r="E372" s="77">
        <v>1704150</v>
      </c>
      <c r="F372" s="75">
        <f t="shared" si="53"/>
        <v>45478.506001232287</v>
      </c>
      <c r="G372" s="74">
        <f t="shared" si="45"/>
        <v>2.9619920571793382E-3</v>
      </c>
      <c r="H372" s="73">
        <f t="shared" si="46"/>
        <v>12.378471965495995</v>
      </c>
      <c r="I372" s="75">
        <f t="shared" si="47"/>
        <v>6791.286001232289</v>
      </c>
      <c r="J372" s="76">
        <f t="shared" si="48"/>
        <v>6791.286001232289</v>
      </c>
      <c r="K372" s="84">
        <f t="shared" si="49"/>
        <v>4.0509556529448702E-3</v>
      </c>
      <c r="L372" s="75">
        <f t="shared" si="50"/>
        <v>671575.35002851917</v>
      </c>
      <c r="M372" s="75">
        <f t="shared" si="51"/>
        <v>245823.10484300641</v>
      </c>
      <c r="N372" s="75">
        <f t="shared" si="52"/>
        <v>917398.45487152552</v>
      </c>
    </row>
    <row r="373" spans="1:14" x14ac:dyDescent="0.3">
      <c r="A373" s="62" t="s">
        <v>22</v>
      </c>
      <c r="B373" s="63" t="s">
        <v>393</v>
      </c>
      <c r="C373" s="64">
        <v>1194</v>
      </c>
      <c r="D373" s="77">
        <v>3790465</v>
      </c>
      <c r="E373" s="77">
        <v>674600</v>
      </c>
      <c r="F373" s="75">
        <f t="shared" si="53"/>
        <v>6708.8870589979251</v>
      </c>
      <c r="G373" s="74">
        <f t="shared" si="45"/>
        <v>4.3694641553807109E-4</v>
      </c>
      <c r="H373" s="73">
        <f t="shared" si="46"/>
        <v>5.618833382745331</v>
      </c>
      <c r="I373" s="75">
        <f t="shared" si="47"/>
        <v>-5863.9329410020737</v>
      </c>
      <c r="J373" s="76">
        <f t="shared" si="48"/>
        <v>0</v>
      </c>
      <c r="K373" s="84">
        <f t="shared" si="49"/>
        <v>0</v>
      </c>
      <c r="L373" s="75">
        <f t="shared" si="50"/>
        <v>99069.287254648429</v>
      </c>
      <c r="M373" s="75">
        <f t="shared" si="51"/>
        <v>0</v>
      </c>
      <c r="N373" s="75">
        <f t="shared" si="52"/>
        <v>99069.287254648429</v>
      </c>
    </row>
    <row r="374" spans="1:14" x14ac:dyDescent="0.3">
      <c r="A374" s="62" t="s">
        <v>20</v>
      </c>
      <c r="B374" s="63" t="s">
        <v>394</v>
      </c>
      <c r="C374" s="64">
        <v>301</v>
      </c>
      <c r="D374" s="77">
        <v>859177</v>
      </c>
      <c r="E374" s="77">
        <v>138950</v>
      </c>
      <c r="F374" s="75">
        <f t="shared" si="53"/>
        <v>1861.1894710327456</v>
      </c>
      <c r="G374" s="74">
        <f t="shared" si="45"/>
        <v>1.2121832739966064E-4</v>
      </c>
      <c r="H374" s="73">
        <f t="shared" si="46"/>
        <v>6.1833537243612806</v>
      </c>
      <c r="I374" s="75">
        <f t="shared" si="47"/>
        <v>-1308.3405289672544</v>
      </c>
      <c r="J374" s="76">
        <f t="shared" si="48"/>
        <v>0</v>
      </c>
      <c r="K374" s="84">
        <f t="shared" si="49"/>
        <v>0</v>
      </c>
      <c r="L374" s="75">
        <f t="shared" si="50"/>
        <v>27483.949680412599</v>
      </c>
      <c r="M374" s="75">
        <f t="shared" si="51"/>
        <v>0</v>
      </c>
      <c r="N374" s="75">
        <f t="shared" si="52"/>
        <v>27483.949680412599</v>
      </c>
    </row>
    <row r="375" spans="1:14" x14ac:dyDescent="0.3">
      <c r="A375" s="62" t="s">
        <v>35</v>
      </c>
      <c r="B375" s="63" t="s">
        <v>395</v>
      </c>
      <c r="C375" s="64">
        <v>355</v>
      </c>
      <c r="D375" s="77">
        <v>1772152</v>
      </c>
      <c r="E375" s="77">
        <v>181000</v>
      </c>
      <c r="F375" s="75">
        <f t="shared" si="53"/>
        <v>3475.76773480663</v>
      </c>
      <c r="G375" s="74">
        <f t="shared" si="45"/>
        <v>2.2637499179982954E-4</v>
      </c>
      <c r="H375" s="73">
        <f t="shared" si="46"/>
        <v>9.790895027624309</v>
      </c>
      <c r="I375" s="75">
        <f t="shared" si="47"/>
        <v>-262.38226519337007</v>
      </c>
      <c r="J375" s="76">
        <f t="shared" si="48"/>
        <v>0</v>
      </c>
      <c r="K375" s="84">
        <f t="shared" si="49"/>
        <v>0</v>
      </c>
      <c r="L375" s="75">
        <f t="shared" si="50"/>
        <v>51326.222832767351</v>
      </c>
      <c r="M375" s="75">
        <f t="shared" si="51"/>
        <v>0</v>
      </c>
      <c r="N375" s="75">
        <f t="shared" si="52"/>
        <v>51326.222832767351</v>
      </c>
    </row>
    <row r="376" spans="1:14" x14ac:dyDescent="0.3">
      <c r="A376" s="62" t="s">
        <v>35</v>
      </c>
      <c r="B376" s="63" t="s">
        <v>396</v>
      </c>
      <c r="C376" s="64">
        <v>5981</v>
      </c>
      <c r="D376" s="77">
        <v>9882569</v>
      </c>
      <c r="E376" s="77">
        <v>790600</v>
      </c>
      <c r="F376" s="75">
        <f t="shared" si="53"/>
        <v>74763.021994687573</v>
      </c>
      <c r="G376" s="74">
        <f t="shared" si="45"/>
        <v>4.8692777487674812E-3</v>
      </c>
      <c r="H376" s="73">
        <f t="shared" si="46"/>
        <v>12.500087275486973</v>
      </c>
      <c r="I376" s="75">
        <f t="shared" si="47"/>
        <v>11783.091994687586</v>
      </c>
      <c r="J376" s="76">
        <f t="shared" si="48"/>
        <v>11783.091994687586</v>
      </c>
      <c r="K376" s="84">
        <f t="shared" si="49"/>
        <v>7.0285337882085869E-3</v>
      </c>
      <c r="L376" s="75">
        <f t="shared" si="50"/>
        <v>1104016.0963931337</v>
      </c>
      <c r="M376" s="75">
        <f t="shared" si="51"/>
        <v>426510.71656521189</v>
      </c>
      <c r="N376" s="75">
        <f t="shared" si="52"/>
        <v>1530526.8129583457</v>
      </c>
    </row>
    <row r="377" spans="1:14" x14ac:dyDescent="0.3">
      <c r="A377" s="62" t="s">
        <v>46</v>
      </c>
      <c r="B377" s="63" t="s">
        <v>397</v>
      </c>
      <c r="C377" s="64">
        <v>5232</v>
      </c>
      <c r="D377" s="77">
        <v>6807511</v>
      </c>
      <c r="E377" s="77">
        <v>641850</v>
      </c>
      <c r="F377" s="75">
        <f t="shared" si="53"/>
        <v>55490.998756718858</v>
      </c>
      <c r="G377" s="74">
        <f t="shared" si="45"/>
        <v>3.6141006381761129E-3</v>
      </c>
      <c r="H377" s="73">
        <f t="shared" si="46"/>
        <v>10.606077744021189</v>
      </c>
      <c r="I377" s="75">
        <f t="shared" si="47"/>
        <v>398.03875671886226</v>
      </c>
      <c r="J377" s="76">
        <f t="shared" si="48"/>
        <v>398.03875671886226</v>
      </c>
      <c r="K377" s="84">
        <f t="shared" si="49"/>
        <v>2.3742739612627771E-4</v>
      </c>
      <c r="L377" s="75">
        <f t="shared" si="50"/>
        <v>819428.56505589292</v>
      </c>
      <c r="M377" s="75">
        <f t="shared" si="51"/>
        <v>14407.745897717501</v>
      </c>
      <c r="N377" s="75">
        <f t="shared" si="52"/>
        <v>833836.31095361046</v>
      </c>
    </row>
    <row r="378" spans="1:14" x14ac:dyDescent="0.3">
      <c r="A378" s="62" t="s">
        <v>18</v>
      </c>
      <c r="B378" s="63" t="s">
        <v>398</v>
      </c>
      <c r="C378" s="64">
        <v>21235</v>
      </c>
      <c r="D378" s="77">
        <v>50055865</v>
      </c>
      <c r="E378" s="77">
        <v>4603150</v>
      </c>
      <c r="F378" s="75">
        <f t="shared" si="53"/>
        <v>230914.98067084496</v>
      </c>
      <c r="G378" s="74">
        <f t="shared" si="45"/>
        <v>1.503937571327058E-2</v>
      </c>
      <c r="H378" s="73">
        <f t="shared" si="46"/>
        <v>10.874263276234752</v>
      </c>
      <c r="I378" s="75">
        <f t="shared" si="47"/>
        <v>7310.4306708449622</v>
      </c>
      <c r="J378" s="76">
        <f t="shared" si="48"/>
        <v>7310.4306708449622</v>
      </c>
      <c r="K378" s="84">
        <f t="shared" si="49"/>
        <v>4.3606218978478328E-3</v>
      </c>
      <c r="L378" s="75">
        <f t="shared" si="50"/>
        <v>3409892.333900535</v>
      </c>
      <c r="M378" s="75">
        <f t="shared" si="51"/>
        <v>264614.50230789417</v>
      </c>
      <c r="N378" s="75">
        <f t="shared" si="52"/>
        <v>3674506.8362084292</v>
      </c>
    </row>
    <row r="379" spans="1:14" x14ac:dyDescent="0.3">
      <c r="A379" s="62" t="s">
        <v>26</v>
      </c>
      <c r="B379" s="63" t="s">
        <v>399</v>
      </c>
      <c r="C379" s="64">
        <v>739</v>
      </c>
      <c r="D379" s="77">
        <v>1193702</v>
      </c>
      <c r="E379" s="77">
        <v>106100</v>
      </c>
      <c r="F379" s="75">
        <f t="shared" si="53"/>
        <v>8314.2863147973603</v>
      </c>
      <c r="G379" s="74">
        <f t="shared" si="45"/>
        <v>5.4150525579880224E-4</v>
      </c>
      <c r="H379" s="73">
        <f t="shared" si="46"/>
        <v>11.250725730442978</v>
      </c>
      <c r="I379" s="75">
        <f t="shared" si="47"/>
        <v>532.61631479736138</v>
      </c>
      <c r="J379" s="76">
        <f t="shared" si="48"/>
        <v>532.61631479736138</v>
      </c>
      <c r="K379" s="84">
        <f t="shared" si="49"/>
        <v>3.1770198912069603E-4</v>
      </c>
      <c r="L379" s="75">
        <f t="shared" si="50"/>
        <v>122776.0151563921</v>
      </c>
      <c r="M379" s="75">
        <f t="shared" si="51"/>
        <v>19279.028474101982</v>
      </c>
      <c r="N379" s="75">
        <f t="shared" si="52"/>
        <v>142055.04363049407</v>
      </c>
    </row>
    <row r="380" spans="1:14" x14ac:dyDescent="0.3">
      <c r="A380" s="62" t="s">
        <v>37</v>
      </c>
      <c r="B380" s="63" t="s">
        <v>400</v>
      </c>
      <c r="C380" s="64">
        <v>2119</v>
      </c>
      <c r="D380" s="77">
        <v>3220703.74</v>
      </c>
      <c r="E380" s="77">
        <v>329900</v>
      </c>
      <c r="F380" s="75">
        <f t="shared" si="53"/>
        <v>20687.090709487726</v>
      </c>
      <c r="G380" s="74">
        <f t="shared" si="45"/>
        <v>1.3473397381609416E-3</v>
      </c>
      <c r="H380" s="73">
        <f t="shared" si="46"/>
        <v>9.7626666868748107</v>
      </c>
      <c r="I380" s="75">
        <f t="shared" si="47"/>
        <v>-1625.9792905122749</v>
      </c>
      <c r="J380" s="76">
        <f t="shared" si="48"/>
        <v>0</v>
      </c>
      <c r="K380" s="84">
        <f t="shared" si="49"/>
        <v>0</v>
      </c>
      <c r="L380" s="75">
        <f t="shared" si="50"/>
        <v>305483.65383681474</v>
      </c>
      <c r="M380" s="75">
        <f t="shared" si="51"/>
        <v>0</v>
      </c>
      <c r="N380" s="75">
        <f t="shared" si="52"/>
        <v>305483.65383681474</v>
      </c>
    </row>
    <row r="381" spans="1:14" x14ac:dyDescent="0.3">
      <c r="A381" s="62" t="s">
        <v>26</v>
      </c>
      <c r="B381" s="63" t="s">
        <v>401</v>
      </c>
      <c r="C381" s="64">
        <v>437</v>
      </c>
      <c r="D381" s="77">
        <v>432682</v>
      </c>
      <c r="E381" s="77">
        <v>38350</v>
      </c>
      <c r="F381" s="75">
        <f t="shared" si="53"/>
        <v>4930.4311342894398</v>
      </c>
      <c r="G381" s="74">
        <f t="shared" si="45"/>
        <v>3.2111648209902339E-4</v>
      </c>
      <c r="H381" s="73">
        <f t="shared" si="46"/>
        <v>11.28245110821382</v>
      </c>
      <c r="I381" s="75">
        <f t="shared" si="47"/>
        <v>328.82113428943967</v>
      </c>
      <c r="J381" s="76">
        <f t="shared" si="48"/>
        <v>328.82113428943967</v>
      </c>
      <c r="K381" s="84">
        <f t="shared" si="49"/>
        <v>1.961395577385269E-4</v>
      </c>
      <c r="L381" s="75">
        <f t="shared" si="50"/>
        <v>72807.053395998097</v>
      </c>
      <c r="M381" s="75">
        <f t="shared" si="51"/>
        <v>11902.286570520248</v>
      </c>
      <c r="N381" s="75">
        <f t="shared" si="52"/>
        <v>84709.339966518339</v>
      </c>
    </row>
    <row r="382" spans="1:14" x14ac:dyDescent="0.3">
      <c r="A382" s="62" t="s">
        <v>39</v>
      </c>
      <c r="B382" s="63" t="s">
        <v>402</v>
      </c>
      <c r="C382" s="64">
        <v>2608</v>
      </c>
      <c r="D382" s="77">
        <v>10636635</v>
      </c>
      <c r="E382" s="77">
        <v>1626500</v>
      </c>
      <c r="F382" s="75">
        <f t="shared" si="53"/>
        <v>17055.237675991393</v>
      </c>
      <c r="G382" s="74">
        <f t="shared" si="45"/>
        <v>1.1107989899277579E-3</v>
      </c>
      <c r="H382" s="73">
        <f t="shared" si="46"/>
        <v>6.5395849984629573</v>
      </c>
      <c r="I382" s="75">
        <f t="shared" si="47"/>
        <v>-10407.002324008607</v>
      </c>
      <c r="J382" s="76">
        <f t="shared" si="48"/>
        <v>0</v>
      </c>
      <c r="K382" s="84">
        <f t="shared" si="49"/>
        <v>0</v>
      </c>
      <c r="L382" s="75">
        <f t="shared" si="50"/>
        <v>251852.53912613471</v>
      </c>
      <c r="M382" s="75">
        <f t="shared" si="51"/>
        <v>0</v>
      </c>
      <c r="N382" s="75">
        <f t="shared" si="52"/>
        <v>251852.53912613471</v>
      </c>
    </row>
    <row r="383" spans="1:14" x14ac:dyDescent="0.3">
      <c r="A383" s="62" t="s">
        <v>26</v>
      </c>
      <c r="B383" s="63" t="s">
        <v>403</v>
      </c>
      <c r="C383" s="64">
        <v>269</v>
      </c>
      <c r="D383" s="77">
        <v>248720</v>
      </c>
      <c r="E383" s="77">
        <v>26250</v>
      </c>
      <c r="F383" s="75">
        <f t="shared" si="53"/>
        <v>2548.7878095238093</v>
      </c>
      <c r="G383" s="74">
        <f t="shared" si="45"/>
        <v>1.6600125885930567E-4</v>
      </c>
      <c r="H383" s="73">
        <f t="shared" si="46"/>
        <v>9.4750476190476185</v>
      </c>
      <c r="I383" s="75">
        <f t="shared" si="47"/>
        <v>-283.78219047619046</v>
      </c>
      <c r="J383" s="76">
        <f t="shared" si="48"/>
        <v>0</v>
      </c>
      <c r="K383" s="84">
        <f t="shared" si="49"/>
        <v>0</v>
      </c>
      <c r="L383" s="75">
        <f t="shared" si="50"/>
        <v>37637.627438399024</v>
      </c>
      <c r="M383" s="75">
        <f t="shared" si="51"/>
        <v>0</v>
      </c>
      <c r="N383" s="75">
        <f t="shared" si="52"/>
        <v>37637.627438399024</v>
      </c>
    </row>
    <row r="384" spans="1:14" x14ac:dyDescent="0.3">
      <c r="A384" s="62" t="s">
        <v>50</v>
      </c>
      <c r="B384" s="63" t="s">
        <v>404</v>
      </c>
      <c r="C384" s="64">
        <v>136</v>
      </c>
      <c r="D384" s="77">
        <v>849330</v>
      </c>
      <c r="E384" s="77">
        <v>281350</v>
      </c>
      <c r="F384" s="75">
        <f t="shared" si="53"/>
        <v>410.55226586102719</v>
      </c>
      <c r="G384" s="74">
        <f t="shared" si="45"/>
        <v>2.6739061096342794E-5</v>
      </c>
      <c r="H384" s="73">
        <f t="shared" si="46"/>
        <v>3.0187666607428469</v>
      </c>
      <c r="I384" s="75">
        <f t="shared" si="47"/>
        <v>-1021.5277341389728</v>
      </c>
      <c r="J384" s="76">
        <f t="shared" si="48"/>
        <v>0</v>
      </c>
      <c r="K384" s="84">
        <f t="shared" si="49"/>
        <v>0</v>
      </c>
      <c r="L384" s="75">
        <f t="shared" si="50"/>
        <v>6062.5734196974317</v>
      </c>
      <c r="M384" s="75">
        <f t="shared" si="51"/>
        <v>0</v>
      </c>
      <c r="N384" s="75">
        <f t="shared" si="52"/>
        <v>6062.5734196974317</v>
      </c>
    </row>
    <row r="385" spans="1:14" x14ac:dyDescent="0.3">
      <c r="A385" s="62" t="s">
        <v>18</v>
      </c>
      <c r="B385" s="63" t="s">
        <v>405</v>
      </c>
      <c r="C385" s="64">
        <v>22707</v>
      </c>
      <c r="D385" s="77">
        <v>37814654</v>
      </c>
      <c r="E385" s="77">
        <v>3089800</v>
      </c>
      <c r="F385" s="75">
        <f t="shared" si="53"/>
        <v>277900.62411094568</v>
      </c>
      <c r="G385" s="74">
        <f t="shared" si="45"/>
        <v>1.8099526868351791E-2</v>
      </c>
      <c r="H385" s="73">
        <f t="shared" si="46"/>
        <v>12.238544242345784</v>
      </c>
      <c r="I385" s="75">
        <f t="shared" si="47"/>
        <v>38795.91411094572</v>
      </c>
      <c r="J385" s="76">
        <f t="shared" si="48"/>
        <v>38795.91411094572</v>
      </c>
      <c r="K385" s="84">
        <f t="shared" si="49"/>
        <v>2.3141497435151783E-2</v>
      </c>
      <c r="L385" s="75">
        <f t="shared" si="50"/>
        <v>4103723.3919996251</v>
      </c>
      <c r="M385" s="75">
        <f t="shared" si="51"/>
        <v>1404289.5646339722</v>
      </c>
      <c r="N385" s="75">
        <f t="shared" si="52"/>
        <v>5508012.9566335976</v>
      </c>
    </row>
    <row r="386" spans="1:14" x14ac:dyDescent="0.3">
      <c r="A386" s="62" t="s">
        <v>16</v>
      </c>
      <c r="B386" s="63" t="s">
        <v>406</v>
      </c>
      <c r="C386" s="64">
        <v>1354</v>
      </c>
      <c r="D386" s="77">
        <v>1609137.6</v>
      </c>
      <c r="E386" s="77">
        <v>168200</v>
      </c>
      <c r="F386" s="75">
        <f t="shared" si="53"/>
        <v>12953.462011890608</v>
      </c>
      <c r="G386" s="74">
        <f t="shared" si="45"/>
        <v>8.4365241881856551E-4</v>
      </c>
      <c r="H386" s="73">
        <f t="shared" si="46"/>
        <v>9.5668109393579073</v>
      </c>
      <c r="I386" s="75">
        <f t="shared" si="47"/>
        <v>-1304.1579881093926</v>
      </c>
      <c r="J386" s="76">
        <f t="shared" si="48"/>
        <v>0</v>
      </c>
      <c r="K386" s="84">
        <f t="shared" si="49"/>
        <v>0</v>
      </c>
      <c r="L386" s="75">
        <f t="shared" si="50"/>
        <v>191282.13632349414</v>
      </c>
      <c r="M386" s="75">
        <f t="shared" si="51"/>
        <v>0</v>
      </c>
      <c r="N386" s="75">
        <f t="shared" si="52"/>
        <v>191282.13632349414</v>
      </c>
    </row>
    <row r="387" spans="1:14" x14ac:dyDescent="0.3">
      <c r="A387" s="62" t="s">
        <v>53</v>
      </c>
      <c r="B387" s="63" t="s">
        <v>407</v>
      </c>
      <c r="C387" s="64">
        <v>23442</v>
      </c>
      <c r="D387" s="77">
        <v>79276460</v>
      </c>
      <c r="E387" s="77">
        <v>7916400</v>
      </c>
      <c r="F387" s="75">
        <f t="shared" si="53"/>
        <v>234753.015931484</v>
      </c>
      <c r="G387" s="74">
        <f t="shared" si="45"/>
        <v>1.5289345005508962E-2</v>
      </c>
      <c r="H387" s="73">
        <f t="shared" si="46"/>
        <v>10.014205952200495</v>
      </c>
      <c r="I387" s="75">
        <f t="shared" si="47"/>
        <v>-12091.244068515984</v>
      </c>
      <c r="J387" s="76">
        <f t="shared" si="48"/>
        <v>0</v>
      </c>
      <c r="K387" s="84">
        <f t="shared" si="49"/>
        <v>0</v>
      </c>
      <c r="L387" s="75">
        <f t="shared" si="50"/>
        <v>3466568.1154997726</v>
      </c>
      <c r="M387" s="75">
        <f t="shared" si="51"/>
        <v>0</v>
      </c>
      <c r="N387" s="75">
        <f t="shared" si="52"/>
        <v>3466568.1154997726</v>
      </c>
    </row>
    <row r="388" spans="1:14" x14ac:dyDescent="0.3">
      <c r="A388" s="62" t="s">
        <v>62</v>
      </c>
      <c r="B388" s="63" t="s">
        <v>408</v>
      </c>
      <c r="C388" s="64">
        <v>1470</v>
      </c>
      <c r="D388" s="77">
        <v>3407249</v>
      </c>
      <c r="E388" s="77">
        <v>314250</v>
      </c>
      <c r="F388" s="75">
        <f t="shared" si="53"/>
        <v>15938.44400954654</v>
      </c>
      <c r="G388" s="74">
        <f t="shared" si="45"/>
        <v>1.0380627841819444E-3</v>
      </c>
      <c r="H388" s="73">
        <f t="shared" si="46"/>
        <v>10.84247891805887</v>
      </c>
      <c r="I388" s="75">
        <f t="shared" si="47"/>
        <v>459.34400954653933</v>
      </c>
      <c r="J388" s="76">
        <f t="shared" si="48"/>
        <v>459.34400954653933</v>
      </c>
      <c r="K388" s="84">
        <f t="shared" si="49"/>
        <v>2.7399556016066386E-4</v>
      </c>
      <c r="L388" s="75">
        <f t="shared" si="50"/>
        <v>235360.98820684961</v>
      </c>
      <c r="M388" s="75">
        <f t="shared" si="51"/>
        <v>16626.802434366164</v>
      </c>
      <c r="N388" s="75">
        <f t="shared" si="52"/>
        <v>251987.79064121578</v>
      </c>
    </row>
    <row r="389" spans="1:14" x14ac:dyDescent="0.3">
      <c r="A389" s="62" t="s">
        <v>62</v>
      </c>
      <c r="B389" s="63" t="s">
        <v>409</v>
      </c>
      <c r="C389" s="64">
        <v>2669</v>
      </c>
      <c r="D389" s="77">
        <v>6425231</v>
      </c>
      <c r="E389" s="77">
        <v>524650</v>
      </c>
      <c r="F389" s="75">
        <f t="shared" si="53"/>
        <v>32686.441511483845</v>
      </c>
      <c r="G389" s="74">
        <f t="shared" si="45"/>
        <v>2.1288513772164987E-3</v>
      </c>
      <c r="H389" s="73">
        <f t="shared" si="46"/>
        <v>12.246699704564948</v>
      </c>
      <c r="I389" s="75">
        <f t="shared" si="47"/>
        <v>4581.8715114838487</v>
      </c>
      <c r="J389" s="76">
        <f t="shared" si="48"/>
        <v>4581.8715114838487</v>
      </c>
      <c r="K389" s="84">
        <f t="shared" si="49"/>
        <v>2.7330550203812122E-3</v>
      </c>
      <c r="L389" s="75">
        <f t="shared" si="50"/>
        <v>482676.55051524093</v>
      </c>
      <c r="M389" s="75">
        <f t="shared" si="51"/>
        <v>165849.27813970789</v>
      </c>
      <c r="N389" s="75">
        <f t="shared" si="52"/>
        <v>648525.82865494885</v>
      </c>
    </row>
    <row r="390" spans="1:14" x14ac:dyDescent="0.3">
      <c r="A390" s="62" t="s">
        <v>53</v>
      </c>
      <c r="B390" s="63" t="s">
        <v>410</v>
      </c>
      <c r="C390" s="64">
        <v>1987</v>
      </c>
      <c r="D390" s="77">
        <v>7845570</v>
      </c>
      <c r="E390" s="77">
        <v>916700</v>
      </c>
      <c r="F390" s="75">
        <f t="shared" si="53"/>
        <v>17005.724435475073</v>
      </c>
      <c r="G390" s="74">
        <f t="shared" si="45"/>
        <v>1.1075742176555425E-3</v>
      </c>
      <c r="H390" s="73">
        <f t="shared" si="46"/>
        <v>8.5584924184575115</v>
      </c>
      <c r="I390" s="75">
        <f t="shared" si="47"/>
        <v>-3917.3855645249232</v>
      </c>
      <c r="J390" s="76">
        <f t="shared" si="48"/>
        <v>0</v>
      </c>
      <c r="K390" s="84">
        <f t="shared" si="49"/>
        <v>0</v>
      </c>
      <c r="L390" s="75">
        <f t="shared" si="50"/>
        <v>251121.38336147758</v>
      </c>
      <c r="M390" s="75">
        <f t="shared" si="51"/>
        <v>0</v>
      </c>
      <c r="N390" s="75">
        <f t="shared" si="52"/>
        <v>251121.38336147758</v>
      </c>
    </row>
    <row r="391" spans="1:14" x14ac:dyDescent="0.3">
      <c r="A391" s="62" t="s">
        <v>16</v>
      </c>
      <c r="B391" s="63" t="s">
        <v>411</v>
      </c>
      <c r="C391" s="64">
        <v>701</v>
      </c>
      <c r="D391" s="77">
        <v>1211565</v>
      </c>
      <c r="E391" s="77">
        <v>148850</v>
      </c>
      <c r="F391" s="75">
        <f t="shared" si="53"/>
        <v>5705.7915015115886</v>
      </c>
      <c r="G391" s="74">
        <f t="shared" si="45"/>
        <v>3.716153100310894E-4</v>
      </c>
      <c r="H391" s="73">
        <f t="shared" si="46"/>
        <v>8.1395028552233786</v>
      </c>
      <c r="I391" s="75">
        <f t="shared" si="47"/>
        <v>-1675.7384984884111</v>
      </c>
      <c r="J391" s="76">
        <f t="shared" si="48"/>
        <v>0</v>
      </c>
      <c r="K391" s="84">
        <f t="shared" si="49"/>
        <v>0</v>
      </c>
      <c r="L391" s="75">
        <f t="shared" si="50"/>
        <v>84256.701939891485</v>
      </c>
      <c r="M391" s="75">
        <f t="shared" si="51"/>
        <v>0</v>
      </c>
      <c r="N391" s="75">
        <f t="shared" si="52"/>
        <v>84256.701939891485</v>
      </c>
    </row>
    <row r="392" spans="1:14" x14ac:dyDescent="0.3">
      <c r="A392" s="62" t="s">
        <v>30</v>
      </c>
      <c r="B392" s="63" t="s">
        <v>412</v>
      </c>
      <c r="C392" s="64">
        <v>39</v>
      </c>
      <c r="D392" s="77">
        <v>152992</v>
      </c>
      <c r="E392" s="77">
        <v>16300</v>
      </c>
      <c r="F392" s="75">
        <f t="shared" si="53"/>
        <v>366.05447852760739</v>
      </c>
      <c r="G392" s="74">
        <f t="shared" si="45"/>
        <v>2.3840942749181752E-5</v>
      </c>
      <c r="H392" s="73">
        <f t="shared" si="46"/>
        <v>9.3860122699386501</v>
      </c>
      <c r="I392" s="75">
        <f t="shared" si="47"/>
        <v>-44.615521472392622</v>
      </c>
      <c r="J392" s="76">
        <f t="shared" si="48"/>
        <v>0</v>
      </c>
      <c r="K392" s="84">
        <f t="shared" si="49"/>
        <v>0</v>
      </c>
      <c r="L392" s="75">
        <f t="shared" si="50"/>
        <v>5405.4802182821022</v>
      </c>
      <c r="M392" s="75">
        <f t="shared" si="51"/>
        <v>0</v>
      </c>
      <c r="N392" s="75">
        <f t="shared" si="52"/>
        <v>5405.4802182821022</v>
      </c>
    </row>
    <row r="393" spans="1:14" x14ac:dyDescent="0.3">
      <c r="A393" s="62" t="s">
        <v>32</v>
      </c>
      <c r="B393" s="63" t="s">
        <v>413</v>
      </c>
      <c r="C393" s="64">
        <v>1216</v>
      </c>
      <c r="D393" s="77">
        <v>3222987</v>
      </c>
      <c r="E393" s="77">
        <v>413250</v>
      </c>
      <c r="F393" s="75">
        <f t="shared" si="53"/>
        <v>9483.7318620689657</v>
      </c>
      <c r="G393" s="74">
        <f t="shared" si="45"/>
        <v>6.1767065187026465E-4</v>
      </c>
      <c r="H393" s="73">
        <f t="shared" si="46"/>
        <v>7.7991215970961889</v>
      </c>
      <c r="I393" s="75">
        <f t="shared" si="47"/>
        <v>-3320.7481379310334</v>
      </c>
      <c r="J393" s="76">
        <f t="shared" si="48"/>
        <v>0</v>
      </c>
      <c r="K393" s="84">
        <f t="shared" si="49"/>
        <v>0</v>
      </c>
      <c r="L393" s="75">
        <f t="shared" si="50"/>
        <v>140045.06974510133</v>
      </c>
      <c r="M393" s="75">
        <f t="shared" si="51"/>
        <v>0</v>
      </c>
      <c r="N393" s="75">
        <f t="shared" si="52"/>
        <v>140045.06974510133</v>
      </c>
    </row>
    <row r="394" spans="1:14" x14ac:dyDescent="0.3">
      <c r="A394" s="62" t="s">
        <v>18</v>
      </c>
      <c r="B394" s="63" t="s">
        <v>414</v>
      </c>
      <c r="C394" s="64">
        <v>3043</v>
      </c>
      <c r="D394" s="77">
        <v>7369594</v>
      </c>
      <c r="E394" s="77">
        <v>1160050</v>
      </c>
      <c r="F394" s="75">
        <f t="shared" si="53"/>
        <v>19331.644792896859</v>
      </c>
      <c r="G394" s="74">
        <f t="shared" si="45"/>
        <v>1.2590602322605164E-3</v>
      </c>
      <c r="H394" s="73">
        <f t="shared" si="46"/>
        <v>6.3528244472221029</v>
      </c>
      <c r="I394" s="75">
        <f t="shared" si="47"/>
        <v>-12711.145207103138</v>
      </c>
      <c r="J394" s="76">
        <f t="shared" si="48"/>
        <v>0</v>
      </c>
      <c r="K394" s="84">
        <f t="shared" si="49"/>
        <v>0</v>
      </c>
      <c r="L394" s="75">
        <f t="shared" si="50"/>
        <v>285467.95530321356</v>
      </c>
      <c r="M394" s="75">
        <f t="shared" si="51"/>
        <v>0</v>
      </c>
      <c r="N394" s="75">
        <f t="shared" si="52"/>
        <v>285467.95530321356</v>
      </c>
    </row>
    <row r="395" spans="1:14" x14ac:dyDescent="0.3">
      <c r="A395" s="62" t="s">
        <v>26</v>
      </c>
      <c r="B395" s="63" t="s">
        <v>415</v>
      </c>
      <c r="C395" s="64">
        <v>824</v>
      </c>
      <c r="D395" s="77">
        <v>1008915</v>
      </c>
      <c r="E395" s="77">
        <v>78050</v>
      </c>
      <c r="F395" s="75">
        <f t="shared" si="53"/>
        <v>10651.453683536194</v>
      </c>
      <c r="G395" s="74">
        <f t="shared" si="45"/>
        <v>6.9372378255329987E-4</v>
      </c>
      <c r="H395" s="73">
        <f t="shared" si="46"/>
        <v>12.926521460602178</v>
      </c>
      <c r="I395" s="75">
        <f t="shared" si="47"/>
        <v>1974.733683536195</v>
      </c>
      <c r="J395" s="76">
        <f t="shared" si="48"/>
        <v>1974.733683536195</v>
      </c>
      <c r="K395" s="84">
        <f t="shared" si="49"/>
        <v>1.1779151366810446E-3</v>
      </c>
      <c r="L395" s="75">
        <f t="shared" si="50"/>
        <v>157288.67029272145</v>
      </c>
      <c r="M395" s="75">
        <f t="shared" si="51"/>
        <v>71479.122692940844</v>
      </c>
      <c r="N395" s="75">
        <f t="shared" si="52"/>
        <v>228767.79298566229</v>
      </c>
    </row>
    <row r="396" spans="1:14" x14ac:dyDescent="0.3">
      <c r="A396" s="62" t="s">
        <v>16</v>
      </c>
      <c r="B396" s="63" t="s">
        <v>416</v>
      </c>
      <c r="C396" s="64">
        <v>264</v>
      </c>
      <c r="D396" s="77">
        <v>659310.02</v>
      </c>
      <c r="E396" s="77">
        <v>52900</v>
      </c>
      <c r="F396" s="75">
        <f t="shared" si="53"/>
        <v>3290.3184362948959</v>
      </c>
      <c r="G396" s="74">
        <f t="shared" ref="G396:G459" si="54">IFERROR(F396/$F$498,"")</f>
        <v>2.142967729333973E-4</v>
      </c>
      <c r="H396" s="73">
        <f t="shared" ref="H396:H459" si="55">IFERROR(D396/E396,"")</f>
        <v>12.46332741020794</v>
      </c>
      <c r="I396" s="75">
        <f t="shared" ref="I396:I459" si="56">IFERROR((H396-$H$4)*C396, "")</f>
        <v>510.39843629489633</v>
      </c>
      <c r="J396" s="76">
        <f t="shared" ref="J396:J459" si="57">IF(I396&gt;0,I396,0)</f>
        <v>510.39843629489633</v>
      </c>
      <c r="K396" s="84">
        <f t="shared" ref="K396:K459" si="58">IFERROR(J396/$J$498,"")</f>
        <v>3.0444917654592419E-4</v>
      </c>
      <c r="L396" s="75">
        <f t="shared" ref="L396:L459" si="59">IFERROR(($B$7*G396),"")</f>
        <v>48587.716480839554</v>
      </c>
      <c r="M396" s="75">
        <f t="shared" ref="M396:M459" si="60">IFERROR(($B$8*K396),"")</f>
        <v>18474.811441347123</v>
      </c>
      <c r="N396" s="75">
        <f t="shared" ref="N396:N459" si="61">IFERROR(L396+M396,"")</f>
        <v>67062.52792218668</v>
      </c>
    </row>
    <row r="397" spans="1:14" x14ac:dyDescent="0.3">
      <c r="A397" s="62" t="s">
        <v>22</v>
      </c>
      <c r="B397" s="63" t="s">
        <v>417</v>
      </c>
      <c r="C397" s="64">
        <v>4944</v>
      </c>
      <c r="D397" s="77">
        <v>5675021.7999999998</v>
      </c>
      <c r="E397" s="77">
        <v>903700</v>
      </c>
      <c r="F397" s="75">
        <f t="shared" ref="F397:F460" si="62">IFERROR((C397*D397)/E397,"")</f>
        <v>31047.148145623549</v>
      </c>
      <c r="G397" s="74">
        <f t="shared" si="54"/>
        <v>2.0220850307377156E-3</v>
      </c>
      <c r="H397" s="73">
        <f t="shared" si="55"/>
        <v>6.2797629744384196</v>
      </c>
      <c r="I397" s="75">
        <f t="shared" si="56"/>
        <v>-21013.171854376451</v>
      </c>
      <c r="J397" s="76">
        <f t="shared" si="57"/>
        <v>0</v>
      </c>
      <c r="K397" s="84">
        <f t="shared" si="58"/>
        <v>0</v>
      </c>
      <c r="L397" s="75">
        <f t="shared" si="59"/>
        <v>458469.31257415225</v>
      </c>
      <c r="M397" s="75">
        <f t="shared" si="60"/>
        <v>0</v>
      </c>
      <c r="N397" s="75">
        <f t="shared" si="61"/>
        <v>458469.31257415225</v>
      </c>
    </row>
    <row r="398" spans="1:14" x14ac:dyDescent="0.3">
      <c r="A398" s="62" t="s">
        <v>37</v>
      </c>
      <c r="B398" s="63" t="s">
        <v>418</v>
      </c>
      <c r="C398" s="64">
        <v>8668</v>
      </c>
      <c r="D398" s="77">
        <v>19031948.5</v>
      </c>
      <c r="E398" s="77">
        <v>1703300</v>
      </c>
      <c r="F398" s="75">
        <f t="shared" si="62"/>
        <v>96852.538952621384</v>
      </c>
      <c r="G398" s="74">
        <f t="shared" si="54"/>
        <v>6.3079567980430969E-3</v>
      </c>
      <c r="H398" s="73">
        <f t="shared" si="55"/>
        <v>11.17357394469559</v>
      </c>
      <c r="I398" s="75">
        <f t="shared" si="56"/>
        <v>5578.4989526213831</v>
      </c>
      <c r="J398" s="76">
        <f t="shared" si="57"/>
        <v>5578.4989526213831</v>
      </c>
      <c r="K398" s="84">
        <f t="shared" si="58"/>
        <v>3.3275364729107482E-3</v>
      </c>
      <c r="L398" s="75">
        <f t="shared" si="59"/>
        <v>1430209.2013861462</v>
      </c>
      <c r="M398" s="75">
        <f t="shared" si="60"/>
        <v>201924.04393630585</v>
      </c>
      <c r="N398" s="75">
        <f t="shared" si="61"/>
        <v>1632133.2453224522</v>
      </c>
    </row>
    <row r="399" spans="1:14" x14ac:dyDescent="0.3">
      <c r="A399" s="62" t="s">
        <v>37</v>
      </c>
      <c r="B399" s="63" t="s">
        <v>419</v>
      </c>
      <c r="C399" s="64">
        <v>949</v>
      </c>
      <c r="D399" s="77">
        <v>2373555.7999999998</v>
      </c>
      <c r="E399" s="77">
        <v>277150</v>
      </c>
      <c r="F399" s="75">
        <f t="shared" si="62"/>
        <v>8127.3839227854942</v>
      </c>
      <c r="G399" s="74">
        <f t="shared" si="54"/>
        <v>5.2933239768882022E-4</v>
      </c>
      <c r="H399" s="73">
        <f t="shared" si="55"/>
        <v>8.564155872271332</v>
      </c>
      <c r="I399" s="75">
        <f t="shared" si="56"/>
        <v>-1865.5860772145054</v>
      </c>
      <c r="J399" s="76">
        <f t="shared" si="57"/>
        <v>0</v>
      </c>
      <c r="K399" s="84">
        <f t="shared" si="58"/>
        <v>0</v>
      </c>
      <c r="L399" s="75">
        <f t="shared" si="59"/>
        <v>120016.05115640635</v>
      </c>
      <c r="M399" s="75">
        <f t="shared" si="60"/>
        <v>0</v>
      </c>
      <c r="N399" s="75">
        <f t="shared" si="61"/>
        <v>120016.05115640635</v>
      </c>
    </row>
    <row r="400" spans="1:14" x14ac:dyDescent="0.3">
      <c r="A400" s="62" t="s">
        <v>26</v>
      </c>
      <c r="B400" s="63" t="s">
        <v>420</v>
      </c>
      <c r="C400" s="64">
        <v>453</v>
      </c>
      <c r="D400" s="77">
        <v>452910</v>
      </c>
      <c r="E400" s="77">
        <v>35000</v>
      </c>
      <c r="F400" s="75">
        <f t="shared" si="62"/>
        <v>5861.9494285714281</v>
      </c>
      <c r="G400" s="74">
        <f t="shared" si="54"/>
        <v>3.8178579671339821E-4</v>
      </c>
      <c r="H400" s="73">
        <f t="shared" si="55"/>
        <v>12.940285714285714</v>
      </c>
      <c r="I400" s="75">
        <f t="shared" si="56"/>
        <v>1091.8594285714289</v>
      </c>
      <c r="J400" s="76">
        <f t="shared" si="57"/>
        <v>1091.8594285714289</v>
      </c>
      <c r="K400" s="84">
        <f t="shared" si="58"/>
        <v>6.5128668172567206E-4</v>
      </c>
      <c r="L400" s="75">
        <f t="shared" si="59"/>
        <v>86562.66631176637</v>
      </c>
      <c r="M400" s="75">
        <f t="shared" si="60"/>
        <v>39521.862977768433</v>
      </c>
      <c r="N400" s="75">
        <f t="shared" si="61"/>
        <v>126084.52928953481</v>
      </c>
    </row>
    <row r="401" spans="1:14" x14ac:dyDescent="0.3">
      <c r="A401" s="62" t="s">
        <v>37</v>
      </c>
      <c r="B401" s="63" t="s">
        <v>421</v>
      </c>
      <c r="C401" s="64">
        <v>1004</v>
      </c>
      <c r="D401" s="77">
        <v>2047700.42</v>
      </c>
      <c r="E401" s="77">
        <v>153200</v>
      </c>
      <c r="F401" s="75">
        <f t="shared" si="62"/>
        <v>13419.655493994776</v>
      </c>
      <c r="G401" s="74">
        <f t="shared" si="54"/>
        <v>8.7401536414187736E-4</v>
      </c>
      <c r="H401" s="73">
        <f t="shared" si="55"/>
        <v>13.366190731070496</v>
      </c>
      <c r="I401" s="75">
        <f t="shared" si="56"/>
        <v>2847.5354939947788</v>
      </c>
      <c r="J401" s="76">
        <f t="shared" si="57"/>
        <v>2847.5354939947788</v>
      </c>
      <c r="K401" s="84">
        <f t="shared" si="58"/>
        <v>1.698535447375685E-3</v>
      </c>
      <c r="L401" s="75">
        <f t="shared" si="59"/>
        <v>198166.35655088327</v>
      </c>
      <c r="M401" s="75">
        <f t="shared" si="60"/>
        <v>103071.79172802417</v>
      </c>
      <c r="N401" s="75">
        <f t="shared" si="61"/>
        <v>301238.14827890741</v>
      </c>
    </row>
    <row r="402" spans="1:14" x14ac:dyDescent="0.3">
      <c r="A402" s="62" t="s">
        <v>28</v>
      </c>
      <c r="B402" s="63" t="s">
        <v>422</v>
      </c>
      <c r="C402" s="64">
        <v>639</v>
      </c>
      <c r="D402" s="77">
        <v>1294659</v>
      </c>
      <c r="E402" s="77">
        <v>111050</v>
      </c>
      <c r="F402" s="75">
        <f t="shared" si="62"/>
        <v>7449.6812336785233</v>
      </c>
      <c r="G402" s="74">
        <f t="shared" si="54"/>
        <v>4.8519396486058404E-4</v>
      </c>
      <c r="H402" s="73">
        <f t="shared" si="55"/>
        <v>11.658343088698784</v>
      </c>
      <c r="I402" s="75">
        <f t="shared" si="56"/>
        <v>721.01123367852324</v>
      </c>
      <c r="J402" s="76">
        <f t="shared" si="57"/>
        <v>721.01123367852324</v>
      </c>
      <c r="K402" s="84">
        <f t="shared" si="58"/>
        <v>4.3007826976757983E-4</v>
      </c>
      <c r="L402" s="75">
        <f t="shared" si="59"/>
        <v>110008.50120214993</v>
      </c>
      <c r="M402" s="75">
        <f t="shared" si="60"/>
        <v>26098.329544268985</v>
      </c>
      <c r="N402" s="75">
        <f t="shared" si="61"/>
        <v>136106.83074641891</v>
      </c>
    </row>
    <row r="403" spans="1:14" x14ac:dyDescent="0.3">
      <c r="A403" s="62" t="s">
        <v>32</v>
      </c>
      <c r="B403" s="63" t="s">
        <v>423</v>
      </c>
      <c r="C403" s="64">
        <v>283</v>
      </c>
      <c r="D403" s="77">
        <v>1577280</v>
      </c>
      <c r="E403" s="77">
        <v>209200</v>
      </c>
      <c r="F403" s="75">
        <f t="shared" si="62"/>
        <v>2133.7009560229444</v>
      </c>
      <c r="G403" s="74">
        <f t="shared" si="54"/>
        <v>1.3896686236712953E-4</v>
      </c>
      <c r="H403" s="73">
        <f t="shared" si="55"/>
        <v>7.5395793499043977</v>
      </c>
      <c r="I403" s="75">
        <f t="shared" si="56"/>
        <v>-846.28904397705526</v>
      </c>
      <c r="J403" s="76">
        <f t="shared" si="57"/>
        <v>0</v>
      </c>
      <c r="K403" s="84">
        <f t="shared" si="58"/>
        <v>0</v>
      </c>
      <c r="L403" s="75">
        <f t="shared" si="59"/>
        <v>31508.092336156948</v>
      </c>
      <c r="M403" s="75">
        <f t="shared" si="60"/>
        <v>0</v>
      </c>
      <c r="N403" s="75">
        <f t="shared" si="61"/>
        <v>31508.092336156948</v>
      </c>
    </row>
    <row r="404" spans="1:14" x14ac:dyDescent="0.3">
      <c r="A404" s="62" t="s">
        <v>18</v>
      </c>
      <c r="B404" s="63" t="s">
        <v>424</v>
      </c>
      <c r="C404" s="64">
        <v>7805</v>
      </c>
      <c r="D404" s="77">
        <v>15727682</v>
      </c>
      <c r="E404" s="77">
        <v>1347450</v>
      </c>
      <c r="F404" s="75">
        <f t="shared" si="62"/>
        <v>91101.382619021111</v>
      </c>
      <c r="G404" s="74">
        <f t="shared" si="54"/>
        <v>5.9333868994791671E-3</v>
      </c>
      <c r="H404" s="73">
        <f t="shared" si="55"/>
        <v>11.672182270214108</v>
      </c>
      <c r="I404" s="75">
        <f t="shared" si="56"/>
        <v>8914.7326190211206</v>
      </c>
      <c r="J404" s="76">
        <f t="shared" si="57"/>
        <v>8914.7326190211206</v>
      </c>
      <c r="K404" s="84">
        <f t="shared" si="58"/>
        <v>5.3175770378339022E-3</v>
      </c>
      <c r="L404" s="75">
        <f t="shared" si="59"/>
        <v>1345282.6027045255</v>
      </c>
      <c r="M404" s="75">
        <f t="shared" si="60"/>
        <v>322685.16608715302</v>
      </c>
      <c r="N404" s="75">
        <f t="shared" si="61"/>
        <v>1667967.7687916784</v>
      </c>
    </row>
    <row r="405" spans="1:14" x14ac:dyDescent="0.3">
      <c r="A405" s="62" t="s">
        <v>28</v>
      </c>
      <c r="B405" s="63" t="s">
        <v>425</v>
      </c>
      <c r="C405" s="64">
        <v>1153</v>
      </c>
      <c r="D405" s="77">
        <v>4024852</v>
      </c>
      <c r="E405" s="77">
        <v>1404150</v>
      </c>
      <c r="F405" s="75">
        <f t="shared" si="62"/>
        <v>3304.9562767510592</v>
      </c>
      <c r="G405" s="74">
        <f t="shared" si="54"/>
        <v>2.1525012806701226E-4</v>
      </c>
      <c r="H405" s="73">
        <f t="shared" si="55"/>
        <v>2.8663974646583341</v>
      </c>
      <c r="I405" s="75">
        <f t="shared" si="56"/>
        <v>-8836.1337232489404</v>
      </c>
      <c r="J405" s="76">
        <f t="shared" si="57"/>
        <v>0</v>
      </c>
      <c r="K405" s="84">
        <f t="shared" si="58"/>
        <v>0</v>
      </c>
      <c r="L405" s="75">
        <f t="shared" si="59"/>
        <v>48803.871620758684</v>
      </c>
      <c r="M405" s="75">
        <f t="shared" si="60"/>
        <v>0</v>
      </c>
      <c r="N405" s="75">
        <f t="shared" si="61"/>
        <v>48803.871620758684</v>
      </c>
    </row>
    <row r="406" spans="1:14" x14ac:dyDescent="0.3">
      <c r="A406" s="62" t="s">
        <v>53</v>
      </c>
      <c r="B406" s="63" t="s">
        <v>426</v>
      </c>
      <c r="C406" s="64">
        <v>27222</v>
      </c>
      <c r="D406" s="77">
        <v>83929718</v>
      </c>
      <c r="E406" s="77">
        <v>7393200</v>
      </c>
      <c r="F406" s="75">
        <f t="shared" si="62"/>
        <v>309031.91897906183</v>
      </c>
      <c r="G406" s="74">
        <f t="shared" si="54"/>
        <v>2.012709233249807E-2</v>
      </c>
      <c r="H406" s="73">
        <f t="shared" si="55"/>
        <v>11.352285613807283</v>
      </c>
      <c r="I406" s="75">
        <f t="shared" si="56"/>
        <v>22384.258979061862</v>
      </c>
      <c r="J406" s="76">
        <f t="shared" si="57"/>
        <v>22384.258979061862</v>
      </c>
      <c r="K406" s="84">
        <f t="shared" si="58"/>
        <v>1.3352057391156701E-2</v>
      </c>
      <c r="L406" s="75">
        <f t="shared" si="59"/>
        <v>4563435.288589404</v>
      </c>
      <c r="M406" s="75">
        <f t="shared" si="60"/>
        <v>810239.48054086999</v>
      </c>
      <c r="N406" s="75">
        <f t="shared" si="61"/>
        <v>5373674.7691302737</v>
      </c>
    </row>
    <row r="407" spans="1:14" x14ac:dyDescent="0.3">
      <c r="A407" s="62" t="s">
        <v>39</v>
      </c>
      <c r="B407" s="63" t="s">
        <v>427</v>
      </c>
      <c r="C407" s="64">
        <v>1539</v>
      </c>
      <c r="D407" s="77">
        <v>5005194</v>
      </c>
      <c r="E407" s="77">
        <v>533450</v>
      </c>
      <c r="F407" s="75">
        <f t="shared" si="62"/>
        <v>14439.954196269566</v>
      </c>
      <c r="G407" s="74">
        <f t="shared" si="54"/>
        <v>9.4046690175409418E-4</v>
      </c>
      <c r="H407" s="73">
        <f t="shared" si="55"/>
        <v>9.3826862873746375</v>
      </c>
      <c r="I407" s="75">
        <f t="shared" si="56"/>
        <v>-1765.7158037304318</v>
      </c>
      <c r="J407" s="76">
        <f t="shared" si="57"/>
        <v>0</v>
      </c>
      <c r="K407" s="84">
        <f t="shared" si="58"/>
        <v>0</v>
      </c>
      <c r="L407" s="75">
        <f t="shared" si="59"/>
        <v>213232.97853040189</v>
      </c>
      <c r="M407" s="75">
        <f t="shared" si="60"/>
        <v>0</v>
      </c>
      <c r="N407" s="75">
        <f t="shared" si="61"/>
        <v>213232.97853040189</v>
      </c>
    </row>
    <row r="408" spans="1:14" x14ac:dyDescent="0.3">
      <c r="A408" s="62" t="s">
        <v>28</v>
      </c>
      <c r="B408" s="63" t="s">
        <v>428</v>
      </c>
      <c r="C408" s="64">
        <v>627</v>
      </c>
      <c r="D408" s="77">
        <v>3861543.92</v>
      </c>
      <c r="E408" s="77">
        <v>1018700</v>
      </c>
      <c r="F408" s="75">
        <f t="shared" si="62"/>
        <v>2376.7429447727495</v>
      </c>
      <c r="G408" s="74">
        <f t="shared" si="54"/>
        <v>1.547960639732352E-4</v>
      </c>
      <c r="H408" s="73">
        <f t="shared" si="55"/>
        <v>3.7906586041032688</v>
      </c>
      <c r="I408" s="75">
        <f t="shared" si="56"/>
        <v>-4225.5670552272495</v>
      </c>
      <c r="J408" s="76">
        <f t="shared" si="57"/>
        <v>0</v>
      </c>
      <c r="K408" s="84">
        <f t="shared" si="58"/>
        <v>0</v>
      </c>
      <c r="L408" s="75">
        <f t="shared" si="59"/>
        <v>35097.062665610058</v>
      </c>
      <c r="M408" s="75">
        <f t="shared" si="60"/>
        <v>0</v>
      </c>
      <c r="N408" s="75">
        <f t="shared" si="61"/>
        <v>35097.062665610058</v>
      </c>
    </row>
    <row r="409" spans="1:14" x14ac:dyDescent="0.3">
      <c r="A409" s="62" t="s">
        <v>32</v>
      </c>
      <c r="B409" s="63" t="s">
        <v>429</v>
      </c>
      <c r="C409" s="64">
        <v>1825</v>
      </c>
      <c r="D409" s="77">
        <v>10242207.73</v>
      </c>
      <c r="E409" s="77">
        <v>1191650</v>
      </c>
      <c r="F409" s="75">
        <f t="shared" si="62"/>
        <v>15685.83821361138</v>
      </c>
      <c r="G409" s="74">
        <f t="shared" si="54"/>
        <v>1.0216106966587277E-3</v>
      </c>
      <c r="H409" s="73">
        <f t="shared" si="55"/>
        <v>8.5949798430747286</v>
      </c>
      <c r="I409" s="75">
        <f t="shared" si="56"/>
        <v>-3531.411786388619</v>
      </c>
      <c r="J409" s="76">
        <f t="shared" si="57"/>
        <v>0</v>
      </c>
      <c r="K409" s="84">
        <f t="shared" si="58"/>
        <v>0</v>
      </c>
      <c r="L409" s="75">
        <f t="shared" si="59"/>
        <v>231630.79034547327</v>
      </c>
      <c r="M409" s="75">
        <f t="shared" si="60"/>
        <v>0</v>
      </c>
      <c r="N409" s="75">
        <f t="shared" si="61"/>
        <v>231630.79034547327</v>
      </c>
    </row>
    <row r="410" spans="1:14" x14ac:dyDescent="0.3">
      <c r="A410" s="62" t="s">
        <v>30</v>
      </c>
      <c r="B410" s="63" t="s">
        <v>430</v>
      </c>
      <c r="C410" s="64">
        <v>333</v>
      </c>
      <c r="D410" s="77">
        <v>450389</v>
      </c>
      <c r="E410" s="77">
        <v>33400</v>
      </c>
      <c r="F410" s="75">
        <f t="shared" si="62"/>
        <v>4490.4052994011972</v>
      </c>
      <c r="G410" s="74">
        <f t="shared" si="54"/>
        <v>2.9245782238277487E-4</v>
      </c>
      <c r="H410" s="73">
        <f t="shared" si="55"/>
        <v>13.484700598802394</v>
      </c>
      <c r="I410" s="75">
        <f t="shared" si="56"/>
        <v>983.91529940119756</v>
      </c>
      <c r="J410" s="76">
        <f t="shared" si="57"/>
        <v>983.91529940119756</v>
      </c>
      <c r="K410" s="84">
        <f t="shared" si="58"/>
        <v>5.8689874692436706E-4</v>
      </c>
      <c r="L410" s="75">
        <f t="shared" si="59"/>
        <v>66309.247507681197</v>
      </c>
      <c r="M410" s="75">
        <f t="shared" si="60"/>
        <v>35614.626413532154</v>
      </c>
      <c r="N410" s="75">
        <f t="shared" si="61"/>
        <v>101923.87392121335</v>
      </c>
    </row>
    <row r="411" spans="1:14" x14ac:dyDescent="0.3">
      <c r="A411" s="62" t="s">
        <v>30</v>
      </c>
      <c r="B411" s="63" t="s">
        <v>431</v>
      </c>
      <c r="C411" s="64">
        <v>397</v>
      </c>
      <c r="D411" s="77">
        <v>414904</v>
      </c>
      <c r="E411" s="77">
        <v>26600</v>
      </c>
      <c r="F411" s="75">
        <f t="shared" si="62"/>
        <v>6192.3642105263161</v>
      </c>
      <c r="G411" s="74">
        <f t="shared" si="54"/>
        <v>4.0330554407929677E-4</v>
      </c>
      <c r="H411" s="73">
        <f t="shared" si="55"/>
        <v>15.597894736842106</v>
      </c>
      <c r="I411" s="75">
        <f t="shared" si="56"/>
        <v>2011.9542105263163</v>
      </c>
      <c r="J411" s="76">
        <f t="shared" si="57"/>
        <v>2011.9542105263163</v>
      </c>
      <c r="K411" s="84">
        <f t="shared" si="58"/>
        <v>1.2001169264729721E-3</v>
      </c>
      <c r="L411" s="75">
        <f t="shared" si="59"/>
        <v>91441.859635309971</v>
      </c>
      <c r="M411" s="75">
        <f t="shared" si="60"/>
        <v>72826.388219226195</v>
      </c>
      <c r="N411" s="75">
        <f t="shared" si="61"/>
        <v>164268.24785453617</v>
      </c>
    </row>
    <row r="412" spans="1:14" x14ac:dyDescent="0.3">
      <c r="A412" s="62" t="s">
        <v>53</v>
      </c>
      <c r="B412" s="63" t="s">
        <v>432</v>
      </c>
      <c r="C412" s="64">
        <v>10766</v>
      </c>
      <c r="D412" s="77">
        <v>21281123</v>
      </c>
      <c r="E412" s="77">
        <v>2183100</v>
      </c>
      <c r="F412" s="75">
        <f t="shared" si="62"/>
        <v>104948.27090742522</v>
      </c>
      <c r="G412" s="74">
        <f t="shared" si="54"/>
        <v>6.835227719091651E-3</v>
      </c>
      <c r="H412" s="73">
        <f t="shared" si="55"/>
        <v>9.7481210205670834</v>
      </c>
      <c r="I412" s="75">
        <f t="shared" si="56"/>
        <v>-8417.7090925747725</v>
      </c>
      <c r="J412" s="76">
        <f t="shared" si="57"/>
        <v>0</v>
      </c>
      <c r="K412" s="84">
        <f t="shared" si="58"/>
        <v>0</v>
      </c>
      <c r="L412" s="75">
        <f t="shared" si="59"/>
        <v>1549757.8519319037</v>
      </c>
      <c r="M412" s="75">
        <f t="shared" si="60"/>
        <v>0</v>
      </c>
      <c r="N412" s="75">
        <f t="shared" si="61"/>
        <v>1549757.8519319037</v>
      </c>
    </row>
    <row r="413" spans="1:14" x14ac:dyDescent="0.3">
      <c r="A413" s="62" t="s">
        <v>37</v>
      </c>
      <c r="B413" s="63" t="s">
        <v>433</v>
      </c>
      <c r="C413" s="64">
        <v>611</v>
      </c>
      <c r="D413" s="77">
        <v>1113075.6499999999</v>
      </c>
      <c r="E413" s="77">
        <v>111450</v>
      </c>
      <c r="F413" s="75">
        <f t="shared" si="62"/>
        <v>6102.1913158366979</v>
      </c>
      <c r="G413" s="74">
        <f t="shared" si="54"/>
        <v>3.9743262912830254E-4</v>
      </c>
      <c r="H413" s="73">
        <f t="shared" si="55"/>
        <v>9.9872198295199635</v>
      </c>
      <c r="I413" s="75">
        <f t="shared" si="56"/>
        <v>-331.63868416330195</v>
      </c>
      <c r="J413" s="76">
        <f t="shared" si="57"/>
        <v>0</v>
      </c>
      <c r="K413" s="84">
        <f t="shared" si="58"/>
        <v>0</v>
      </c>
      <c r="L413" s="75">
        <f t="shared" si="59"/>
        <v>90110.287896506066</v>
      </c>
      <c r="M413" s="75">
        <f t="shared" si="60"/>
        <v>0</v>
      </c>
      <c r="N413" s="75">
        <f t="shared" si="61"/>
        <v>90110.287896506066</v>
      </c>
    </row>
    <row r="414" spans="1:14" x14ac:dyDescent="0.3">
      <c r="A414" s="62" t="s">
        <v>30</v>
      </c>
      <c r="B414" s="63" t="s">
        <v>434</v>
      </c>
      <c r="C414" s="64">
        <v>1232</v>
      </c>
      <c r="D414" s="77">
        <v>1730181</v>
      </c>
      <c r="E414" s="77">
        <v>159650</v>
      </c>
      <c r="F414" s="75">
        <f t="shared" si="62"/>
        <v>13351.600325712496</v>
      </c>
      <c r="G414" s="74">
        <f t="shared" si="54"/>
        <v>8.6958296550730804E-4</v>
      </c>
      <c r="H414" s="73">
        <f t="shared" si="55"/>
        <v>10.837337926714689</v>
      </c>
      <c r="I414" s="75">
        <f t="shared" si="56"/>
        <v>378.64032571249732</v>
      </c>
      <c r="J414" s="76">
        <f t="shared" si="57"/>
        <v>378.64032571249732</v>
      </c>
      <c r="K414" s="84">
        <f t="shared" si="58"/>
        <v>2.258563647002361E-4</v>
      </c>
      <c r="L414" s="75">
        <f t="shared" si="59"/>
        <v>197161.39448244628</v>
      </c>
      <c r="M414" s="75">
        <f t="shared" si="60"/>
        <v>13705.583959875064</v>
      </c>
      <c r="N414" s="75">
        <f t="shared" si="61"/>
        <v>210866.97844232136</v>
      </c>
    </row>
    <row r="415" spans="1:14" x14ac:dyDescent="0.3">
      <c r="A415" s="62" t="s">
        <v>20</v>
      </c>
      <c r="B415" s="63" t="s">
        <v>435</v>
      </c>
      <c r="C415" s="64">
        <v>1150</v>
      </c>
      <c r="D415" s="77">
        <v>3535608</v>
      </c>
      <c r="E415" s="77">
        <v>334850</v>
      </c>
      <c r="F415" s="75">
        <f t="shared" si="62"/>
        <v>12142.598775571152</v>
      </c>
      <c r="G415" s="74">
        <f t="shared" si="54"/>
        <v>7.9084130700737539E-4</v>
      </c>
      <c r="H415" s="73">
        <f t="shared" si="55"/>
        <v>10.558781543974915</v>
      </c>
      <c r="I415" s="75">
        <f t="shared" si="56"/>
        <v>33.098775571152572</v>
      </c>
      <c r="J415" s="76">
        <f t="shared" si="57"/>
        <v>33.098775571152572</v>
      </c>
      <c r="K415" s="84">
        <f t="shared" si="58"/>
        <v>1.974319325988992E-5</v>
      </c>
      <c r="L415" s="75">
        <f t="shared" si="59"/>
        <v>179308.22139889785</v>
      </c>
      <c r="M415" s="75">
        <f t="shared" si="60"/>
        <v>1198.0711423324256</v>
      </c>
      <c r="N415" s="75">
        <f t="shared" si="61"/>
        <v>180506.29254123027</v>
      </c>
    </row>
    <row r="416" spans="1:14" x14ac:dyDescent="0.3">
      <c r="A416" s="62" t="s">
        <v>26</v>
      </c>
      <c r="B416" s="63" t="s">
        <v>436</v>
      </c>
      <c r="C416" s="64">
        <v>239</v>
      </c>
      <c r="D416" s="77">
        <v>368725</v>
      </c>
      <c r="E416" s="77">
        <v>23300</v>
      </c>
      <c r="F416" s="75">
        <f t="shared" si="62"/>
        <v>3782.2006437768241</v>
      </c>
      <c r="G416" s="74">
        <f t="shared" si="54"/>
        <v>2.463328119270668E-4</v>
      </c>
      <c r="H416" s="73">
        <f t="shared" si="55"/>
        <v>15.82510729613734</v>
      </c>
      <c r="I416" s="75">
        <f t="shared" si="56"/>
        <v>1265.5306437768243</v>
      </c>
      <c r="J416" s="76">
        <f t="shared" si="57"/>
        <v>1265.5306437768243</v>
      </c>
      <c r="K416" s="84">
        <f t="shared" si="58"/>
        <v>7.5488037382794016E-4</v>
      </c>
      <c r="L416" s="75">
        <f t="shared" si="59"/>
        <v>55851.278869048299</v>
      </c>
      <c r="M416" s="75">
        <f t="shared" si="60"/>
        <v>45808.212475625194</v>
      </c>
      <c r="N416" s="75">
        <f t="shared" si="61"/>
        <v>101659.4913446735</v>
      </c>
    </row>
    <row r="417" spans="1:14" x14ac:dyDescent="0.3">
      <c r="A417" s="62" t="s">
        <v>62</v>
      </c>
      <c r="B417" s="63" t="s">
        <v>437</v>
      </c>
      <c r="C417" s="64">
        <v>1564</v>
      </c>
      <c r="D417" s="77">
        <v>4767817</v>
      </c>
      <c r="E417" s="77">
        <v>404600</v>
      </c>
      <c r="F417" s="75">
        <f t="shared" si="62"/>
        <v>18430.216974789917</v>
      </c>
      <c r="G417" s="74">
        <f t="shared" si="54"/>
        <v>1.2003506951160702E-3</v>
      </c>
      <c r="H417" s="73">
        <f t="shared" si="55"/>
        <v>11.784026198714781</v>
      </c>
      <c r="I417" s="75">
        <f t="shared" si="56"/>
        <v>1961.2969747899178</v>
      </c>
      <c r="J417" s="76">
        <f t="shared" si="57"/>
        <v>1961.2969747899178</v>
      </c>
      <c r="K417" s="84">
        <f t="shared" si="58"/>
        <v>1.1699002318098864E-3</v>
      </c>
      <c r="L417" s="75">
        <f t="shared" si="59"/>
        <v>272156.68464594503</v>
      </c>
      <c r="M417" s="75">
        <f t="shared" si="60"/>
        <v>70992.756272459985</v>
      </c>
      <c r="N417" s="75">
        <f t="shared" si="61"/>
        <v>343149.44091840502</v>
      </c>
    </row>
    <row r="418" spans="1:14" x14ac:dyDescent="0.3">
      <c r="A418" s="62" t="s">
        <v>35</v>
      </c>
      <c r="B418" s="63" t="s">
        <v>438</v>
      </c>
      <c r="C418" s="64">
        <v>270</v>
      </c>
      <c r="D418" s="77">
        <v>659696</v>
      </c>
      <c r="E418" s="77">
        <v>172200</v>
      </c>
      <c r="F418" s="75">
        <f t="shared" si="62"/>
        <v>1034.3665505226481</v>
      </c>
      <c r="G418" s="74">
        <f t="shared" si="54"/>
        <v>6.736776944205374E-5</v>
      </c>
      <c r="H418" s="73">
        <f t="shared" si="55"/>
        <v>3.8309872241579557</v>
      </c>
      <c r="I418" s="75">
        <f t="shared" si="56"/>
        <v>-1808.7334494773518</v>
      </c>
      <c r="J418" s="76">
        <f t="shared" si="57"/>
        <v>0</v>
      </c>
      <c r="K418" s="84">
        <f t="shared" si="58"/>
        <v>0</v>
      </c>
      <c r="L418" s="75">
        <f t="shared" si="59"/>
        <v>15274.36011653982</v>
      </c>
      <c r="M418" s="75">
        <f t="shared" si="60"/>
        <v>0</v>
      </c>
      <c r="N418" s="75">
        <f t="shared" si="61"/>
        <v>15274.36011653982</v>
      </c>
    </row>
    <row r="419" spans="1:14" x14ac:dyDescent="0.3">
      <c r="A419" s="62" t="s">
        <v>32</v>
      </c>
      <c r="B419" s="63" t="s">
        <v>439</v>
      </c>
      <c r="C419" s="64">
        <v>1072</v>
      </c>
      <c r="D419" s="77">
        <v>3987108</v>
      </c>
      <c r="E419" s="77">
        <v>514100</v>
      </c>
      <c r="F419" s="75">
        <f t="shared" si="62"/>
        <v>8313.9073643260072</v>
      </c>
      <c r="G419" s="74">
        <f t="shared" si="54"/>
        <v>5.4148057494657321E-4</v>
      </c>
      <c r="H419" s="73">
        <f t="shared" si="55"/>
        <v>7.7555106010503794</v>
      </c>
      <c r="I419" s="75">
        <f t="shared" si="56"/>
        <v>-2974.2526356739927</v>
      </c>
      <c r="J419" s="76">
        <f t="shared" si="57"/>
        <v>0</v>
      </c>
      <c r="K419" s="84">
        <f t="shared" si="58"/>
        <v>0</v>
      </c>
      <c r="L419" s="75">
        <f t="shared" si="59"/>
        <v>122770.41924267769</v>
      </c>
      <c r="M419" s="75">
        <f t="shared" si="60"/>
        <v>0</v>
      </c>
      <c r="N419" s="75">
        <f t="shared" si="61"/>
        <v>122770.41924267769</v>
      </c>
    </row>
    <row r="420" spans="1:14" x14ac:dyDescent="0.3">
      <c r="A420" s="62" t="s">
        <v>35</v>
      </c>
      <c r="B420" s="63" t="s">
        <v>440</v>
      </c>
      <c r="C420" s="64">
        <v>430</v>
      </c>
      <c r="D420" s="77">
        <v>1040723</v>
      </c>
      <c r="E420" s="77">
        <v>90450</v>
      </c>
      <c r="F420" s="75">
        <f t="shared" si="62"/>
        <v>4947.6051962410174</v>
      </c>
      <c r="G420" s="74">
        <f t="shared" si="54"/>
        <v>3.2223502005382561E-4</v>
      </c>
      <c r="H420" s="73">
        <f t="shared" si="55"/>
        <v>11.506058595909343</v>
      </c>
      <c r="I420" s="75">
        <f t="shared" si="56"/>
        <v>419.70519624101763</v>
      </c>
      <c r="J420" s="76">
        <f t="shared" si="57"/>
        <v>419.70519624101763</v>
      </c>
      <c r="K420" s="84">
        <f t="shared" si="58"/>
        <v>2.5035127912068224E-4</v>
      </c>
      <c r="L420" s="75">
        <f t="shared" si="59"/>
        <v>73060.660598183458</v>
      </c>
      <c r="M420" s="75">
        <f t="shared" si="60"/>
        <v>15192.002580952905</v>
      </c>
      <c r="N420" s="75">
        <f t="shared" si="61"/>
        <v>88252.663179136362</v>
      </c>
    </row>
    <row r="421" spans="1:14" x14ac:dyDescent="0.3">
      <c r="A421" s="62" t="s">
        <v>50</v>
      </c>
      <c r="B421" s="63" t="s">
        <v>441</v>
      </c>
      <c r="C421" s="64">
        <v>1155</v>
      </c>
      <c r="D421" s="77">
        <v>1490383</v>
      </c>
      <c r="E421" s="77">
        <v>161400</v>
      </c>
      <c r="F421" s="75">
        <f t="shared" si="62"/>
        <v>10665.380204460967</v>
      </c>
      <c r="G421" s="74">
        <f t="shared" si="54"/>
        <v>6.946308098061785E-4</v>
      </c>
      <c r="H421" s="73">
        <f t="shared" si="55"/>
        <v>9.2340954151177197</v>
      </c>
      <c r="I421" s="75">
        <f t="shared" si="56"/>
        <v>-1496.7697955390331</v>
      </c>
      <c r="J421" s="76">
        <f t="shared" si="57"/>
        <v>0</v>
      </c>
      <c r="K421" s="84">
        <f t="shared" si="58"/>
        <v>0</v>
      </c>
      <c r="L421" s="75">
        <f t="shared" si="59"/>
        <v>157494.32146702523</v>
      </c>
      <c r="M421" s="75">
        <f t="shared" si="60"/>
        <v>0</v>
      </c>
      <c r="N421" s="75">
        <f t="shared" si="61"/>
        <v>157494.32146702523</v>
      </c>
    </row>
    <row r="422" spans="1:14" x14ac:dyDescent="0.3">
      <c r="A422" s="62" t="s">
        <v>32</v>
      </c>
      <c r="B422" s="63" t="s">
        <v>442</v>
      </c>
      <c r="C422" s="64">
        <v>1249</v>
      </c>
      <c r="D422" s="77">
        <v>2981263</v>
      </c>
      <c r="E422" s="77">
        <v>314200</v>
      </c>
      <c r="F422" s="75">
        <f t="shared" si="62"/>
        <v>11851.042288351369</v>
      </c>
      <c r="G422" s="74">
        <f t="shared" si="54"/>
        <v>7.7185238069258603E-4</v>
      </c>
      <c r="H422" s="73">
        <f t="shared" si="55"/>
        <v>9.4884245703373651</v>
      </c>
      <c r="I422" s="75">
        <f t="shared" si="56"/>
        <v>-1300.9277116486303</v>
      </c>
      <c r="J422" s="76">
        <f t="shared" si="57"/>
        <v>0</v>
      </c>
      <c r="K422" s="84">
        <f t="shared" si="58"/>
        <v>0</v>
      </c>
      <c r="L422" s="75">
        <f t="shared" si="59"/>
        <v>175002.84360235359</v>
      </c>
      <c r="M422" s="75">
        <f t="shared" si="60"/>
        <v>0</v>
      </c>
      <c r="N422" s="75">
        <f t="shared" si="61"/>
        <v>175002.84360235359</v>
      </c>
    </row>
    <row r="423" spans="1:14" x14ac:dyDescent="0.3">
      <c r="A423" s="62" t="s">
        <v>35</v>
      </c>
      <c r="B423" s="63" t="s">
        <v>443</v>
      </c>
      <c r="C423" s="64">
        <v>1034</v>
      </c>
      <c r="D423" s="77">
        <v>1757296</v>
      </c>
      <c r="E423" s="77">
        <v>138250</v>
      </c>
      <c r="F423" s="75">
        <f t="shared" si="62"/>
        <v>13143.175869801085</v>
      </c>
      <c r="G423" s="74">
        <f t="shared" si="54"/>
        <v>8.5600838627828064E-4</v>
      </c>
      <c r="H423" s="73">
        <f t="shared" si="55"/>
        <v>12.711001808318263</v>
      </c>
      <c r="I423" s="75">
        <f t="shared" si="56"/>
        <v>2255.1558698010849</v>
      </c>
      <c r="J423" s="76">
        <f t="shared" si="57"/>
        <v>2255.1558698010849</v>
      </c>
      <c r="K423" s="84">
        <f t="shared" si="58"/>
        <v>1.3451850529317797E-3</v>
      </c>
      <c r="L423" s="75">
        <f t="shared" si="59"/>
        <v>194083.61688505957</v>
      </c>
      <c r="M423" s="75">
        <f t="shared" si="60"/>
        <v>81629.520199685634</v>
      </c>
      <c r="N423" s="75">
        <f t="shared" si="61"/>
        <v>275713.13708474522</v>
      </c>
    </row>
    <row r="424" spans="1:14" x14ac:dyDescent="0.3">
      <c r="A424" s="62" t="s">
        <v>32</v>
      </c>
      <c r="B424" s="63" t="s">
        <v>444</v>
      </c>
      <c r="C424" s="64">
        <v>1669</v>
      </c>
      <c r="D424" s="77">
        <v>4681915</v>
      </c>
      <c r="E424" s="77">
        <v>635950</v>
      </c>
      <c r="F424" s="75">
        <f t="shared" si="62"/>
        <v>12287.312107870115</v>
      </c>
      <c r="G424" s="74">
        <f t="shared" si="54"/>
        <v>8.0026641303055626E-4</v>
      </c>
      <c r="H424" s="73">
        <f t="shared" si="55"/>
        <v>7.3620803522289489</v>
      </c>
      <c r="I424" s="75">
        <f t="shared" si="56"/>
        <v>-5287.2578921298837</v>
      </c>
      <c r="J424" s="76">
        <f t="shared" si="57"/>
        <v>0</v>
      </c>
      <c r="K424" s="84">
        <f t="shared" si="58"/>
        <v>0</v>
      </c>
      <c r="L424" s="75">
        <f t="shared" si="59"/>
        <v>181445.18488643714</v>
      </c>
      <c r="M424" s="75">
        <f t="shared" si="60"/>
        <v>0</v>
      </c>
      <c r="N424" s="75">
        <f t="shared" si="61"/>
        <v>181445.18488643714</v>
      </c>
    </row>
    <row r="425" spans="1:14" x14ac:dyDescent="0.3">
      <c r="A425" s="62" t="s">
        <v>32</v>
      </c>
      <c r="B425" s="63" t="s">
        <v>445</v>
      </c>
      <c r="C425" s="64">
        <v>361</v>
      </c>
      <c r="D425" s="77">
        <v>2196519</v>
      </c>
      <c r="E425" s="77">
        <v>243400</v>
      </c>
      <c r="F425" s="75">
        <f t="shared" si="62"/>
        <v>3257.7787962202137</v>
      </c>
      <c r="G425" s="74">
        <f t="shared" si="54"/>
        <v>2.1217748265939243E-4</v>
      </c>
      <c r="H425" s="73">
        <f t="shared" si="55"/>
        <v>9.0243179950698433</v>
      </c>
      <c r="I425" s="75">
        <f t="shared" si="56"/>
        <v>-543.55120377978631</v>
      </c>
      <c r="J425" s="76">
        <f t="shared" si="57"/>
        <v>0</v>
      </c>
      <c r="K425" s="84">
        <f t="shared" si="58"/>
        <v>0</v>
      </c>
      <c r="L425" s="75">
        <f t="shared" si="59"/>
        <v>48107.20772858712</v>
      </c>
      <c r="M425" s="75">
        <f t="shared" si="60"/>
        <v>0</v>
      </c>
      <c r="N425" s="75">
        <f t="shared" si="61"/>
        <v>48107.20772858712</v>
      </c>
    </row>
    <row r="426" spans="1:14" x14ac:dyDescent="0.3">
      <c r="A426" s="62" t="s">
        <v>62</v>
      </c>
      <c r="B426" s="63" t="s">
        <v>446</v>
      </c>
      <c r="C426" s="64">
        <v>1416</v>
      </c>
      <c r="D426" s="77">
        <v>2322713</v>
      </c>
      <c r="E426" s="77">
        <v>275900</v>
      </c>
      <c r="F426" s="75">
        <f t="shared" si="62"/>
        <v>11920.84671257702</v>
      </c>
      <c r="G426" s="74">
        <f t="shared" si="54"/>
        <v>7.7639870748060218E-4</v>
      </c>
      <c r="H426" s="73">
        <f t="shared" si="55"/>
        <v>8.4186770569046754</v>
      </c>
      <c r="I426" s="75">
        <f t="shared" si="56"/>
        <v>-2989.6332874229788</v>
      </c>
      <c r="J426" s="76">
        <f t="shared" si="57"/>
        <v>0</v>
      </c>
      <c r="K426" s="84">
        <f t="shared" si="58"/>
        <v>0</v>
      </c>
      <c r="L426" s="75">
        <f t="shared" si="59"/>
        <v>176033.63671221543</v>
      </c>
      <c r="M426" s="75">
        <f t="shared" si="60"/>
        <v>0</v>
      </c>
      <c r="N426" s="75">
        <f t="shared" si="61"/>
        <v>176033.63671221543</v>
      </c>
    </row>
    <row r="427" spans="1:14" x14ac:dyDescent="0.3">
      <c r="A427" s="62" t="s">
        <v>35</v>
      </c>
      <c r="B427" s="63" t="s">
        <v>447</v>
      </c>
      <c r="C427" s="64">
        <v>407</v>
      </c>
      <c r="D427" s="77">
        <v>1755797</v>
      </c>
      <c r="E427" s="77">
        <v>188200</v>
      </c>
      <c r="F427" s="75">
        <f t="shared" si="62"/>
        <v>3797.0742773645056</v>
      </c>
      <c r="G427" s="74">
        <f t="shared" si="54"/>
        <v>2.4730152414788857E-4</v>
      </c>
      <c r="H427" s="73">
        <f t="shared" si="55"/>
        <v>9.3294208289054197</v>
      </c>
      <c r="I427" s="75">
        <f t="shared" si="56"/>
        <v>-488.63572263549395</v>
      </c>
      <c r="J427" s="76">
        <f t="shared" si="57"/>
        <v>0</v>
      </c>
      <c r="K427" s="84">
        <f t="shared" si="58"/>
        <v>0</v>
      </c>
      <c r="L427" s="75">
        <f t="shared" si="59"/>
        <v>56070.915936338344</v>
      </c>
      <c r="M427" s="75">
        <f t="shared" si="60"/>
        <v>0</v>
      </c>
      <c r="N427" s="75">
        <f t="shared" si="61"/>
        <v>56070.915936338344</v>
      </c>
    </row>
    <row r="428" spans="1:14" x14ac:dyDescent="0.3">
      <c r="A428" s="62" t="s">
        <v>20</v>
      </c>
      <c r="B428" s="63" t="s">
        <v>448</v>
      </c>
      <c r="C428" s="64">
        <v>66</v>
      </c>
      <c r="D428" s="77">
        <v>100027</v>
      </c>
      <c r="E428" s="77">
        <v>8050</v>
      </c>
      <c r="F428" s="75">
        <f t="shared" si="62"/>
        <v>820.0971428571429</v>
      </c>
      <c r="G428" s="74">
        <f t="shared" si="54"/>
        <v>5.3412511466240925E-5</v>
      </c>
      <c r="H428" s="73">
        <f t="shared" si="55"/>
        <v>12.425714285714285</v>
      </c>
      <c r="I428" s="75">
        <f t="shared" si="56"/>
        <v>125.11714285714287</v>
      </c>
      <c r="J428" s="76">
        <f t="shared" si="57"/>
        <v>125.11714285714287</v>
      </c>
      <c r="K428" s="84">
        <f t="shared" si="58"/>
        <v>7.4631520016310053E-5</v>
      </c>
      <c r="L428" s="75">
        <f t="shared" si="59"/>
        <v>12110.270855351995</v>
      </c>
      <c r="M428" s="75">
        <f t="shared" si="60"/>
        <v>4528.8454234806186</v>
      </c>
      <c r="N428" s="75">
        <f t="shared" si="61"/>
        <v>16639.116278832615</v>
      </c>
    </row>
    <row r="429" spans="1:14" x14ac:dyDescent="0.3">
      <c r="A429" s="62" t="s">
        <v>50</v>
      </c>
      <c r="B429" s="63" t="s">
        <v>449</v>
      </c>
      <c r="C429" s="64">
        <v>555</v>
      </c>
      <c r="D429" s="77">
        <v>1020920</v>
      </c>
      <c r="E429" s="77">
        <v>71900</v>
      </c>
      <c r="F429" s="75">
        <f t="shared" si="62"/>
        <v>7880.5368567454798</v>
      </c>
      <c r="G429" s="74">
        <f t="shared" si="54"/>
        <v>5.1325537332639422E-4</v>
      </c>
      <c r="H429" s="73">
        <f t="shared" si="55"/>
        <v>14.199165507649512</v>
      </c>
      <c r="I429" s="75">
        <f t="shared" si="56"/>
        <v>2036.3868567454797</v>
      </c>
      <c r="J429" s="76">
        <f t="shared" si="57"/>
        <v>2036.3868567454797</v>
      </c>
      <c r="K429" s="84">
        <f t="shared" si="58"/>
        <v>1.2146908328435715E-3</v>
      </c>
      <c r="L429" s="75">
        <f t="shared" si="59"/>
        <v>116370.89173153773</v>
      </c>
      <c r="M429" s="75">
        <f t="shared" si="60"/>
        <v>73710.772848593246</v>
      </c>
      <c r="N429" s="75">
        <f t="shared" si="61"/>
        <v>190081.66458013098</v>
      </c>
    </row>
    <row r="430" spans="1:14" x14ac:dyDescent="0.3">
      <c r="A430" s="62" t="s">
        <v>37</v>
      </c>
      <c r="B430" s="63" t="s">
        <v>450</v>
      </c>
      <c r="C430" s="64">
        <v>42</v>
      </c>
      <c r="D430" s="77">
        <v>694563.98</v>
      </c>
      <c r="E430" s="77">
        <v>91850</v>
      </c>
      <c r="F430" s="75">
        <f t="shared" si="62"/>
        <v>317.60138443113772</v>
      </c>
      <c r="G430" s="74">
        <f t="shared" si="54"/>
        <v>2.0685217276238169E-5</v>
      </c>
      <c r="H430" s="73">
        <f t="shared" si="55"/>
        <v>7.5619377245508979</v>
      </c>
      <c r="I430" s="75">
        <f t="shared" si="56"/>
        <v>-124.65861556886226</v>
      </c>
      <c r="J430" s="76">
        <f t="shared" si="57"/>
        <v>0</v>
      </c>
      <c r="K430" s="84">
        <f t="shared" si="58"/>
        <v>0</v>
      </c>
      <c r="L430" s="75">
        <f t="shared" si="59"/>
        <v>4689.9795018135419</v>
      </c>
      <c r="M430" s="75">
        <f t="shared" si="60"/>
        <v>0</v>
      </c>
      <c r="N430" s="75">
        <f t="shared" si="61"/>
        <v>4689.9795018135419</v>
      </c>
    </row>
    <row r="431" spans="1:14" x14ac:dyDescent="0.3">
      <c r="A431" s="62" t="s">
        <v>39</v>
      </c>
      <c r="B431" s="63" t="s">
        <v>451</v>
      </c>
      <c r="C431" s="64">
        <v>2772</v>
      </c>
      <c r="D431" s="77">
        <v>8976655</v>
      </c>
      <c r="E431" s="77">
        <v>685450</v>
      </c>
      <c r="F431" s="75">
        <f t="shared" si="62"/>
        <v>36302.119279305567</v>
      </c>
      <c r="G431" s="74">
        <f t="shared" si="54"/>
        <v>2.3643386385904246E-3</v>
      </c>
      <c r="H431" s="73">
        <f t="shared" si="55"/>
        <v>13.096002626012108</v>
      </c>
      <c r="I431" s="75">
        <f t="shared" si="56"/>
        <v>7112.9592793055663</v>
      </c>
      <c r="J431" s="76">
        <f t="shared" si="57"/>
        <v>7112.9592793055663</v>
      </c>
      <c r="K431" s="84">
        <f t="shared" si="58"/>
        <v>4.2428315633358926E-3</v>
      </c>
      <c r="L431" s="75">
        <f t="shared" si="59"/>
        <v>536068.80712211819</v>
      </c>
      <c r="M431" s="75">
        <f t="shared" si="60"/>
        <v>257466.66159303175</v>
      </c>
      <c r="N431" s="75">
        <f t="shared" si="61"/>
        <v>793535.46871514991</v>
      </c>
    </row>
    <row r="432" spans="1:14" x14ac:dyDescent="0.3">
      <c r="A432" s="62" t="s">
        <v>62</v>
      </c>
      <c r="B432" s="63" t="s">
        <v>452</v>
      </c>
      <c r="C432" s="64">
        <v>812</v>
      </c>
      <c r="D432" s="77">
        <v>1140353</v>
      </c>
      <c r="E432" s="77">
        <v>87400</v>
      </c>
      <c r="F432" s="75">
        <f t="shared" si="62"/>
        <v>10594.583935926774</v>
      </c>
      <c r="G432" s="74">
        <f t="shared" si="54"/>
        <v>6.9001988470079932E-4</v>
      </c>
      <c r="H432" s="73">
        <f t="shared" si="55"/>
        <v>13.047517162471395</v>
      </c>
      <c r="I432" s="75">
        <f t="shared" si="56"/>
        <v>2044.2239359267737</v>
      </c>
      <c r="J432" s="76">
        <f t="shared" si="57"/>
        <v>2044.2239359267737</v>
      </c>
      <c r="K432" s="84">
        <f t="shared" si="58"/>
        <v>1.2193655969760611E-3</v>
      </c>
      <c r="L432" s="75">
        <f t="shared" si="59"/>
        <v>156448.8819176197</v>
      </c>
      <c r="M432" s="75">
        <f t="shared" si="60"/>
        <v>73994.450363705488</v>
      </c>
      <c r="N432" s="75">
        <f t="shared" si="61"/>
        <v>230443.33228132519</v>
      </c>
    </row>
    <row r="433" spans="1:14" x14ac:dyDescent="0.3">
      <c r="A433" s="62" t="s">
        <v>20</v>
      </c>
      <c r="B433" s="63" t="s">
        <v>453</v>
      </c>
      <c r="C433" s="64">
        <v>187</v>
      </c>
      <c r="D433" s="77">
        <v>294991.27</v>
      </c>
      <c r="E433" s="77">
        <v>28100</v>
      </c>
      <c r="F433" s="75">
        <f t="shared" si="62"/>
        <v>1963.1091633451958</v>
      </c>
      <c r="G433" s="74">
        <f t="shared" si="54"/>
        <v>1.2785630532909084E-4</v>
      </c>
      <c r="H433" s="73">
        <f t="shared" si="55"/>
        <v>10.497909964412813</v>
      </c>
      <c r="I433" s="75">
        <f t="shared" si="56"/>
        <v>-6.0008366548039138</v>
      </c>
      <c r="J433" s="76">
        <f t="shared" si="57"/>
        <v>0</v>
      </c>
      <c r="K433" s="84">
        <f t="shared" si="58"/>
        <v>0</v>
      </c>
      <c r="L433" s="75">
        <f t="shared" si="59"/>
        <v>28988.98489501877</v>
      </c>
      <c r="M433" s="75">
        <f t="shared" si="60"/>
        <v>0</v>
      </c>
      <c r="N433" s="75">
        <f t="shared" si="61"/>
        <v>28988.98489501877</v>
      </c>
    </row>
    <row r="434" spans="1:14" x14ac:dyDescent="0.3">
      <c r="A434" s="62" t="s">
        <v>41</v>
      </c>
      <c r="B434" s="63" t="s">
        <v>454</v>
      </c>
      <c r="C434" s="64">
        <v>9683</v>
      </c>
      <c r="D434" s="77">
        <v>20860407.75</v>
      </c>
      <c r="E434" s="77">
        <v>1803200</v>
      </c>
      <c r="F434" s="75">
        <f t="shared" si="62"/>
        <v>112018.26100446428</v>
      </c>
      <c r="G434" s="74">
        <f t="shared" si="54"/>
        <v>7.2956925925683393E-3</v>
      </c>
      <c r="H434" s="73">
        <f t="shared" si="55"/>
        <v>11.568549107142857</v>
      </c>
      <c r="I434" s="75">
        <f t="shared" si="56"/>
        <v>10056.271004464294</v>
      </c>
      <c r="J434" s="76">
        <f t="shared" si="57"/>
        <v>10056.271004464294</v>
      </c>
      <c r="K434" s="84">
        <f t="shared" si="58"/>
        <v>5.9984968775705135E-3</v>
      </c>
      <c r="L434" s="75">
        <f t="shared" si="59"/>
        <v>1654159.50210899</v>
      </c>
      <c r="M434" s="75">
        <f t="shared" si="60"/>
        <v>364005.25040641084</v>
      </c>
      <c r="N434" s="75">
        <f t="shared" si="61"/>
        <v>2018164.7525154008</v>
      </c>
    </row>
    <row r="435" spans="1:14" x14ac:dyDescent="0.3">
      <c r="A435" s="62" t="s">
        <v>32</v>
      </c>
      <c r="B435" s="63" t="s">
        <v>455</v>
      </c>
      <c r="C435" s="64">
        <v>1572</v>
      </c>
      <c r="D435" s="77">
        <v>7316156.1500000004</v>
      </c>
      <c r="E435" s="77">
        <v>834500</v>
      </c>
      <c r="F435" s="75">
        <f t="shared" si="62"/>
        <v>13781.902298142602</v>
      </c>
      <c r="G435" s="74">
        <f t="shared" si="54"/>
        <v>8.9760831498761069E-4</v>
      </c>
      <c r="H435" s="73">
        <f t="shared" si="55"/>
        <v>8.7671134212103059</v>
      </c>
      <c r="I435" s="75">
        <f t="shared" si="56"/>
        <v>-2771.2577018573979</v>
      </c>
      <c r="J435" s="76">
        <f t="shared" si="57"/>
        <v>0</v>
      </c>
      <c r="K435" s="84">
        <f t="shared" si="58"/>
        <v>0</v>
      </c>
      <c r="L435" s="75">
        <f t="shared" si="59"/>
        <v>203515.60932285641</v>
      </c>
      <c r="M435" s="75">
        <f t="shared" si="60"/>
        <v>0</v>
      </c>
      <c r="N435" s="75">
        <f t="shared" si="61"/>
        <v>203515.60932285641</v>
      </c>
    </row>
    <row r="436" spans="1:14" x14ac:dyDescent="0.3">
      <c r="A436" s="62" t="s">
        <v>32</v>
      </c>
      <c r="B436" s="63" t="s">
        <v>456</v>
      </c>
      <c r="C436" s="64">
        <v>1656</v>
      </c>
      <c r="D436" s="77">
        <v>5381169.2400000002</v>
      </c>
      <c r="E436" s="77">
        <v>617550</v>
      </c>
      <c r="F436" s="75">
        <f t="shared" si="62"/>
        <v>14429.951034636872</v>
      </c>
      <c r="G436" s="74">
        <f t="shared" si="54"/>
        <v>9.3981540090439788E-4</v>
      </c>
      <c r="H436" s="73">
        <f t="shared" si="55"/>
        <v>8.7137385474860345</v>
      </c>
      <c r="I436" s="75">
        <f t="shared" si="56"/>
        <v>-3007.728965363126</v>
      </c>
      <c r="J436" s="76">
        <f t="shared" si="57"/>
        <v>0</v>
      </c>
      <c r="K436" s="84">
        <f t="shared" si="58"/>
        <v>0</v>
      </c>
      <c r="L436" s="75">
        <f t="shared" si="59"/>
        <v>213085.26310688542</v>
      </c>
      <c r="M436" s="75">
        <f t="shared" si="60"/>
        <v>0</v>
      </c>
      <c r="N436" s="75">
        <f t="shared" si="61"/>
        <v>213085.26310688542</v>
      </c>
    </row>
    <row r="437" spans="1:14" x14ac:dyDescent="0.3">
      <c r="A437" s="62" t="s">
        <v>62</v>
      </c>
      <c r="B437" s="63" t="s">
        <v>457</v>
      </c>
      <c r="C437" s="64">
        <v>1081</v>
      </c>
      <c r="D437" s="77">
        <v>1243299</v>
      </c>
      <c r="E437" s="77">
        <v>124950</v>
      </c>
      <c r="F437" s="75">
        <f t="shared" si="62"/>
        <v>10756.352292917167</v>
      </c>
      <c r="G437" s="74">
        <f t="shared" si="54"/>
        <v>7.0055577584233141E-4</v>
      </c>
      <c r="H437" s="73">
        <f t="shared" si="55"/>
        <v>9.9503721488595431</v>
      </c>
      <c r="I437" s="75">
        <f t="shared" si="56"/>
        <v>-626.57770708283317</v>
      </c>
      <c r="J437" s="76">
        <f t="shared" si="57"/>
        <v>0</v>
      </c>
      <c r="K437" s="84">
        <f t="shared" si="58"/>
        <v>0</v>
      </c>
      <c r="L437" s="75">
        <f t="shared" si="59"/>
        <v>158837.69479916902</v>
      </c>
      <c r="M437" s="75">
        <f t="shared" si="60"/>
        <v>0</v>
      </c>
      <c r="N437" s="75">
        <f t="shared" si="61"/>
        <v>158837.69479916902</v>
      </c>
    </row>
    <row r="438" spans="1:14" x14ac:dyDescent="0.3">
      <c r="A438" s="62" t="s">
        <v>46</v>
      </c>
      <c r="B438" s="63" t="s">
        <v>458</v>
      </c>
      <c r="C438" s="64">
        <v>6063</v>
      </c>
      <c r="D438" s="77">
        <v>8395867</v>
      </c>
      <c r="E438" s="77">
        <v>1019400</v>
      </c>
      <c r="F438" s="75">
        <f t="shared" si="62"/>
        <v>49935.39495879929</v>
      </c>
      <c r="G438" s="74">
        <f t="shared" si="54"/>
        <v>3.2522669771972925E-3</v>
      </c>
      <c r="H438" s="73">
        <f t="shared" si="55"/>
        <v>8.2360869138709045</v>
      </c>
      <c r="I438" s="75">
        <f t="shared" si="56"/>
        <v>-13907.995041200702</v>
      </c>
      <c r="J438" s="76">
        <f t="shared" si="57"/>
        <v>0</v>
      </c>
      <c r="K438" s="84">
        <f t="shared" si="58"/>
        <v>0</v>
      </c>
      <c r="L438" s="75">
        <f t="shared" si="59"/>
        <v>737389.66595251183</v>
      </c>
      <c r="M438" s="75">
        <f t="shared" si="60"/>
        <v>0</v>
      </c>
      <c r="N438" s="75">
        <f t="shared" si="61"/>
        <v>737389.66595251183</v>
      </c>
    </row>
    <row r="439" spans="1:14" x14ac:dyDescent="0.3">
      <c r="A439" s="62" t="s">
        <v>39</v>
      </c>
      <c r="B439" s="63" t="s">
        <v>459</v>
      </c>
      <c r="C439" s="64">
        <v>2417</v>
      </c>
      <c r="D439" s="77">
        <v>6246514</v>
      </c>
      <c r="E439" s="77">
        <v>515600</v>
      </c>
      <c r="F439" s="75">
        <f t="shared" si="62"/>
        <v>29282.048754848722</v>
      </c>
      <c r="G439" s="74">
        <f t="shared" si="54"/>
        <v>1.9071250015875612E-3</v>
      </c>
      <c r="H439" s="73">
        <f t="shared" si="55"/>
        <v>12.115038789759504</v>
      </c>
      <c r="I439" s="75">
        <f t="shared" si="56"/>
        <v>3831.0387548487233</v>
      </c>
      <c r="J439" s="76">
        <f t="shared" si="57"/>
        <v>3831.0387548487233</v>
      </c>
      <c r="K439" s="84">
        <f t="shared" si="58"/>
        <v>2.2851884161246192E-3</v>
      </c>
      <c r="L439" s="75">
        <f t="shared" si="59"/>
        <v>432404.31296394928</v>
      </c>
      <c r="M439" s="75">
        <f t="shared" si="60"/>
        <v>138671.50364745574</v>
      </c>
      <c r="N439" s="75">
        <f t="shared" si="61"/>
        <v>571075.816611405</v>
      </c>
    </row>
    <row r="440" spans="1:14" x14ac:dyDescent="0.3">
      <c r="A440" s="62" t="s">
        <v>62</v>
      </c>
      <c r="B440" s="63" t="s">
        <v>460</v>
      </c>
      <c r="C440" s="64">
        <v>2381</v>
      </c>
      <c r="D440" s="77">
        <v>2457189</v>
      </c>
      <c r="E440" s="77">
        <v>247200</v>
      </c>
      <c r="F440" s="75">
        <f t="shared" si="62"/>
        <v>23667.342269417477</v>
      </c>
      <c r="G440" s="74">
        <f t="shared" si="54"/>
        <v>1.541442012511578E-3</v>
      </c>
      <c r="H440" s="73">
        <f t="shared" si="55"/>
        <v>9.9400849514563099</v>
      </c>
      <c r="I440" s="75">
        <f t="shared" si="56"/>
        <v>-1404.5877305825247</v>
      </c>
      <c r="J440" s="76">
        <f t="shared" si="57"/>
        <v>0</v>
      </c>
      <c r="K440" s="84">
        <f t="shared" si="58"/>
        <v>0</v>
      </c>
      <c r="L440" s="75">
        <f t="shared" si="59"/>
        <v>349492.65194415429</v>
      </c>
      <c r="M440" s="75">
        <f t="shared" si="60"/>
        <v>0</v>
      </c>
      <c r="N440" s="75">
        <f t="shared" si="61"/>
        <v>349492.65194415429</v>
      </c>
    </row>
    <row r="441" spans="1:14" x14ac:dyDescent="0.3">
      <c r="A441" s="62" t="s">
        <v>461</v>
      </c>
      <c r="B441" s="63" t="s">
        <v>462</v>
      </c>
      <c r="C441" s="64">
        <v>8544</v>
      </c>
      <c r="D441" s="77">
        <v>36316158.439999998</v>
      </c>
      <c r="E441" s="77">
        <v>6228850</v>
      </c>
      <c r="F441" s="75">
        <f t="shared" si="62"/>
        <v>49814.212529015786</v>
      </c>
      <c r="G441" s="74">
        <f t="shared" si="54"/>
        <v>3.2443744269345662E-3</v>
      </c>
      <c r="H441" s="73">
        <f t="shared" si="55"/>
        <v>5.8303151368230086</v>
      </c>
      <c r="I441" s="75">
        <f t="shared" si="56"/>
        <v>-40154.107470984207</v>
      </c>
      <c r="J441" s="76">
        <f t="shared" si="57"/>
        <v>0</v>
      </c>
      <c r="K441" s="84">
        <f t="shared" si="58"/>
        <v>0</v>
      </c>
      <c r="L441" s="75">
        <f t="shared" si="59"/>
        <v>735600.18032831489</v>
      </c>
      <c r="M441" s="75">
        <f t="shared" si="60"/>
        <v>0</v>
      </c>
      <c r="N441" s="75">
        <f t="shared" si="61"/>
        <v>735600.18032831489</v>
      </c>
    </row>
    <row r="442" spans="1:14" x14ac:dyDescent="0.3">
      <c r="A442" s="62" t="s">
        <v>35</v>
      </c>
      <c r="B442" s="63" t="s">
        <v>463</v>
      </c>
      <c r="C442" s="64">
        <v>64</v>
      </c>
      <c r="D442" s="77">
        <v>450710</v>
      </c>
      <c r="E442" s="77">
        <v>44550</v>
      </c>
      <c r="F442" s="75">
        <f t="shared" si="62"/>
        <v>647.48462401795734</v>
      </c>
      <c r="G442" s="74">
        <f t="shared" si="54"/>
        <v>4.2170345556975285E-5</v>
      </c>
      <c r="H442" s="73">
        <f t="shared" si="55"/>
        <v>10.116947250280584</v>
      </c>
      <c r="I442" s="75">
        <f t="shared" si="56"/>
        <v>-26.435375982042615</v>
      </c>
      <c r="J442" s="76">
        <f t="shared" si="57"/>
        <v>0</v>
      </c>
      <c r="K442" s="84">
        <f t="shared" si="58"/>
        <v>0</v>
      </c>
      <c r="L442" s="75">
        <f t="shared" si="59"/>
        <v>9561.3236063902696</v>
      </c>
      <c r="M442" s="75">
        <f t="shared" si="60"/>
        <v>0</v>
      </c>
      <c r="N442" s="75">
        <f t="shared" si="61"/>
        <v>9561.3236063902696</v>
      </c>
    </row>
    <row r="443" spans="1:14" x14ac:dyDescent="0.3">
      <c r="A443" s="62" t="s">
        <v>26</v>
      </c>
      <c r="B443" s="63" t="s">
        <v>464</v>
      </c>
      <c r="C443" s="64">
        <v>1951</v>
      </c>
      <c r="D443" s="77">
        <v>1401281.32</v>
      </c>
      <c r="E443" s="77">
        <v>110500</v>
      </c>
      <c r="F443" s="75">
        <f t="shared" si="62"/>
        <v>24741.175161266969</v>
      </c>
      <c r="G443" s="74">
        <f t="shared" si="54"/>
        <v>1.6113802047712342E-3</v>
      </c>
      <c r="H443" s="73">
        <f t="shared" si="55"/>
        <v>12.68127891402715</v>
      </c>
      <c r="I443" s="75">
        <f t="shared" si="56"/>
        <v>4197.1451612669707</v>
      </c>
      <c r="J443" s="76">
        <f t="shared" si="57"/>
        <v>4197.1451612669707</v>
      </c>
      <c r="K443" s="84">
        <f t="shared" si="58"/>
        <v>2.503568383687497E-3</v>
      </c>
      <c r="L443" s="75">
        <f t="shared" si="59"/>
        <v>365349.8065348618</v>
      </c>
      <c r="M443" s="75">
        <f t="shared" si="60"/>
        <v>151923.39931380216</v>
      </c>
      <c r="N443" s="75">
        <f t="shared" si="61"/>
        <v>517273.20584866393</v>
      </c>
    </row>
    <row r="444" spans="1:14" x14ac:dyDescent="0.3">
      <c r="A444" s="62" t="s">
        <v>20</v>
      </c>
      <c r="B444" s="63" t="s">
        <v>465</v>
      </c>
      <c r="C444" s="64">
        <v>93</v>
      </c>
      <c r="D444" s="77">
        <v>224353</v>
      </c>
      <c r="E444" s="77">
        <v>12400</v>
      </c>
      <c r="F444" s="75">
        <f t="shared" si="62"/>
        <v>1682.6475</v>
      </c>
      <c r="G444" s="74">
        <f t="shared" si="54"/>
        <v>1.095899792727937E-4</v>
      </c>
      <c r="H444" s="73">
        <f t="shared" si="55"/>
        <v>18.092983870967743</v>
      </c>
      <c r="I444" s="75">
        <f t="shared" si="56"/>
        <v>703.35750000000007</v>
      </c>
      <c r="J444" s="76">
        <f t="shared" si="57"/>
        <v>703.35750000000007</v>
      </c>
      <c r="K444" s="84">
        <f t="shared" si="58"/>
        <v>4.1954793836530634E-4</v>
      </c>
      <c r="L444" s="75">
        <f t="shared" si="59"/>
        <v>24847.442960340286</v>
      </c>
      <c r="M444" s="75">
        <f t="shared" si="60"/>
        <v>25459.320139549662</v>
      </c>
      <c r="N444" s="75">
        <f t="shared" si="61"/>
        <v>50306.763099889948</v>
      </c>
    </row>
    <row r="445" spans="1:14" x14ac:dyDescent="0.3">
      <c r="A445" s="62" t="s">
        <v>22</v>
      </c>
      <c r="B445" s="63" t="s">
        <v>466</v>
      </c>
      <c r="C445" s="64">
        <v>4720</v>
      </c>
      <c r="D445" s="77">
        <v>5498612</v>
      </c>
      <c r="E445" s="77">
        <v>654100</v>
      </c>
      <c r="F445" s="75">
        <f t="shared" si="62"/>
        <v>39678.105243846505</v>
      </c>
      <c r="G445" s="74">
        <f t="shared" si="54"/>
        <v>2.5842148942406924E-3</v>
      </c>
      <c r="H445" s="73">
        <f t="shared" si="55"/>
        <v>8.4063782296284977</v>
      </c>
      <c r="I445" s="75">
        <f t="shared" si="56"/>
        <v>-10023.494756153488</v>
      </c>
      <c r="J445" s="76">
        <f t="shared" si="57"/>
        <v>0</v>
      </c>
      <c r="K445" s="84">
        <f t="shared" si="58"/>
        <v>0</v>
      </c>
      <c r="L445" s="75">
        <f t="shared" si="59"/>
        <v>585921.56516492891</v>
      </c>
      <c r="M445" s="75">
        <f t="shared" si="60"/>
        <v>0</v>
      </c>
      <c r="N445" s="75">
        <f t="shared" si="61"/>
        <v>585921.56516492891</v>
      </c>
    </row>
    <row r="446" spans="1:14" x14ac:dyDescent="0.3">
      <c r="A446" s="62" t="s">
        <v>30</v>
      </c>
      <c r="B446" s="63" t="s">
        <v>467</v>
      </c>
      <c r="C446" s="64">
        <v>1864</v>
      </c>
      <c r="D446" s="77">
        <v>5553718</v>
      </c>
      <c r="E446" s="77">
        <v>359950</v>
      </c>
      <c r="F446" s="75">
        <f t="shared" si="62"/>
        <v>28759.912076677316</v>
      </c>
      <c r="G446" s="74">
        <f t="shared" si="54"/>
        <v>1.8731185042443151E-3</v>
      </c>
      <c r="H446" s="73">
        <f t="shared" si="55"/>
        <v>15.429137380191694</v>
      </c>
      <c r="I446" s="75">
        <f t="shared" si="56"/>
        <v>9131.9920766773193</v>
      </c>
      <c r="J446" s="76">
        <f t="shared" si="57"/>
        <v>9131.9920766773193</v>
      </c>
      <c r="K446" s="84">
        <f t="shared" si="58"/>
        <v>5.447170818450477E-3</v>
      </c>
      <c r="L446" s="75">
        <f t="shared" si="59"/>
        <v>424693.9866309737</v>
      </c>
      <c r="M446" s="75">
        <f t="shared" si="60"/>
        <v>330549.27230030077</v>
      </c>
      <c r="N446" s="75">
        <f t="shared" si="61"/>
        <v>755243.25893127453</v>
      </c>
    </row>
    <row r="447" spans="1:14" x14ac:dyDescent="0.3">
      <c r="A447" s="62" t="s">
        <v>32</v>
      </c>
      <c r="B447" s="63" t="s">
        <v>468</v>
      </c>
      <c r="C447" s="64">
        <v>525</v>
      </c>
      <c r="D447" s="77">
        <v>827558</v>
      </c>
      <c r="E447" s="77">
        <v>118500</v>
      </c>
      <c r="F447" s="75">
        <f t="shared" si="62"/>
        <v>3666.3962025316455</v>
      </c>
      <c r="G447" s="74">
        <f t="shared" si="54"/>
        <v>2.3879052733343886E-4</v>
      </c>
      <c r="H447" s="73">
        <f t="shared" si="55"/>
        <v>6.9836118143459913</v>
      </c>
      <c r="I447" s="75">
        <f t="shared" si="56"/>
        <v>-1861.8537974683543</v>
      </c>
      <c r="J447" s="76">
        <f t="shared" si="57"/>
        <v>0</v>
      </c>
      <c r="K447" s="84">
        <f t="shared" si="58"/>
        <v>0</v>
      </c>
      <c r="L447" s="75">
        <f t="shared" si="59"/>
        <v>54141.209321865274</v>
      </c>
      <c r="M447" s="75">
        <f t="shared" si="60"/>
        <v>0</v>
      </c>
      <c r="N447" s="75">
        <f t="shared" si="61"/>
        <v>54141.209321865274</v>
      </c>
    </row>
    <row r="448" spans="1:14" x14ac:dyDescent="0.3">
      <c r="A448" s="62" t="s">
        <v>22</v>
      </c>
      <c r="B448" s="63" t="s">
        <v>469</v>
      </c>
      <c r="C448" s="64">
        <v>609</v>
      </c>
      <c r="D448" s="77">
        <v>1428441</v>
      </c>
      <c r="E448" s="77">
        <v>154200</v>
      </c>
      <c r="F448" s="75">
        <f t="shared" si="62"/>
        <v>5641.5082295719849</v>
      </c>
      <c r="G448" s="74">
        <f t="shared" si="54"/>
        <v>3.6742857309453639E-4</v>
      </c>
      <c r="H448" s="73">
        <f t="shared" si="55"/>
        <v>9.2635603112840474</v>
      </c>
      <c r="I448" s="75">
        <f t="shared" si="56"/>
        <v>-771.26177042801476</v>
      </c>
      <c r="J448" s="76">
        <f t="shared" si="57"/>
        <v>0</v>
      </c>
      <c r="K448" s="84">
        <f t="shared" si="58"/>
        <v>0</v>
      </c>
      <c r="L448" s="75">
        <f t="shared" si="59"/>
        <v>83307.438988011578</v>
      </c>
      <c r="M448" s="75">
        <f t="shared" si="60"/>
        <v>0</v>
      </c>
      <c r="N448" s="75">
        <f t="shared" si="61"/>
        <v>83307.438988011578</v>
      </c>
    </row>
    <row r="449" spans="1:14" x14ac:dyDescent="0.3">
      <c r="A449" s="62" t="s">
        <v>39</v>
      </c>
      <c r="B449" s="63" t="s">
        <v>470</v>
      </c>
      <c r="C449" s="64">
        <v>1294</v>
      </c>
      <c r="D449" s="77">
        <v>7757123</v>
      </c>
      <c r="E449" s="77">
        <v>799000</v>
      </c>
      <c r="F449" s="75">
        <f t="shared" si="62"/>
        <v>12562.850015018774</v>
      </c>
      <c r="G449" s="74">
        <f t="shared" si="54"/>
        <v>8.182120573400688E-4</v>
      </c>
      <c r="H449" s="73">
        <f t="shared" si="55"/>
        <v>9.7085394242803496</v>
      </c>
      <c r="I449" s="75">
        <f t="shared" si="56"/>
        <v>-1062.9699849812268</v>
      </c>
      <c r="J449" s="76">
        <f t="shared" si="57"/>
        <v>0</v>
      </c>
      <c r="K449" s="84">
        <f t="shared" si="58"/>
        <v>0</v>
      </c>
      <c r="L449" s="75">
        <f t="shared" si="59"/>
        <v>185514.01833568176</v>
      </c>
      <c r="M449" s="75">
        <f t="shared" si="60"/>
        <v>0</v>
      </c>
      <c r="N449" s="75">
        <f t="shared" si="61"/>
        <v>185514.01833568176</v>
      </c>
    </row>
    <row r="450" spans="1:14" x14ac:dyDescent="0.3">
      <c r="A450" s="62" t="s">
        <v>26</v>
      </c>
      <c r="B450" s="63" t="s">
        <v>471</v>
      </c>
      <c r="C450" s="64">
        <v>232</v>
      </c>
      <c r="D450" s="77">
        <v>342782</v>
      </c>
      <c r="E450" s="77">
        <v>26200</v>
      </c>
      <c r="F450" s="75">
        <f t="shared" si="62"/>
        <v>3035.3215267175574</v>
      </c>
      <c r="G450" s="74">
        <f t="shared" si="54"/>
        <v>1.9768895338996532E-4</v>
      </c>
      <c r="H450" s="73">
        <f t="shared" si="55"/>
        <v>13.083282442748091</v>
      </c>
      <c r="I450" s="75">
        <f t="shared" si="56"/>
        <v>592.36152671755735</v>
      </c>
      <c r="J450" s="76">
        <f t="shared" si="57"/>
        <v>592.36152671755735</v>
      </c>
      <c r="K450" s="84">
        <f t="shared" si="58"/>
        <v>3.5333959942316175E-4</v>
      </c>
      <c r="L450" s="75">
        <f t="shared" si="59"/>
        <v>44822.209346525342</v>
      </c>
      <c r="M450" s="75">
        <f t="shared" si="60"/>
        <v>21441.616456858272</v>
      </c>
      <c r="N450" s="75">
        <f t="shared" si="61"/>
        <v>66263.825803383617</v>
      </c>
    </row>
    <row r="451" spans="1:14" x14ac:dyDescent="0.3">
      <c r="A451" s="62" t="s">
        <v>20</v>
      </c>
      <c r="B451" s="63" t="s">
        <v>472</v>
      </c>
      <c r="C451" s="64">
        <v>64</v>
      </c>
      <c r="D451" s="77">
        <v>164129.95000000001</v>
      </c>
      <c r="E451" s="77">
        <v>10950</v>
      </c>
      <c r="F451" s="75">
        <f t="shared" si="62"/>
        <v>959.29833789954341</v>
      </c>
      <c r="G451" s="74">
        <f t="shared" si="54"/>
        <v>6.247861478226212E-5</v>
      </c>
      <c r="H451" s="73">
        <f t="shared" si="55"/>
        <v>14.989036529680366</v>
      </c>
      <c r="I451" s="75">
        <f t="shared" si="56"/>
        <v>285.37833789954345</v>
      </c>
      <c r="J451" s="76">
        <f t="shared" si="57"/>
        <v>285.37833789954345</v>
      </c>
      <c r="K451" s="84">
        <f t="shared" si="58"/>
        <v>1.7022622680482003E-4</v>
      </c>
      <c r="L451" s="75">
        <f t="shared" si="59"/>
        <v>14165.837308710317</v>
      </c>
      <c r="M451" s="75">
        <f t="shared" si="60"/>
        <v>10329.794543282833</v>
      </c>
      <c r="N451" s="75">
        <f t="shared" si="61"/>
        <v>24495.631851993152</v>
      </c>
    </row>
    <row r="452" spans="1:14" x14ac:dyDescent="0.3">
      <c r="A452" s="62" t="s">
        <v>62</v>
      </c>
      <c r="B452" s="63" t="s">
        <v>473</v>
      </c>
      <c r="C452" s="64">
        <v>838</v>
      </c>
      <c r="D452" s="77">
        <v>1359042</v>
      </c>
      <c r="E452" s="77">
        <v>111350</v>
      </c>
      <c r="F452" s="75">
        <f t="shared" si="62"/>
        <v>10227.904768747194</v>
      </c>
      <c r="G452" s="74">
        <f t="shared" si="54"/>
        <v>6.6613825629617182E-4</v>
      </c>
      <c r="H452" s="73">
        <f t="shared" si="55"/>
        <v>12.205136955545576</v>
      </c>
      <c r="I452" s="75">
        <f t="shared" si="56"/>
        <v>1403.7647687471936</v>
      </c>
      <c r="J452" s="76">
        <f t="shared" si="57"/>
        <v>1403.7647687471936</v>
      </c>
      <c r="K452" s="84">
        <f t="shared" si="58"/>
        <v>8.3733608396545996E-4</v>
      </c>
      <c r="L452" s="75">
        <f t="shared" si="59"/>
        <v>151034.17700096918</v>
      </c>
      <c r="M452" s="75">
        <f t="shared" si="60"/>
        <v>50811.851225238512</v>
      </c>
      <c r="N452" s="75">
        <f t="shared" si="61"/>
        <v>201846.02822620771</v>
      </c>
    </row>
    <row r="453" spans="1:14" x14ac:dyDescent="0.3">
      <c r="A453" s="62" t="s">
        <v>28</v>
      </c>
      <c r="B453" s="63" t="s">
        <v>474</v>
      </c>
      <c r="C453" s="64">
        <v>5349</v>
      </c>
      <c r="D453" s="77">
        <v>11619793.960000001</v>
      </c>
      <c r="E453" s="77">
        <v>954500</v>
      </c>
      <c r="F453" s="75">
        <f t="shared" si="62"/>
        <v>65117.106225290736</v>
      </c>
      <c r="G453" s="74">
        <f t="shared" si="54"/>
        <v>4.2410441411727161E-3</v>
      </c>
      <c r="H453" s="73">
        <f t="shared" si="55"/>
        <v>12.173697181770562</v>
      </c>
      <c r="I453" s="75">
        <f t="shared" si="56"/>
        <v>8792.1362252907384</v>
      </c>
      <c r="J453" s="76">
        <f t="shared" si="57"/>
        <v>8792.1362252907384</v>
      </c>
      <c r="K453" s="84">
        <f t="shared" si="58"/>
        <v>5.2444491274318611E-3</v>
      </c>
      <c r="L453" s="75">
        <f t="shared" si="59"/>
        <v>961576.07738717168</v>
      </c>
      <c r="M453" s="75">
        <f t="shared" si="60"/>
        <v>318247.563820971</v>
      </c>
      <c r="N453" s="75">
        <f t="shared" si="61"/>
        <v>1279823.6412081427</v>
      </c>
    </row>
    <row r="454" spans="1:14" x14ac:dyDescent="0.3">
      <c r="A454" s="62" t="s">
        <v>46</v>
      </c>
      <c r="B454" s="63" t="s">
        <v>475</v>
      </c>
      <c r="C454" s="64">
        <v>1679</v>
      </c>
      <c r="D454" s="77">
        <v>2471578</v>
      </c>
      <c r="E454" s="77">
        <v>235900</v>
      </c>
      <c r="F454" s="75">
        <f t="shared" si="62"/>
        <v>17591.265205595591</v>
      </c>
      <c r="G454" s="74">
        <f t="shared" si="54"/>
        <v>1.1457101913879394E-3</v>
      </c>
      <c r="H454" s="73">
        <f t="shared" si="55"/>
        <v>10.477227638830012</v>
      </c>
      <c r="I454" s="75">
        <f t="shared" si="56"/>
        <v>-88.604794404408665</v>
      </c>
      <c r="J454" s="76">
        <f t="shared" si="57"/>
        <v>0</v>
      </c>
      <c r="K454" s="84">
        <f t="shared" si="58"/>
        <v>0</v>
      </c>
      <c r="L454" s="75">
        <f t="shared" si="59"/>
        <v>259767.98990653429</v>
      </c>
      <c r="M454" s="75">
        <f t="shared" si="60"/>
        <v>0</v>
      </c>
      <c r="N454" s="75">
        <f t="shared" si="61"/>
        <v>259767.98990653429</v>
      </c>
    </row>
    <row r="455" spans="1:14" x14ac:dyDescent="0.3">
      <c r="A455" s="62" t="s">
        <v>26</v>
      </c>
      <c r="B455" s="63" t="s">
        <v>476</v>
      </c>
      <c r="C455" s="64">
        <v>535</v>
      </c>
      <c r="D455" s="77">
        <v>749255</v>
      </c>
      <c r="E455" s="77">
        <v>75800</v>
      </c>
      <c r="F455" s="75">
        <f t="shared" si="62"/>
        <v>5288.2773746701851</v>
      </c>
      <c r="G455" s="74">
        <f t="shared" si="54"/>
        <v>3.4442282645586164E-4</v>
      </c>
      <c r="H455" s="73">
        <f t="shared" si="55"/>
        <v>9.8846306068601582</v>
      </c>
      <c r="I455" s="75">
        <f t="shared" si="56"/>
        <v>-345.27262532981507</v>
      </c>
      <c r="J455" s="76">
        <f t="shared" si="57"/>
        <v>0</v>
      </c>
      <c r="K455" s="84">
        <f t="shared" si="58"/>
        <v>0</v>
      </c>
      <c r="L455" s="75">
        <f t="shared" si="59"/>
        <v>78091.323599016134</v>
      </c>
      <c r="M455" s="75">
        <f t="shared" si="60"/>
        <v>0</v>
      </c>
      <c r="N455" s="75">
        <f t="shared" si="61"/>
        <v>78091.323599016134</v>
      </c>
    </row>
    <row r="456" spans="1:14" x14ac:dyDescent="0.3">
      <c r="A456" s="62" t="s">
        <v>32</v>
      </c>
      <c r="B456" s="63" t="s">
        <v>477</v>
      </c>
      <c r="C456" s="64">
        <v>340</v>
      </c>
      <c r="D456" s="77">
        <v>521011</v>
      </c>
      <c r="E456" s="77">
        <v>57400</v>
      </c>
      <c r="F456" s="75">
        <f t="shared" si="62"/>
        <v>3086.1278745644599</v>
      </c>
      <c r="G456" s="74">
        <f t="shared" si="54"/>
        <v>2.0099794508755402E-4</v>
      </c>
      <c r="H456" s="73">
        <f t="shared" si="55"/>
        <v>9.0768466898954703</v>
      </c>
      <c r="I456" s="75">
        <f t="shared" si="56"/>
        <v>-494.07212543553987</v>
      </c>
      <c r="J456" s="76">
        <f t="shared" si="57"/>
        <v>0</v>
      </c>
      <c r="K456" s="84">
        <f t="shared" si="58"/>
        <v>0</v>
      </c>
      <c r="L456" s="75">
        <f t="shared" si="59"/>
        <v>45572.460263695531</v>
      </c>
      <c r="M456" s="75">
        <f t="shared" si="60"/>
        <v>0</v>
      </c>
      <c r="N456" s="75">
        <f t="shared" si="61"/>
        <v>45572.460263695531</v>
      </c>
    </row>
    <row r="457" spans="1:14" x14ac:dyDescent="0.3">
      <c r="A457" s="62" t="s">
        <v>39</v>
      </c>
      <c r="B457" s="63" t="s">
        <v>478</v>
      </c>
      <c r="C457" s="64">
        <v>5032</v>
      </c>
      <c r="D457" s="77">
        <v>7493143</v>
      </c>
      <c r="E457" s="77">
        <v>641550</v>
      </c>
      <c r="F457" s="75">
        <f t="shared" si="62"/>
        <v>58772.497195853794</v>
      </c>
      <c r="G457" s="74">
        <f t="shared" si="54"/>
        <v>3.8278229691625508E-3</v>
      </c>
      <c r="H457" s="73">
        <f t="shared" si="55"/>
        <v>11.67974904528096</v>
      </c>
      <c r="I457" s="75">
        <f t="shared" si="56"/>
        <v>5785.5371958537962</v>
      </c>
      <c r="J457" s="76">
        <f t="shared" si="57"/>
        <v>5785.5371958537962</v>
      </c>
      <c r="K457" s="84">
        <f t="shared" si="58"/>
        <v>3.4510333690282047E-3</v>
      </c>
      <c r="L457" s="75">
        <f t="shared" si="59"/>
        <v>867886.037753443</v>
      </c>
      <c r="M457" s="75">
        <f t="shared" si="60"/>
        <v>209418.17446819608</v>
      </c>
      <c r="N457" s="75">
        <f t="shared" si="61"/>
        <v>1077304.212221639</v>
      </c>
    </row>
    <row r="458" spans="1:14" x14ac:dyDescent="0.3">
      <c r="A458" s="62" t="s">
        <v>26</v>
      </c>
      <c r="B458" s="63" t="s">
        <v>479</v>
      </c>
      <c r="C458" s="64">
        <v>1516</v>
      </c>
      <c r="D458" s="77">
        <v>1509294</v>
      </c>
      <c r="E458" s="77">
        <v>136900</v>
      </c>
      <c r="F458" s="75">
        <f t="shared" si="62"/>
        <v>16713.584397370345</v>
      </c>
      <c r="G458" s="74">
        <f t="shared" si="54"/>
        <v>1.0885472849672343E-3</v>
      </c>
      <c r="H458" s="73">
        <f t="shared" si="55"/>
        <v>11.024791818845873</v>
      </c>
      <c r="I458" s="75">
        <f t="shared" si="56"/>
        <v>750.10439737034494</v>
      </c>
      <c r="J458" s="76">
        <f t="shared" si="57"/>
        <v>750.10439737034494</v>
      </c>
      <c r="K458" s="84">
        <f t="shared" si="58"/>
        <v>4.4743214293652757E-4</v>
      </c>
      <c r="L458" s="75">
        <f t="shared" si="59"/>
        <v>246807.38834277116</v>
      </c>
      <c r="M458" s="75">
        <f t="shared" si="60"/>
        <v>27151.410187188711</v>
      </c>
      <c r="N458" s="75">
        <f t="shared" si="61"/>
        <v>273958.79852995987</v>
      </c>
    </row>
    <row r="459" spans="1:14" x14ac:dyDescent="0.3">
      <c r="A459" s="62" t="s">
        <v>39</v>
      </c>
      <c r="B459" s="63" t="s">
        <v>480</v>
      </c>
      <c r="C459" s="64">
        <v>1605</v>
      </c>
      <c r="D459" s="77">
        <v>3079538</v>
      </c>
      <c r="E459" s="77">
        <v>303100</v>
      </c>
      <c r="F459" s="75">
        <f t="shared" si="62"/>
        <v>16307.022401847575</v>
      </c>
      <c r="G459" s="74">
        <f t="shared" si="54"/>
        <v>1.0620681081566152E-3</v>
      </c>
      <c r="H459" s="73">
        <f t="shared" si="55"/>
        <v>10.16013856812933</v>
      </c>
      <c r="I459" s="75">
        <f t="shared" si="56"/>
        <v>-593.62759815242407</v>
      </c>
      <c r="J459" s="76">
        <f t="shared" si="57"/>
        <v>0</v>
      </c>
      <c r="K459" s="84">
        <f t="shared" si="58"/>
        <v>0</v>
      </c>
      <c r="L459" s="75">
        <f t="shared" si="59"/>
        <v>240803.73874082291</v>
      </c>
      <c r="M459" s="75">
        <f t="shared" si="60"/>
        <v>0</v>
      </c>
      <c r="N459" s="75">
        <f t="shared" si="61"/>
        <v>240803.73874082291</v>
      </c>
    </row>
    <row r="460" spans="1:14" x14ac:dyDescent="0.3">
      <c r="A460" s="62" t="s">
        <v>18</v>
      </c>
      <c r="B460" s="63" t="s">
        <v>481</v>
      </c>
      <c r="C460" s="64">
        <v>8285</v>
      </c>
      <c r="D460" s="77">
        <v>15315148</v>
      </c>
      <c r="E460" s="77">
        <v>1613950</v>
      </c>
      <c r="F460" s="75">
        <f t="shared" si="62"/>
        <v>78618.297456550703</v>
      </c>
      <c r="G460" s="74">
        <f t="shared" ref="G460:G497" si="63">IFERROR(F460/$F$498,"")</f>
        <v>5.1203698865779799E-3</v>
      </c>
      <c r="H460" s="73">
        <f t="shared" ref="H460:H497" si="64">IFERROR(D460/E460,"")</f>
        <v>9.4892332476222929</v>
      </c>
      <c r="I460" s="75">
        <f t="shared" ref="I460:I497" si="65">IFERROR((H460-$H$4)*C460, "")</f>
        <v>-8622.7525434492982</v>
      </c>
      <c r="J460" s="76">
        <f t="shared" ref="J460:J497" si="66">IF(I460&gt;0,I460,0)</f>
        <v>0</v>
      </c>
      <c r="K460" s="84">
        <f t="shared" ref="K460:K497" si="67">IFERROR(J460/$J$498,"")</f>
        <v>0</v>
      </c>
      <c r="L460" s="75">
        <f t="shared" ref="L460:L497" si="68">IFERROR(($B$7*G460),"")</f>
        <v>1160946.4618648347</v>
      </c>
      <c r="M460" s="75">
        <f t="shared" ref="M460:M497" si="69">IFERROR(($B$8*K460),"")</f>
        <v>0</v>
      </c>
      <c r="N460" s="75">
        <f t="shared" ref="N460:N497" si="70">IFERROR(L460+M460,"")</f>
        <v>1160946.4618648347</v>
      </c>
    </row>
    <row r="461" spans="1:14" x14ac:dyDescent="0.3">
      <c r="A461" s="62" t="s">
        <v>35</v>
      </c>
      <c r="B461" s="63" t="s">
        <v>482</v>
      </c>
      <c r="C461" s="64">
        <v>1660</v>
      </c>
      <c r="D461" s="77">
        <v>3825425</v>
      </c>
      <c r="E461" s="77">
        <v>512600</v>
      </c>
      <c r="F461" s="75">
        <f t="shared" ref="F461:F497" si="71">IFERROR((C461*D461)/E461,"")</f>
        <v>12388.227662895044</v>
      </c>
      <c r="G461" s="74">
        <f t="shared" si="63"/>
        <v>8.0683899200713013E-4</v>
      </c>
      <c r="H461" s="73">
        <f t="shared" si="64"/>
        <v>7.4627877487319552</v>
      </c>
      <c r="I461" s="75">
        <f t="shared" si="65"/>
        <v>-5091.5723371049535</v>
      </c>
      <c r="J461" s="76">
        <f t="shared" si="66"/>
        <v>0</v>
      </c>
      <c r="K461" s="84">
        <f t="shared" si="67"/>
        <v>0</v>
      </c>
      <c r="L461" s="75">
        <f t="shared" si="68"/>
        <v>182935.39213263281</v>
      </c>
      <c r="M461" s="75">
        <f t="shared" si="69"/>
        <v>0</v>
      </c>
      <c r="N461" s="75">
        <f t="shared" si="70"/>
        <v>182935.39213263281</v>
      </c>
    </row>
    <row r="462" spans="1:14" x14ac:dyDescent="0.3">
      <c r="A462" s="62" t="s">
        <v>22</v>
      </c>
      <c r="B462" s="63" t="s">
        <v>483</v>
      </c>
      <c r="C462" s="64">
        <v>16861</v>
      </c>
      <c r="D462" s="77">
        <v>21367901</v>
      </c>
      <c r="E462" s="77">
        <v>1465300</v>
      </c>
      <c r="F462" s="75">
        <f t="shared" si="71"/>
        <v>245877.41674810619</v>
      </c>
      <c r="G462" s="74">
        <f t="shared" si="63"/>
        <v>1.6013871595252728E-2</v>
      </c>
      <c r="H462" s="73">
        <f t="shared" si="64"/>
        <v>14.582611751859687</v>
      </c>
      <c r="I462" s="75">
        <f t="shared" si="65"/>
        <v>68331.086748106201</v>
      </c>
      <c r="J462" s="76">
        <f t="shared" si="66"/>
        <v>68331.086748106201</v>
      </c>
      <c r="K462" s="84">
        <f t="shared" si="67"/>
        <v>4.0759025917017813E-2</v>
      </c>
      <c r="L462" s="75">
        <f t="shared" si="68"/>
        <v>3630840.736330328</v>
      </c>
      <c r="M462" s="75">
        <f t="shared" si="69"/>
        <v>2473369.5354117574</v>
      </c>
      <c r="N462" s="75">
        <f t="shared" si="70"/>
        <v>6104210.271742085</v>
      </c>
    </row>
    <row r="463" spans="1:14" x14ac:dyDescent="0.3">
      <c r="A463" s="62" t="s">
        <v>22</v>
      </c>
      <c r="B463" s="63" t="s">
        <v>484</v>
      </c>
      <c r="C463" s="64">
        <v>1161</v>
      </c>
      <c r="D463" s="77">
        <v>4533054</v>
      </c>
      <c r="E463" s="77">
        <v>396250</v>
      </c>
      <c r="F463" s="75">
        <f t="shared" si="71"/>
        <v>13281.705221451104</v>
      </c>
      <c r="G463" s="74">
        <f t="shared" si="63"/>
        <v>8.6503073277450116E-4</v>
      </c>
      <c r="H463" s="73">
        <f t="shared" si="64"/>
        <v>11.439883911671924</v>
      </c>
      <c r="I463" s="75">
        <f t="shared" si="65"/>
        <v>1056.3752214511042</v>
      </c>
      <c r="J463" s="76">
        <f t="shared" si="66"/>
        <v>1056.3752214511042</v>
      </c>
      <c r="K463" s="84">
        <f t="shared" si="67"/>
        <v>6.3012059486108364E-4</v>
      </c>
      <c r="L463" s="75">
        <f t="shared" si="68"/>
        <v>196129.26231195783</v>
      </c>
      <c r="M463" s="75">
        <f t="shared" si="69"/>
        <v>38237.446747082853</v>
      </c>
      <c r="N463" s="75">
        <f t="shared" si="70"/>
        <v>234366.7090590407</v>
      </c>
    </row>
    <row r="464" spans="1:14" x14ac:dyDescent="0.3">
      <c r="A464" s="62" t="s">
        <v>30</v>
      </c>
      <c r="B464" s="63" t="s">
        <v>485</v>
      </c>
      <c r="C464" s="64">
        <v>66</v>
      </c>
      <c r="D464" s="77">
        <v>142553</v>
      </c>
      <c r="E464" s="77">
        <v>8950</v>
      </c>
      <c r="F464" s="75">
        <f t="shared" si="71"/>
        <v>1051.2288268156424</v>
      </c>
      <c r="G464" s="74">
        <f t="shared" si="63"/>
        <v>6.8466000954858037E-5</v>
      </c>
      <c r="H464" s="73">
        <f t="shared" si="64"/>
        <v>15.927709497206704</v>
      </c>
      <c r="I464" s="75">
        <f t="shared" si="65"/>
        <v>356.24882681564253</v>
      </c>
      <c r="J464" s="76">
        <f t="shared" si="66"/>
        <v>356.24882681564253</v>
      </c>
      <c r="K464" s="84">
        <f t="shared" si="67"/>
        <v>2.12499988747631E-4</v>
      </c>
      <c r="L464" s="75">
        <f t="shared" si="68"/>
        <v>15523.363219311896</v>
      </c>
      <c r="M464" s="75">
        <f t="shared" si="69"/>
        <v>12895.082417175372</v>
      </c>
      <c r="N464" s="75">
        <f t="shared" si="70"/>
        <v>28418.445636487268</v>
      </c>
    </row>
    <row r="465" spans="1:14" x14ac:dyDescent="0.3">
      <c r="A465" s="62" t="s">
        <v>50</v>
      </c>
      <c r="B465" s="63" t="s">
        <v>486</v>
      </c>
      <c r="C465" s="64">
        <v>400</v>
      </c>
      <c r="D465" s="77">
        <v>1301026</v>
      </c>
      <c r="E465" s="77">
        <v>201600</v>
      </c>
      <c r="F465" s="75">
        <f t="shared" si="71"/>
        <v>2581.4007936507937</v>
      </c>
      <c r="G465" s="74">
        <f t="shared" si="63"/>
        <v>1.6812532599428203E-4</v>
      </c>
      <c r="H465" s="73">
        <f t="shared" si="64"/>
        <v>6.4535019841269845</v>
      </c>
      <c r="I465" s="75">
        <f t="shared" si="65"/>
        <v>-1630.599206349206</v>
      </c>
      <c r="J465" s="76">
        <f t="shared" si="66"/>
        <v>0</v>
      </c>
      <c r="K465" s="84">
        <f t="shared" si="67"/>
        <v>0</v>
      </c>
      <c r="L465" s="75">
        <f t="shared" si="68"/>
        <v>38119.219253001735</v>
      </c>
      <c r="M465" s="75">
        <f t="shared" si="69"/>
        <v>0</v>
      </c>
      <c r="N465" s="75">
        <f t="shared" si="70"/>
        <v>38119.219253001735</v>
      </c>
    </row>
    <row r="466" spans="1:14" x14ac:dyDescent="0.3">
      <c r="A466" s="62" t="s">
        <v>16</v>
      </c>
      <c r="B466" s="63" t="s">
        <v>487</v>
      </c>
      <c r="C466" s="64">
        <v>232</v>
      </c>
      <c r="D466" s="77">
        <v>479254.28</v>
      </c>
      <c r="E466" s="77">
        <v>38400</v>
      </c>
      <c r="F466" s="75">
        <f t="shared" si="71"/>
        <v>2895.4946083333334</v>
      </c>
      <c r="G466" s="74">
        <f t="shared" si="63"/>
        <v>1.8858209702967254E-4</v>
      </c>
      <c r="H466" s="73">
        <f t="shared" si="64"/>
        <v>12.480580208333334</v>
      </c>
      <c r="I466" s="75">
        <f t="shared" si="65"/>
        <v>452.53460833333372</v>
      </c>
      <c r="J466" s="76">
        <f t="shared" si="66"/>
        <v>452.53460833333372</v>
      </c>
      <c r="K466" s="84">
        <f t="shared" si="67"/>
        <v>2.6993379890767003E-4</v>
      </c>
      <c r="L466" s="75">
        <f t="shared" si="68"/>
        <v>42757.402915664352</v>
      </c>
      <c r="M466" s="75">
        <f t="shared" si="69"/>
        <v>16380.32361606162</v>
      </c>
      <c r="N466" s="75">
        <f t="shared" si="70"/>
        <v>59137.726531725973</v>
      </c>
    </row>
    <row r="467" spans="1:14" x14ac:dyDescent="0.3">
      <c r="A467" s="62" t="s">
        <v>18</v>
      </c>
      <c r="B467" s="63" t="s">
        <v>488</v>
      </c>
      <c r="C467" s="64">
        <v>11798</v>
      </c>
      <c r="D467" s="77">
        <v>39766861</v>
      </c>
      <c r="E467" s="77">
        <v>6939150</v>
      </c>
      <c r="F467" s="75">
        <f t="shared" si="71"/>
        <v>67611.944701872708</v>
      </c>
      <c r="G467" s="74">
        <f t="shared" si="63"/>
        <v>4.4035317073073859E-3</v>
      </c>
      <c r="H467" s="73">
        <f t="shared" si="64"/>
        <v>5.7307971437423895</v>
      </c>
      <c r="I467" s="75">
        <f t="shared" si="65"/>
        <v>-56620.99529812728</v>
      </c>
      <c r="J467" s="76">
        <f t="shared" si="66"/>
        <v>0</v>
      </c>
      <c r="K467" s="84">
        <f t="shared" si="67"/>
        <v>0</v>
      </c>
      <c r="L467" s="75">
        <f t="shared" si="68"/>
        <v>998417.04184474994</v>
      </c>
      <c r="M467" s="75">
        <f t="shared" si="69"/>
        <v>0</v>
      </c>
      <c r="N467" s="75">
        <f t="shared" si="70"/>
        <v>998417.04184474994</v>
      </c>
    </row>
    <row r="468" spans="1:14" x14ac:dyDescent="0.3">
      <c r="A468" s="62" t="s">
        <v>20</v>
      </c>
      <c r="B468" s="63" t="s">
        <v>489</v>
      </c>
      <c r="C468" s="64">
        <v>120</v>
      </c>
      <c r="D468" s="77">
        <v>442461</v>
      </c>
      <c r="E468" s="77">
        <v>33900</v>
      </c>
      <c r="F468" s="75">
        <f t="shared" si="71"/>
        <v>1566.2336283185841</v>
      </c>
      <c r="G468" s="74">
        <f t="shared" si="63"/>
        <v>1.020080027835813E-4</v>
      </c>
      <c r="H468" s="73">
        <f t="shared" si="64"/>
        <v>13.051946902654867</v>
      </c>
      <c r="I468" s="75">
        <f t="shared" si="65"/>
        <v>302.63362831858416</v>
      </c>
      <c r="J468" s="76">
        <f t="shared" si="66"/>
        <v>302.63362831858416</v>
      </c>
      <c r="K468" s="84">
        <f t="shared" si="67"/>
        <v>1.8051888952783522E-4</v>
      </c>
      <c r="L468" s="75">
        <f t="shared" si="68"/>
        <v>23128.374030932104</v>
      </c>
      <c r="M468" s="75">
        <f t="shared" si="69"/>
        <v>10954.381560381906</v>
      </c>
      <c r="N468" s="75">
        <f t="shared" si="70"/>
        <v>34082.75559131401</v>
      </c>
    </row>
    <row r="469" spans="1:14" x14ac:dyDescent="0.3">
      <c r="A469" s="62" t="s">
        <v>41</v>
      </c>
      <c r="B469" s="63" t="s">
        <v>490</v>
      </c>
      <c r="C469" s="64">
        <v>1986</v>
      </c>
      <c r="D469" s="77">
        <v>5794214.46</v>
      </c>
      <c r="E469" s="77">
        <v>771350</v>
      </c>
      <c r="F469" s="75">
        <f t="shared" si="71"/>
        <v>14918.402693407661</v>
      </c>
      <c r="G469" s="74">
        <f t="shared" si="63"/>
        <v>9.716280099983718E-4</v>
      </c>
      <c r="H469" s="73">
        <f t="shared" si="64"/>
        <v>7.5117838335386011</v>
      </c>
      <c r="I469" s="75">
        <f t="shared" si="65"/>
        <v>-5994.1773065923371</v>
      </c>
      <c r="J469" s="76">
        <f t="shared" si="66"/>
        <v>0</v>
      </c>
      <c r="K469" s="84">
        <f t="shared" si="67"/>
        <v>0</v>
      </c>
      <c r="L469" s="75">
        <f t="shared" si="68"/>
        <v>220298.16701586859</v>
      </c>
      <c r="M469" s="75">
        <f t="shared" si="69"/>
        <v>0</v>
      </c>
      <c r="N469" s="75">
        <f t="shared" si="70"/>
        <v>220298.16701586859</v>
      </c>
    </row>
    <row r="470" spans="1:14" x14ac:dyDescent="0.3">
      <c r="A470" s="62" t="s">
        <v>37</v>
      </c>
      <c r="B470" s="63" t="s">
        <v>491</v>
      </c>
      <c r="C470" s="64">
        <v>54</v>
      </c>
      <c r="D470" s="77">
        <v>242682.63</v>
      </c>
      <c r="E470" s="77">
        <v>56950</v>
      </c>
      <c r="F470" s="75">
        <f t="shared" si="71"/>
        <v>230.11171237928005</v>
      </c>
      <c r="G470" s="74">
        <f t="shared" si="63"/>
        <v>1.4987059256363777E-5</v>
      </c>
      <c r="H470" s="73">
        <f t="shared" si="64"/>
        <v>4.261328007023705</v>
      </c>
      <c r="I470" s="75">
        <f t="shared" si="65"/>
        <v>-338.5082876207199</v>
      </c>
      <c r="J470" s="76">
        <f t="shared" si="66"/>
        <v>0</v>
      </c>
      <c r="K470" s="84">
        <f t="shared" si="67"/>
        <v>0</v>
      </c>
      <c r="L470" s="75">
        <f t="shared" si="68"/>
        <v>3398.0305725651933</v>
      </c>
      <c r="M470" s="75">
        <f t="shared" si="69"/>
        <v>0</v>
      </c>
      <c r="N470" s="75">
        <f t="shared" si="70"/>
        <v>3398.0305725651933</v>
      </c>
    </row>
    <row r="471" spans="1:14" x14ac:dyDescent="0.3">
      <c r="A471" s="62" t="s">
        <v>22</v>
      </c>
      <c r="B471" s="63" t="s">
        <v>492</v>
      </c>
      <c r="C471" s="64">
        <v>3782</v>
      </c>
      <c r="D471" s="77">
        <v>4944547</v>
      </c>
      <c r="E471" s="77">
        <v>674300</v>
      </c>
      <c r="F471" s="75">
        <f t="shared" si="71"/>
        <v>27732.87372682782</v>
      </c>
      <c r="G471" s="74">
        <f t="shared" si="63"/>
        <v>1.8062280167997549E-3</v>
      </c>
      <c r="H471" s="73">
        <f t="shared" si="64"/>
        <v>7.3328592614563251</v>
      </c>
      <c r="I471" s="75">
        <f t="shared" si="65"/>
        <v>-12091.586273172175</v>
      </c>
      <c r="J471" s="76">
        <f t="shared" si="66"/>
        <v>0</v>
      </c>
      <c r="K471" s="84">
        <f t="shared" si="67"/>
        <v>0</v>
      </c>
      <c r="L471" s="75">
        <f t="shared" si="68"/>
        <v>409527.84112755285</v>
      </c>
      <c r="M471" s="75">
        <f t="shared" si="69"/>
        <v>0</v>
      </c>
      <c r="N471" s="75">
        <f t="shared" si="70"/>
        <v>409527.84112755285</v>
      </c>
    </row>
    <row r="472" spans="1:14" x14ac:dyDescent="0.3">
      <c r="A472" s="62" t="s">
        <v>35</v>
      </c>
      <c r="B472" s="63" t="s">
        <v>493</v>
      </c>
      <c r="C472" s="64">
        <v>1810</v>
      </c>
      <c r="D472" s="77">
        <v>2216536</v>
      </c>
      <c r="E472" s="77">
        <v>205650</v>
      </c>
      <c r="F472" s="75">
        <f t="shared" si="71"/>
        <v>19508.534694869926</v>
      </c>
      <c r="G472" s="74">
        <f t="shared" si="63"/>
        <v>1.270580981966438E-3</v>
      </c>
      <c r="H472" s="73">
        <f t="shared" si="64"/>
        <v>10.778195964016533</v>
      </c>
      <c r="I472" s="75">
        <f t="shared" si="65"/>
        <v>449.23469486992514</v>
      </c>
      <c r="J472" s="76">
        <f t="shared" si="66"/>
        <v>449.23469486992514</v>
      </c>
      <c r="K472" s="84">
        <f t="shared" si="67"/>
        <v>2.6796542309543087E-4</v>
      </c>
      <c r="L472" s="75">
        <f t="shared" si="68"/>
        <v>288080.06612828886</v>
      </c>
      <c r="M472" s="75">
        <f t="shared" si="69"/>
        <v>16260.877170551719</v>
      </c>
      <c r="N472" s="75">
        <f t="shared" si="70"/>
        <v>304340.9432988406</v>
      </c>
    </row>
    <row r="473" spans="1:14" x14ac:dyDescent="0.3">
      <c r="A473" s="62" t="s">
        <v>53</v>
      </c>
      <c r="B473" s="63" t="s">
        <v>494</v>
      </c>
      <c r="C473" s="64">
        <v>21221</v>
      </c>
      <c r="D473" s="77">
        <v>48382430</v>
      </c>
      <c r="E473" s="77">
        <v>4400750</v>
      </c>
      <c r="F473" s="75">
        <f t="shared" si="71"/>
        <v>233306.49253649946</v>
      </c>
      <c r="G473" s="74">
        <f t="shared" si="63"/>
        <v>1.5195133669579145E-2</v>
      </c>
      <c r="H473" s="73">
        <f t="shared" si="64"/>
        <v>10.994132818269613</v>
      </c>
      <c r="I473" s="75">
        <f t="shared" si="65"/>
        <v>9849.3625364994605</v>
      </c>
      <c r="J473" s="76">
        <f t="shared" si="66"/>
        <v>9849.3625364994605</v>
      </c>
      <c r="K473" s="84">
        <f t="shared" si="67"/>
        <v>5.8750773915126125E-3</v>
      </c>
      <c r="L473" s="75">
        <f t="shared" si="68"/>
        <v>3445207.4873541412</v>
      </c>
      <c r="M473" s="75">
        <f t="shared" si="69"/>
        <v>356515.81732934766</v>
      </c>
      <c r="N473" s="75">
        <f t="shared" si="70"/>
        <v>3801723.3046834888</v>
      </c>
    </row>
    <row r="474" spans="1:14" x14ac:dyDescent="0.3">
      <c r="A474" s="62" t="s">
        <v>26</v>
      </c>
      <c r="B474" s="63" t="s">
        <v>495</v>
      </c>
      <c r="C474" s="64">
        <v>445</v>
      </c>
      <c r="D474" s="77">
        <v>623947</v>
      </c>
      <c r="E474" s="77">
        <v>46250</v>
      </c>
      <c r="F474" s="75">
        <f t="shared" si="71"/>
        <v>6003.3819459459455</v>
      </c>
      <c r="G474" s="74">
        <f t="shared" si="63"/>
        <v>3.9099722492255809E-4</v>
      </c>
      <c r="H474" s="73">
        <f t="shared" si="64"/>
        <v>13.490745945945946</v>
      </c>
      <c r="I474" s="75">
        <f t="shared" si="65"/>
        <v>1317.5319459459463</v>
      </c>
      <c r="J474" s="76">
        <f t="shared" si="66"/>
        <v>1317.5319459459463</v>
      </c>
      <c r="K474" s="84">
        <f t="shared" si="67"/>
        <v>7.8589879492584058E-4</v>
      </c>
      <c r="L474" s="75">
        <f t="shared" si="68"/>
        <v>88651.182419983117</v>
      </c>
      <c r="M474" s="75">
        <f t="shared" si="69"/>
        <v>47690.495382393281</v>
      </c>
      <c r="N474" s="75">
        <f t="shared" si="70"/>
        <v>136341.67780237639</v>
      </c>
    </row>
    <row r="475" spans="1:14" x14ac:dyDescent="0.3">
      <c r="A475" s="62" t="s">
        <v>26</v>
      </c>
      <c r="B475" s="63" t="s">
        <v>496</v>
      </c>
      <c r="C475" s="64">
        <v>85</v>
      </c>
      <c r="D475" s="77">
        <v>216766</v>
      </c>
      <c r="E475" s="77">
        <v>24200</v>
      </c>
      <c r="F475" s="75">
        <f t="shared" si="71"/>
        <v>761.36818181818182</v>
      </c>
      <c r="G475" s="74">
        <f t="shared" si="63"/>
        <v>4.958752398492208E-5</v>
      </c>
      <c r="H475" s="73">
        <f t="shared" si="64"/>
        <v>8.9572727272727271</v>
      </c>
      <c r="I475" s="75">
        <f t="shared" si="65"/>
        <v>-133.68181818181816</v>
      </c>
      <c r="J475" s="76">
        <f t="shared" si="66"/>
        <v>0</v>
      </c>
      <c r="K475" s="84">
        <f t="shared" si="67"/>
        <v>0</v>
      </c>
      <c r="L475" s="75">
        <f t="shared" si="68"/>
        <v>11243.027710524793</v>
      </c>
      <c r="M475" s="75">
        <f t="shared" si="69"/>
        <v>0</v>
      </c>
      <c r="N475" s="75">
        <f t="shared" si="70"/>
        <v>11243.027710524793</v>
      </c>
    </row>
    <row r="476" spans="1:14" x14ac:dyDescent="0.3">
      <c r="A476" s="62" t="s">
        <v>26</v>
      </c>
      <c r="B476" s="63" t="s">
        <v>497</v>
      </c>
      <c r="C476" s="64">
        <v>252</v>
      </c>
      <c r="D476" s="77">
        <v>1128276</v>
      </c>
      <c r="E476" s="77">
        <v>88250</v>
      </c>
      <c r="F476" s="75">
        <f t="shared" si="71"/>
        <v>3221.81928611898</v>
      </c>
      <c r="G476" s="74">
        <f t="shared" si="63"/>
        <v>2.0983545798300952E-4</v>
      </c>
      <c r="H476" s="73">
        <f t="shared" si="64"/>
        <v>12.78499716713881</v>
      </c>
      <c r="I476" s="75">
        <f t="shared" si="65"/>
        <v>568.2592861189803</v>
      </c>
      <c r="J476" s="76">
        <f t="shared" si="66"/>
        <v>568.2592861189803</v>
      </c>
      <c r="K476" s="84">
        <f t="shared" si="67"/>
        <v>3.3896277774554033E-4</v>
      </c>
      <c r="L476" s="75">
        <f t="shared" si="68"/>
        <v>47576.198187894741</v>
      </c>
      <c r="M476" s="75">
        <f t="shared" si="69"/>
        <v>20569.191467461522</v>
      </c>
      <c r="N476" s="75">
        <f t="shared" si="70"/>
        <v>68145.389655356266</v>
      </c>
    </row>
    <row r="477" spans="1:14" x14ac:dyDescent="0.3">
      <c r="A477" s="62" t="s">
        <v>28</v>
      </c>
      <c r="B477" s="63" t="s">
        <v>498</v>
      </c>
      <c r="C477" s="64">
        <v>751</v>
      </c>
      <c r="D477" s="77">
        <v>2246303.81</v>
      </c>
      <c r="E477" s="77">
        <v>447950</v>
      </c>
      <c r="F477" s="75">
        <f t="shared" si="71"/>
        <v>3765.9876354727089</v>
      </c>
      <c r="G477" s="74">
        <f t="shared" si="63"/>
        <v>2.4527686690946945E-4</v>
      </c>
      <c r="H477" s="73">
        <f t="shared" si="64"/>
        <v>5.0146306730661907</v>
      </c>
      <c r="I477" s="75">
        <f t="shared" si="65"/>
        <v>-4142.0423645272904</v>
      </c>
      <c r="J477" s="76">
        <f t="shared" si="66"/>
        <v>0</v>
      </c>
      <c r="K477" s="84">
        <f t="shared" si="67"/>
        <v>0</v>
      </c>
      <c r="L477" s="75">
        <f t="shared" si="68"/>
        <v>55611.863424606112</v>
      </c>
      <c r="M477" s="75">
        <f t="shared" si="69"/>
        <v>0</v>
      </c>
      <c r="N477" s="75">
        <f t="shared" si="70"/>
        <v>55611.863424606112</v>
      </c>
    </row>
    <row r="478" spans="1:14" x14ac:dyDescent="0.3">
      <c r="A478" s="62" t="s">
        <v>28</v>
      </c>
      <c r="B478" s="63" t="s">
        <v>499</v>
      </c>
      <c r="C478" s="64">
        <v>2478</v>
      </c>
      <c r="D478" s="77">
        <v>3920256.04</v>
      </c>
      <c r="E478" s="77">
        <v>408800</v>
      </c>
      <c r="F478" s="75">
        <f t="shared" si="71"/>
        <v>23763.195858904113</v>
      </c>
      <c r="G478" s="74">
        <f t="shared" si="63"/>
        <v>1.5476849082369532E-3</v>
      </c>
      <c r="H478" s="73">
        <f t="shared" si="64"/>
        <v>9.5896674168297462</v>
      </c>
      <c r="I478" s="75">
        <f t="shared" si="65"/>
        <v>-2330.1441410958873</v>
      </c>
      <c r="J478" s="76">
        <f t="shared" si="66"/>
        <v>0</v>
      </c>
      <c r="K478" s="84">
        <f t="shared" si="67"/>
        <v>0</v>
      </c>
      <c r="L478" s="75">
        <f t="shared" si="68"/>
        <v>350908.10978503485</v>
      </c>
      <c r="M478" s="75">
        <f t="shared" si="69"/>
        <v>0</v>
      </c>
      <c r="N478" s="75">
        <f t="shared" si="70"/>
        <v>350908.10978503485</v>
      </c>
    </row>
    <row r="479" spans="1:14" x14ac:dyDescent="0.3">
      <c r="A479" s="62" t="s">
        <v>20</v>
      </c>
      <c r="B479" s="63" t="s">
        <v>500</v>
      </c>
      <c r="C479" s="64">
        <v>506</v>
      </c>
      <c r="D479" s="77">
        <v>1136631</v>
      </c>
      <c r="E479" s="77">
        <v>127750</v>
      </c>
      <c r="F479" s="75">
        <f t="shared" si="71"/>
        <v>4502.0374637964778</v>
      </c>
      <c r="G479" s="74">
        <f t="shared" si="63"/>
        <v>2.9321541935717181E-4</v>
      </c>
      <c r="H479" s="73">
        <f t="shared" si="64"/>
        <v>8.8973072407045013</v>
      </c>
      <c r="I479" s="75">
        <f t="shared" si="65"/>
        <v>-826.14253620352201</v>
      </c>
      <c r="J479" s="76">
        <f t="shared" si="66"/>
        <v>0</v>
      </c>
      <c r="K479" s="84">
        <f t="shared" si="67"/>
        <v>0</v>
      </c>
      <c r="L479" s="75">
        <f t="shared" si="68"/>
        <v>66481.018209100861</v>
      </c>
      <c r="M479" s="75">
        <f t="shared" si="69"/>
        <v>0</v>
      </c>
      <c r="N479" s="75">
        <f t="shared" si="70"/>
        <v>66481.018209100861</v>
      </c>
    </row>
    <row r="480" spans="1:14" x14ac:dyDescent="0.3">
      <c r="A480" s="62" t="s">
        <v>20</v>
      </c>
      <c r="B480" s="63" t="s">
        <v>501</v>
      </c>
      <c r="C480" s="64">
        <v>204</v>
      </c>
      <c r="D480" s="77">
        <v>304386.24</v>
      </c>
      <c r="E480" s="77">
        <v>18500</v>
      </c>
      <c r="F480" s="75">
        <f t="shared" si="71"/>
        <v>3356.4752951351352</v>
      </c>
      <c r="G480" s="74">
        <f t="shared" si="63"/>
        <v>2.1860553563565963E-4</v>
      </c>
      <c r="H480" s="73">
        <f t="shared" si="64"/>
        <v>16.453310270270268</v>
      </c>
      <c r="I480" s="75">
        <f t="shared" si="65"/>
        <v>1208.3552951351348</v>
      </c>
      <c r="J480" s="76">
        <f t="shared" si="66"/>
        <v>1208.3552951351348</v>
      </c>
      <c r="K480" s="84">
        <f t="shared" si="67"/>
        <v>7.2077566939536021E-4</v>
      </c>
      <c r="L480" s="75">
        <f t="shared" si="68"/>
        <v>49564.646453675887</v>
      </c>
      <c r="M480" s="75">
        <f t="shared" si="69"/>
        <v>43738.645427347277</v>
      </c>
      <c r="N480" s="75">
        <f t="shared" si="70"/>
        <v>93303.291881023164</v>
      </c>
    </row>
    <row r="481" spans="1:14" x14ac:dyDescent="0.3">
      <c r="A481" s="62" t="s">
        <v>16</v>
      </c>
      <c r="B481" s="63" t="s">
        <v>502</v>
      </c>
      <c r="C481" s="64">
        <v>141</v>
      </c>
      <c r="D481" s="77">
        <v>558170.71</v>
      </c>
      <c r="E481" s="77">
        <v>89250</v>
      </c>
      <c r="F481" s="75">
        <f t="shared" si="71"/>
        <v>881.81591159663867</v>
      </c>
      <c r="G481" s="74">
        <f t="shared" si="63"/>
        <v>5.7432223608507018E-5</v>
      </c>
      <c r="H481" s="73">
        <f t="shared" si="64"/>
        <v>6.2540135574229687</v>
      </c>
      <c r="I481" s="75">
        <f t="shared" si="65"/>
        <v>-602.91408840336135</v>
      </c>
      <c r="J481" s="76">
        <f t="shared" si="66"/>
        <v>0</v>
      </c>
      <c r="K481" s="84">
        <f t="shared" si="67"/>
        <v>0</v>
      </c>
      <c r="L481" s="75">
        <f t="shared" si="68"/>
        <v>13021.664112607037</v>
      </c>
      <c r="M481" s="75">
        <f t="shared" si="69"/>
        <v>0</v>
      </c>
      <c r="N481" s="75">
        <f t="shared" si="70"/>
        <v>13021.664112607037</v>
      </c>
    </row>
    <row r="482" spans="1:14" x14ac:dyDescent="0.3">
      <c r="A482" s="62" t="s">
        <v>50</v>
      </c>
      <c r="B482" s="63" t="s">
        <v>503</v>
      </c>
      <c r="C482" s="64">
        <v>4021</v>
      </c>
      <c r="D482" s="77">
        <v>5670913.2400000002</v>
      </c>
      <c r="E482" s="77">
        <v>475450</v>
      </c>
      <c r="F482" s="75">
        <f t="shared" si="71"/>
        <v>47960.336813629197</v>
      </c>
      <c r="G482" s="74">
        <f t="shared" si="63"/>
        <v>3.1236324407351084E-3</v>
      </c>
      <c r="H482" s="73">
        <f t="shared" si="64"/>
        <v>11.927465012093807</v>
      </c>
      <c r="I482" s="75">
        <f t="shared" si="65"/>
        <v>5619.2068136291991</v>
      </c>
      <c r="J482" s="76">
        <f t="shared" si="66"/>
        <v>5619.2068136291991</v>
      </c>
      <c r="K482" s="84">
        <f t="shared" si="67"/>
        <v>3.351818433593745E-3</v>
      </c>
      <c r="L482" s="75">
        <f t="shared" si="68"/>
        <v>708224.23195313325</v>
      </c>
      <c r="M482" s="75">
        <f t="shared" si="69"/>
        <v>203397.53994025022</v>
      </c>
      <c r="N482" s="75">
        <f t="shared" si="70"/>
        <v>911621.77189338347</v>
      </c>
    </row>
    <row r="483" spans="1:14" x14ac:dyDescent="0.3">
      <c r="A483" s="62" t="s">
        <v>53</v>
      </c>
      <c r="B483" s="63" t="s">
        <v>504</v>
      </c>
      <c r="C483" s="64">
        <v>19535</v>
      </c>
      <c r="D483" s="77">
        <v>45728600</v>
      </c>
      <c r="E483" s="77">
        <v>4292500</v>
      </c>
      <c r="F483" s="75">
        <f t="shared" si="71"/>
        <v>208109.07419918463</v>
      </c>
      <c r="G483" s="74">
        <f t="shared" si="63"/>
        <v>1.3554038577877381E-2</v>
      </c>
      <c r="H483" s="73">
        <f t="shared" si="64"/>
        <v>10.653139196272569</v>
      </c>
      <c r="I483" s="75">
        <f t="shared" si="65"/>
        <v>2405.5241991846524</v>
      </c>
      <c r="J483" s="76">
        <f t="shared" si="66"/>
        <v>2405.5241991846524</v>
      </c>
      <c r="K483" s="84">
        <f t="shared" si="67"/>
        <v>1.4348787330138305E-3</v>
      </c>
      <c r="L483" s="75">
        <f t="shared" si="68"/>
        <v>3073120.3955037906</v>
      </c>
      <c r="M483" s="75">
        <f t="shared" si="69"/>
        <v>87072.378826522632</v>
      </c>
      <c r="N483" s="75">
        <f t="shared" si="70"/>
        <v>3160192.7743303133</v>
      </c>
    </row>
    <row r="484" spans="1:14" x14ac:dyDescent="0.3">
      <c r="A484" s="62" t="s">
        <v>22</v>
      </c>
      <c r="B484" s="63" t="s">
        <v>505</v>
      </c>
      <c r="C484" s="64">
        <v>2766</v>
      </c>
      <c r="D484" s="77">
        <v>5074181</v>
      </c>
      <c r="E484" s="77">
        <v>519950</v>
      </c>
      <c r="F484" s="75">
        <f t="shared" si="71"/>
        <v>26993.335216847772</v>
      </c>
      <c r="G484" s="74">
        <f t="shared" si="63"/>
        <v>1.7580622482830893E-3</v>
      </c>
      <c r="H484" s="73">
        <f t="shared" si="64"/>
        <v>9.7589787479565349</v>
      </c>
      <c r="I484" s="75">
        <f t="shared" si="65"/>
        <v>-2132.6447831522228</v>
      </c>
      <c r="J484" s="76">
        <f t="shared" si="66"/>
        <v>0</v>
      </c>
      <c r="K484" s="84">
        <f t="shared" si="67"/>
        <v>0</v>
      </c>
      <c r="L484" s="75">
        <f t="shared" si="68"/>
        <v>398607.16942197917</v>
      </c>
      <c r="M484" s="75">
        <f t="shared" si="69"/>
        <v>0</v>
      </c>
      <c r="N484" s="75">
        <f t="shared" si="70"/>
        <v>398607.16942197917</v>
      </c>
    </row>
    <row r="485" spans="1:14" x14ac:dyDescent="0.3">
      <c r="A485" s="62" t="s">
        <v>30</v>
      </c>
      <c r="B485" s="63" t="s">
        <v>506</v>
      </c>
      <c r="C485" s="64">
        <v>414</v>
      </c>
      <c r="D485" s="77">
        <v>536340</v>
      </c>
      <c r="E485" s="77">
        <v>40700</v>
      </c>
      <c r="F485" s="75">
        <f t="shared" si="71"/>
        <v>5455.6452088452088</v>
      </c>
      <c r="G485" s="74">
        <f t="shared" si="63"/>
        <v>3.5532340870982347E-4</v>
      </c>
      <c r="H485" s="73">
        <f t="shared" si="64"/>
        <v>13.177886977886978</v>
      </c>
      <c r="I485" s="75">
        <f t="shared" si="65"/>
        <v>1096.225208845209</v>
      </c>
      <c r="J485" s="76">
        <f t="shared" si="66"/>
        <v>1096.225208845209</v>
      </c>
      <c r="K485" s="84">
        <f t="shared" si="67"/>
        <v>6.5389083980064869E-4</v>
      </c>
      <c r="L485" s="75">
        <f t="shared" si="68"/>
        <v>80562.82325242518</v>
      </c>
      <c r="M485" s="75">
        <f t="shared" si="69"/>
        <v>39679.890435567773</v>
      </c>
      <c r="N485" s="75">
        <f t="shared" si="70"/>
        <v>120242.71368799295</v>
      </c>
    </row>
    <row r="486" spans="1:14" x14ac:dyDescent="0.3">
      <c r="A486" s="62" t="s">
        <v>22</v>
      </c>
      <c r="B486" s="63" t="s">
        <v>507</v>
      </c>
      <c r="C486" s="64">
        <v>8219</v>
      </c>
      <c r="D486" s="77">
        <v>15154392</v>
      </c>
      <c r="E486" s="77">
        <v>1156400</v>
      </c>
      <c r="F486" s="75">
        <f t="shared" si="71"/>
        <v>107708.36029747492</v>
      </c>
      <c r="G486" s="74">
        <f t="shared" si="63"/>
        <v>7.01499094284862E-3</v>
      </c>
      <c r="H486" s="73">
        <f t="shared" si="64"/>
        <v>13.104801106883432</v>
      </c>
      <c r="I486" s="75">
        <f t="shared" si="65"/>
        <v>21162.290297474934</v>
      </c>
      <c r="J486" s="76">
        <f t="shared" si="66"/>
        <v>21162.290297474934</v>
      </c>
      <c r="K486" s="84">
        <f t="shared" si="67"/>
        <v>1.2623161429847173E-2</v>
      </c>
      <c r="L486" s="75">
        <f t="shared" si="68"/>
        <v>1590515.7431032278</v>
      </c>
      <c r="M486" s="75">
        <f t="shared" si="69"/>
        <v>766008.07351808995</v>
      </c>
      <c r="N486" s="75">
        <f t="shared" si="70"/>
        <v>2356523.8166213175</v>
      </c>
    </row>
    <row r="487" spans="1:14" x14ac:dyDescent="0.3">
      <c r="A487" s="62" t="s">
        <v>32</v>
      </c>
      <c r="B487" s="63" t="s">
        <v>508</v>
      </c>
      <c r="C487" s="64">
        <v>463</v>
      </c>
      <c r="D487" s="77">
        <v>2454895.73</v>
      </c>
      <c r="E487" s="77">
        <v>334900</v>
      </c>
      <c r="F487" s="75">
        <f t="shared" si="71"/>
        <v>3393.8988444013139</v>
      </c>
      <c r="G487" s="74">
        <f t="shared" si="63"/>
        <v>2.2104291244119667E-4</v>
      </c>
      <c r="H487" s="73">
        <f t="shared" si="64"/>
        <v>7.3302350851000302</v>
      </c>
      <c r="I487" s="75">
        <f t="shared" si="65"/>
        <v>-1481.4911555986857</v>
      </c>
      <c r="J487" s="76">
        <f t="shared" si="66"/>
        <v>0</v>
      </c>
      <c r="K487" s="84">
        <f t="shared" si="67"/>
        <v>0</v>
      </c>
      <c r="L487" s="75">
        <f t="shared" si="68"/>
        <v>50117.275275675063</v>
      </c>
      <c r="M487" s="75">
        <f t="shared" si="69"/>
        <v>0</v>
      </c>
      <c r="N487" s="75">
        <f t="shared" si="70"/>
        <v>50117.275275675063</v>
      </c>
    </row>
    <row r="488" spans="1:14" x14ac:dyDescent="0.3">
      <c r="A488" s="62" t="s">
        <v>62</v>
      </c>
      <c r="B488" s="63" t="s">
        <v>509</v>
      </c>
      <c r="C488" s="64">
        <v>3910</v>
      </c>
      <c r="D488" s="77">
        <v>5541845</v>
      </c>
      <c r="E488" s="77">
        <v>532300</v>
      </c>
      <c r="F488" s="75">
        <f t="shared" si="71"/>
        <v>40707.521980086414</v>
      </c>
      <c r="G488" s="74">
        <f t="shared" si="63"/>
        <v>2.651260284786008E-3</v>
      </c>
      <c r="H488" s="73">
        <f t="shared" si="64"/>
        <v>10.411130941198572</v>
      </c>
      <c r="I488" s="75">
        <f t="shared" si="65"/>
        <v>-464.77801991358285</v>
      </c>
      <c r="J488" s="76">
        <f t="shared" si="66"/>
        <v>0</v>
      </c>
      <c r="K488" s="84">
        <f t="shared" si="67"/>
        <v>0</v>
      </c>
      <c r="L488" s="75">
        <f t="shared" si="68"/>
        <v>601122.83199956955</v>
      </c>
      <c r="M488" s="75">
        <f t="shared" si="69"/>
        <v>0</v>
      </c>
      <c r="N488" s="75">
        <f t="shared" si="70"/>
        <v>601122.83199956955</v>
      </c>
    </row>
    <row r="489" spans="1:14" x14ac:dyDescent="0.3">
      <c r="A489" s="62" t="s">
        <v>26</v>
      </c>
      <c r="B489" s="63" t="s">
        <v>510</v>
      </c>
      <c r="C489" s="64">
        <v>199</v>
      </c>
      <c r="D489" s="77">
        <v>541456.65</v>
      </c>
      <c r="E489" s="77">
        <v>47050</v>
      </c>
      <c r="F489" s="75">
        <f t="shared" si="71"/>
        <v>2290.1142051009565</v>
      </c>
      <c r="G489" s="74">
        <f t="shared" si="63"/>
        <v>1.491539780431399E-4</v>
      </c>
      <c r="H489" s="73">
        <f t="shared" si="64"/>
        <v>11.508111583421892</v>
      </c>
      <c r="I489" s="75">
        <f t="shared" si="65"/>
        <v>194.64420510095658</v>
      </c>
      <c r="J489" s="76">
        <f t="shared" si="66"/>
        <v>194.64420510095658</v>
      </c>
      <c r="K489" s="84">
        <f t="shared" si="67"/>
        <v>1.1610393713703226E-4</v>
      </c>
      <c r="L489" s="75">
        <f t="shared" si="68"/>
        <v>33817.827016003677</v>
      </c>
      <c r="M489" s="75">
        <f t="shared" si="69"/>
        <v>7045.5054946786222</v>
      </c>
      <c r="N489" s="75">
        <f t="shared" si="70"/>
        <v>40863.332510682303</v>
      </c>
    </row>
    <row r="490" spans="1:14" x14ac:dyDescent="0.3">
      <c r="A490" s="62" t="s">
        <v>22</v>
      </c>
      <c r="B490" s="63" t="s">
        <v>511</v>
      </c>
      <c r="C490" s="64">
        <v>6202</v>
      </c>
      <c r="D490" s="77">
        <v>14344645</v>
      </c>
      <c r="E490" s="77">
        <v>1203350</v>
      </c>
      <c r="F490" s="75">
        <f t="shared" si="71"/>
        <v>73931.514762953419</v>
      </c>
      <c r="G490" s="74">
        <f t="shared" si="63"/>
        <v>4.8151221039928489E-3</v>
      </c>
      <c r="H490" s="73">
        <f t="shared" si="64"/>
        <v>11.920592512569078</v>
      </c>
      <c r="I490" s="75">
        <f t="shared" si="65"/>
        <v>8624.4547629534245</v>
      </c>
      <c r="J490" s="76">
        <f t="shared" si="66"/>
        <v>8624.4547629534245</v>
      </c>
      <c r="K490" s="84">
        <f t="shared" si="67"/>
        <v>5.1444282819504382E-3</v>
      </c>
      <c r="L490" s="75">
        <f t="shared" si="68"/>
        <v>1091737.3341974721</v>
      </c>
      <c r="M490" s="75">
        <f t="shared" si="69"/>
        <v>312178.02445995825</v>
      </c>
      <c r="N490" s="75">
        <f t="shared" si="70"/>
        <v>1403915.3586574304</v>
      </c>
    </row>
    <row r="491" spans="1:14" x14ac:dyDescent="0.3">
      <c r="A491" s="62" t="s">
        <v>28</v>
      </c>
      <c r="B491" s="63" t="s">
        <v>512</v>
      </c>
      <c r="C491" s="64">
        <v>3934</v>
      </c>
      <c r="D491" s="77">
        <v>11294521</v>
      </c>
      <c r="E491" s="77">
        <v>959200</v>
      </c>
      <c r="F491" s="75">
        <f t="shared" si="71"/>
        <v>46322.608021267726</v>
      </c>
      <c r="G491" s="74">
        <f t="shared" si="63"/>
        <v>3.0169679941357162E-3</v>
      </c>
      <c r="H491" s="73">
        <f t="shared" si="64"/>
        <v>11.774938490408674</v>
      </c>
      <c r="I491" s="75">
        <f t="shared" si="65"/>
        <v>4897.5880212677266</v>
      </c>
      <c r="J491" s="76">
        <f t="shared" si="66"/>
        <v>4897.5880212677266</v>
      </c>
      <c r="K491" s="84">
        <f t="shared" si="67"/>
        <v>2.9213777592269857E-3</v>
      </c>
      <c r="L491" s="75">
        <f t="shared" si="68"/>
        <v>684040.09787115327</v>
      </c>
      <c r="M491" s="75">
        <f t="shared" si="69"/>
        <v>177277.21869046483</v>
      </c>
      <c r="N491" s="75">
        <f t="shared" si="70"/>
        <v>861317.31656161812</v>
      </c>
    </row>
    <row r="492" spans="1:14" x14ac:dyDescent="0.3">
      <c r="A492" s="62" t="s">
        <v>26</v>
      </c>
      <c r="B492" s="63" t="s">
        <v>513</v>
      </c>
      <c r="C492" s="64">
        <v>1200</v>
      </c>
      <c r="D492" s="77">
        <v>1423907</v>
      </c>
      <c r="E492" s="77">
        <v>98300</v>
      </c>
      <c r="F492" s="75">
        <f t="shared" si="71"/>
        <v>17382.384537131231</v>
      </c>
      <c r="G492" s="74">
        <f t="shared" si="63"/>
        <v>1.1321058992664484E-3</v>
      </c>
      <c r="H492" s="73">
        <f t="shared" si="64"/>
        <v>14.485320447609359</v>
      </c>
      <c r="I492" s="75">
        <f t="shared" si="65"/>
        <v>4746.3845371312318</v>
      </c>
      <c r="J492" s="76">
        <f t="shared" si="66"/>
        <v>4746.3845371312318</v>
      </c>
      <c r="K492" s="84">
        <f t="shared" si="67"/>
        <v>2.8311859150465827E-3</v>
      </c>
      <c r="L492" s="75">
        <f t="shared" si="68"/>
        <v>256683.47547603954</v>
      </c>
      <c r="M492" s="75">
        <f t="shared" si="69"/>
        <v>171804.13009917754</v>
      </c>
      <c r="N492" s="75">
        <f t="shared" si="70"/>
        <v>428487.60557521705</v>
      </c>
    </row>
    <row r="493" spans="1:14" x14ac:dyDescent="0.3">
      <c r="A493" s="62" t="s">
        <v>35</v>
      </c>
      <c r="B493" s="63" t="s">
        <v>514</v>
      </c>
      <c r="C493" s="64">
        <v>1401</v>
      </c>
      <c r="D493" s="77">
        <v>3182071</v>
      </c>
      <c r="E493" s="77">
        <v>382150</v>
      </c>
      <c r="F493" s="75">
        <f t="shared" si="71"/>
        <v>11665.789535522701</v>
      </c>
      <c r="G493" s="74">
        <f t="shared" si="63"/>
        <v>7.5978696274692497E-4</v>
      </c>
      <c r="H493" s="73">
        <f t="shared" si="64"/>
        <v>8.3267591259976452</v>
      </c>
      <c r="I493" s="75">
        <f t="shared" si="65"/>
        <v>-3086.7404644772982</v>
      </c>
      <c r="J493" s="76">
        <f t="shared" si="66"/>
        <v>0</v>
      </c>
      <c r="K493" s="84">
        <f t="shared" si="67"/>
        <v>0</v>
      </c>
      <c r="L493" s="75">
        <f t="shared" si="68"/>
        <v>172267.23961568595</v>
      </c>
      <c r="M493" s="75">
        <f t="shared" si="69"/>
        <v>0</v>
      </c>
      <c r="N493" s="75">
        <f t="shared" si="70"/>
        <v>172267.23961568595</v>
      </c>
    </row>
    <row r="494" spans="1:14" x14ac:dyDescent="0.3">
      <c r="A494" s="62" t="s">
        <v>30</v>
      </c>
      <c r="B494" s="63" t="s">
        <v>515</v>
      </c>
      <c r="C494" s="64">
        <v>205</v>
      </c>
      <c r="D494" s="77">
        <v>749956</v>
      </c>
      <c r="E494" s="77">
        <v>52250</v>
      </c>
      <c r="F494" s="75">
        <f t="shared" si="71"/>
        <v>2942.4111004784691</v>
      </c>
      <c r="G494" s="74">
        <f t="shared" si="63"/>
        <v>1.916377443959436E-4</v>
      </c>
      <c r="H494" s="73">
        <f t="shared" si="64"/>
        <v>14.353224880382776</v>
      </c>
      <c r="I494" s="75">
        <f t="shared" si="65"/>
        <v>783.76110047846907</v>
      </c>
      <c r="J494" s="76">
        <f t="shared" si="66"/>
        <v>783.76110047846907</v>
      </c>
      <c r="K494" s="84">
        <f t="shared" si="67"/>
        <v>4.6750813615645725E-4</v>
      </c>
      <c r="L494" s="75">
        <f t="shared" si="68"/>
        <v>43450.212825330826</v>
      </c>
      <c r="M494" s="75">
        <f t="shared" si="69"/>
        <v>28369.67654429944</v>
      </c>
      <c r="N494" s="75">
        <f t="shared" si="70"/>
        <v>71819.889369630269</v>
      </c>
    </row>
    <row r="495" spans="1:14" x14ac:dyDescent="0.3">
      <c r="A495" s="62" t="s">
        <v>41</v>
      </c>
      <c r="B495" s="63" t="s">
        <v>516</v>
      </c>
      <c r="C495" s="64">
        <v>3264</v>
      </c>
      <c r="D495" s="77">
        <v>6641453.0599999996</v>
      </c>
      <c r="E495" s="77">
        <v>862450</v>
      </c>
      <c r="F495" s="75">
        <f t="shared" si="71"/>
        <v>25135.025552600149</v>
      </c>
      <c r="G495" s="74">
        <f t="shared" si="63"/>
        <v>1.6370314812404799E-3</v>
      </c>
      <c r="H495" s="73">
        <f t="shared" si="64"/>
        <v>7.700681848223085</v>
      </c>
      <c r="I495" s="75">
        <f t="shared" si="65"/>
        <v>-9234.894447399849</v>
      </c>
      <c r="J495" s="76">
        <f t="shared" si="66"/>
        <v>0</v>
      </c>
      <c r="K495" s="84">
        <f t="shared" si="67"/>
        <v>0</v>
      </c>
      <c r="L495" s="75">
        <f t="shared" si="68"/>
        <v>371165.7454843797</v>
      </c>
      <c r="M495" s="75">
        <f t="shared" si="69"/>
        <v>0</v>
      </c>
      <c r="N495" s="75">
        <f t="shared" si="70"/>
        <v>371165.7454843797</v>
      </c>
    </row>
    <row r="496" spans="1:14" x14ac:dyDescent="0.3">
      <c r="A496" s="62" t="s">
        <v>53</v>
      </c>
      <c r="B496" s="63" t="s">
        <v>517</v>
      </c>
      <c r="C496" s="64">
        <v>9063</v>
      </c>
      <c r="D496" s="77">
        <v>43180490</v>
      </c>
      <c r="E496" s="77">
        <v>3463700</v>
      </c>
      <c r="F496" s="75">
        <f t="shared" si="71"/>
        <v>112984.60630828305</v>
      </c>
      <c r="G496" s="74">
        <f t="shared" si="63"/>
        <v>7.3586301726710412E-3</v>
      </c>
      <c r="H496" s="73">
        <f t="shared" si="64"/>
        <v>12.466579091722725</v>
      </c>
      <c r="I496" s="75">
        <f t="shared" si="65"/>
        <v>17551.216308283059</v>
      </c>
      <c r="J496" s="76">
        <f t="shared" si="66"/>
        <v>17551.216308283059</v>
      </c>
      <c r="K496" s="84">
        <f t="shared" si="67"/>
        <v>1.0469180492059443E-2</v>
      </c>
      <c r="L496" s="75">
        <f t="shared" si="68"/>
        <v>1668429.4010727536</v>
      </c>
      <c r="M496" s="75">
        <f t="shared" si="69"/>
        <v>635298.59968943719</v>
      </c>
      <c r="N496" s="75">
        <f t="shared" si="70"/>
        <v>2303728.0007621907</v>
      </c>
    </row>
    <row r="497" spans="1:14" x14ac:dyDescent="0.3">
      <c r="A497" s="62" t="s">
        <v>18</v>
      </c>
      <c r="B497" s="63" t="s">
        <v>518</v>
      </c>
      <c r="C497" s="64">
        <v>14101</v>
      </c>
      <c r="D497" s="77">
        <v>64507163</v>
      </c>
      <c r="E497" s="77">
        <v>8504050</v>
      </c>
      <c r="F497" s="75">
        <f t="shared" si="71"/>
        <v>106962.62433346464</v>
      </c>
      <c r="G497" s="74">
        <f t="shared" si="63"/>
        <v>6.9664215372904955E-3</v>
      </c>
      <c r="H497" s="73">
        <f t="shared" si="64"/>
        <v>7.5854637496251787</v>
      </c>
      <c r="I497" s="75">
        <f t="shared" si="65"/>
        <v>-41520.905666535349</v>
      </c>
      <c r="J497" s="76">
        <f t="shared" si="66"/>
        <v>0</v>
      </c>
      <c r="K497" s="84">
        <f t="shared" si="67"/>
        <v>0</v>
      </c>
      <c r="L497" s="75">
        <f t="shared" si="68"/>
        <v>1579503.5543772944</v>
      </c>
      <c r="M497" s="75">
        <f t="shared" si="69"/>
        <v>0</v>
      </c>
      <c r="N497" s="75">
        <f t="shared" si="70"/>
        <v>1579503.5543772944</v>
      </c>
    </row>
    <row r="498" spans="1:14" x14ac:dyDescent="0.3">
      <c r="A498" s="66" t="s">
        <v>532</v>
      </c>
      <c r="B498" s="67"/>
      <c r="C498" s="91">
        <f>SUBTOTAL(109,tblExpense2[July 1, 2024 Census Population])</f>
        <v>1405012</v>
      </c>
      <c r="D498" s="91">
        <f>SUBTOTAL(109,tblExpense2[[2024 Tax Assessment ]])</f>
        <v>3317996602.6400013</v>
      </c>
      <c r="E498" s="91">
        <f>SUBTOTAL(109,tblExpense2[2026 State Valuation])</f>
        <v>340662100</v>
      </c>
      <c r="F498" s="92">
        <f>_xlfn.AGGREGATE(9,2,F12:F497)</f>
        <v>15354026.99375933</v>
      </c>
      <c r="G498" s="82">
        <f>SUBTOTAL(109,tblExpense2[Rev I Distribution Percentage])</f>
        <v>0.99999999999999978</v>
      </c>
      <c r="H498" s="93">
        <f>SUBTOTAL(109,tblExpense2[Mil Rate])</f>
        <v>4994.3882541620496</v>
      </c>
      <c r="I498" s="92">
        <f>SUBTOTAL(109,tblExpense2[Rev II Preliminary Comp Number])</f>
        <v>559250.63375933119</v>
      </c>
      <c r="J498" s="72">
        <f>SUBTOTAL(109,tblExpense2[Rev II Computed Number])</f>
        <v>1676465.1561404569</v>
      </c>
      <c r="K498" s="85">
        <f>SUBTOTAL(109,tblExpense2[Rev II Distribution Percentage])</f>
        <v>0.99999999999999978</v>
      </c>
      <c r="L498" s="92">
        <f>SUBTOTAL(109,tblExpense2[Rev I Projected Distribution])</f>
        <v>226730976.00000009</v>
      </c>
      <c r="M498" s="92">
        <f>SUBTOTAL(109,tblExpense2[Rev II Projected Distribution])</f>
        <v>60682744.00000003</v>
      </c>
      <c r="N498" s="92">
        <f>SUBTOTAL(109,tblExpense2[FY2027 Total Projected Distribution])</f>
        <v>287413719.99999994</v>
      </c>
    </row>
  </sheetData>
  <mergeCells count="1">
    <mergeCell ref="A1:E1"/>
  </mergeCell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006E-F695-4F18-9D4F-BA6179A178DF}">
  <dimension ref="A1:P505"/>
  <sheetViews>
    <sheetView tabSelected="1" workbookViewId="0">
      <pane ySplit="5" topLeftCell="A472" activePane="bottomLeft" state="frozen"/>
      <selection pane="bottomLeft" sqref="A1:N1"/>
    </sheetView>
  </sheetViews>
  <sheetFormatPr defaultColWidth="8.88671875" defaultRowHeight="14.4" x14ac:dyDescent="0.3"/>
  <cols>
    <col min="1" max="1" width="13.109375" style="1" bestFit="1" customWidth="1"/>
    <col min="2" max="2" width="28.44140625" style="1" customWidth="1"/>
    <col min="3" max="3" width="13.6640625" style="18" customWidth="1"/>
    <col min="4" max="5" width="17.88671875" style="1" customWidth="1"/>
    <col min="6" max="6" width="13.6640625" style="1" hidden="1" customWidth="1"/>
    <col min="7" max="7" width="15.33203125" style="18" customWidth="1"/>
    <col min="8" max="8" width="14.5546875" style="1" hidden="1" customWidth="1"/>
    <col min="9" max="10" width="13.6640625" style="1" hidden="1" customWidth="1"/>
    <col min="11" max="11" width="17.6640625" style="18" customWidth="1"/>
    <col min="12" max="12" width="15.33203125" style="1" bestFit="1" customWidth="1"/>
    <col min="13" max="13" width="15" style="1" bestFit="1" customWidth="1"/>
    <col min="14" max="14" width="15.33203125" style="1" bestFit="1" customWidth="1"/>
    <col min="15" max="15" width="14" style="1" customWidth="1"/>
    <col min="16" max="16" width="16.44140625" style="1" customWidth="1"/>
    <col min="17" max="16384" width="8.88671875" style="1"/>
  </cols>
  <sheetData>
    <row r="1" spans="1:14" ht="15.6" x14ac:dyDescent="0.3">
      <c r="A1" s="86" t="s">
        <v>540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x14ac:dyDescent="0.3">
      <c r="A2" s="87" t="s">
        <v>541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3">
      <c r="A3" s="87" t="s">
        <v>547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4" s="42" customFormat="1" ht="57.6" x14ac:dyDescent="0.3">
      <c r="A5" s="39" t="s">
        <v>7</v>
      </c>
      <c r="B5" s="39" t="s">
        <v>8</v>
      </c>
      <c r="C5" s="39" t="s">
        <v>542</v>
      </c>
      <c r="D5" s="39" t="s">
        <v>543</v>
      </c>
      <c r="E5" s="39" t="s">
        <v>544</v>
      </c>
      <c r="F5" s="40" t="s">
        <v>9</v>
      </c>
      <c r="G5" s="40" t="s">
        <v>10</v>
      </c>
      <c r="H5" s="40" t="s">
        <v>11</v>
      </c>
      <c r="I5" s="41" t="s">
        <v>12</v>
      </c>
      <c r="J5" s="41" t="s">
        <v>13</v>
      </c>
      <c r="K5" s="40" t="s">
        <v>14</v>
      </c>
      <c r="L5" s="40" t="s">
        <v>520</v>
      </c>
      <c r="M5" s="40" t="s">
        <v>15</v>
      </c>
      <c r="N5" s="40" t="s">
        <v>545</v>
      </c>
    </row>
    <row r="6" spans="1:14" x14ac:dyDescent="0.3">
      <c r="A6" s="15" t="s">
        <v>16</v>
      </c>
      <c r="B6" s="15" t="s">
        <v>17</v>
      </c>
      <c r="C6" s="23">
        <v>657</v>
      </c>
      <c r="D6" s="16">
        <v>1238215.18</v>
      </c>
      <c r="E6" s="16">
        <v>150350</v>
      </c>
      <c r="F6" s="17">
        <v>5901.8758581604698</v>
      </c>
      <c r="G6" s="20">
        <v>3.5239988766644814E-4</v>
      </c>
      <c r="H6" s="17">
        <v>8.7956421135029306</v>
      </c>
      <c r="I6" s="17">
        <v>-1271.11414183952</v>
      </c>
      <c r="J6" s="17">
        <v>0</v>
      </c>
      <c r="K6" s="20">
        <v>0</v>
      </c>
      <c r="L6" s="16">
        <v>79899.970472904155</v>
      </c>
      <c r="M6" s="16">
        <v>0</v>
      </c>
      <c r="N6" s="16">
        <v>79899.970472904155</v>
      </c>
    </row>
    <row r="7" spans="1:14" x14ac:dyDescent="0.3">
      <c r="A7" s="14" t="s">
        <v>18</v>
      </c>
      <c r="B7" s="14" t="s">
        <v>19</v>
      </c>
      <c r="C7" s="24">
        <v>2737</v>
      </c>
      <c r="D7" s="9">
        <v>8380111</v>
      </c>
      <c r="E7" s="9">
        <v>1497800</v>
      </c>
      <c r="F7" s="10">
        <v>16853.433837912398</v>
      </c>
      <c r="G7" s="21">
        <v>9.973519532355988E-4</v>
      </c>
      <c r="H7" s="10">
        <v>6.1621330303153199</v>
      </c>
      <c r="I7" s="10">
        <v>-12383.716162087499</v>
      </c>
      <c r="J7" s="10">
        <v>0</v>
      </c>
      <c r="K7" s="21">
        <v>0</v>
      </c>
      <c r="L7" s="9">
        <v>226130.58177261366</v>
      </c>
      <c r="M7" s="9">
        <v>0</v>
      </c>
      <c r="N7" s="9">
        <v>226130.58177261366</v>
      </c>
    </row>
    <row r="8" spans="1:14" x14ac:dyDescent="0.3">
      <c r="A8" s="13" t="s">
        <v>20</v>
      </c>
      <c r="B8" s="13" t="s">
        <v>21</v>
      </c>
      <c r="C8" s="25">
        <v>1160</v>
      </c>
      <c r="D8" s="7">
        <v>2665601</v>
      </c>
      <c r="E8" s="7">
        <v>280600</v>
      </c>
      <c r="F8" s="8">
        <v>12303.332112125099</v>
      </c>
      <c r="G8" s="22">
        <v>7.1770036216688019E-4</v>
      </c>
      <c r="H8" s="8">
        <v>10.5066883963494</v>
      </c>
      <c r="I8" s="8">
        <v>-214.657887874837</v>
      </c>
      <c r="J8" s="8">
        <v>0</v>
      </c>
      <c r="K8" s="22">
        <v>0</v>
      </c>
      <c r="L8" s="7">
        <v>162724.90358965023</v>
      </c>
      <c r="M8" s="7">
        <v>0</v>
      </c>
      <c r="N8" s="7">
        <v>162724.90358965023</v>
      </c>
    </row>
    <row r="9" spans="1:14" x14ac:dyDescent="0.3">
      <c r="A9" s="14" t="s">
        <v>22</v>
      </c>
      <c r="B9" s="14" t="s">
        <v>23</v>
      </c>
      <c r="C9" s="24">
        <v>2067</v>
      </c>
      <c r="D9" s="9">
        <v>2507994</v>
      </c>
      <c r="E9" s="9">
        <v>274650</v>
      </c>
      <c r="F9" s="10">
        <v>19358.058059332499</v>
      </c>
      <c r="G9" s="21">
        <v>1.2293203378649985E-3</v>
      </c>
      <c r="H9" s="10">
        <v>9.2666625463535208</v>
      </c>
      <c r="I9" s="10">
        <v>-2973.35194066749</v>
      </c>
      <c r="J9" s="10">
        <v>0</v>
      </c>
      <c r="K9" s="21">
        <v>0</v>
      </c>
      <c r="L9" s="9">
        <v>278725.00002078083</v>
      </c>
      <c r="M9" s="9">
        <v>0</v>
      </c>
      <c r="N9" s="9">
        <v>278725.00002078083</v>
      </c>
    </row>
    <row r="10" spans="1:14" x14ac:dyDescent="0.3">
      <c r="A10" s="13" t="s">
        <v>20</v>
      </c>
      <c r="B10" s="13" t="s">
        <v>24</v>
      </c>
      <c r="C10" s="25">
        <v>533</v>
      </c>
      <c r="D10" s="7">
        <v>992884</v>
      </c>
      <c r="E10" s="7">
        <v>79000</v>
      </c>
      <c r="F10" s="8">
        <v>5976.12205936395</v>
      </c>
      <c r="G10" s="22">
        <v>4.3629107625954187E-4</v>
      </c>
      <c r="H10" s="8">
        <v>11.1912398115429</v>
      </c>
      <c r="I10" s="8">
        <v>267.66205936395801</v>
      </c>
      <c r="J10" s="8">
        <v>267.66205936395801</v>
      </c>
      <c r="K10" s="22">
        <v>6.4799137521370711E-4</v>
      </c>
      <c r="L10" s="7">
        <v>98920.701540416354</v>
      </c>
      <c r="M10" s="7">
        <v>39321.894736301336</v>
      </c>
      <c r="N10" s="7">
        <v>138242.5962767177</v>
      </c>
    </row>
    <row r="11" spans="1:14" x14ac:dyDescent="0.3">
      <c r="A11" s="14" t="s">
        <v>18</v>
      </c>
      <c r="B11" s="14" t="s">
        <v>25</v>
      </c>
      <c r="C11" s="24">
        <v>3149</v>
      </c>
      <c r="D11" s="9">
        <v>5933441</v>
      </c>
      <c r="E11" s="9">
        <v>609700</v>
      </c>
      <c r="F11" s="10">
        <v>29886.4656475583</v>
      </c>
      <c r="G11" s="21">
        <v>1.9959092645682164E-3</v>
      </c>
      <c r="H11" s="10">
        <v>9.4998301486199495</v>
      </c>
      <c r="I11" s="10">
        <v>-3744.2743524416001</v>
      </c>
      <c r="J11" s="10">
        <v>0</v>
      </c>
      <c r="K11" s="21">
        <v>0</v>
      </c>
      <c r="L11" s="9">
        <v>452534.45556299394</v>
      </c>
      <c r="M11" s="9">
        <v>0</v>
      </c>
      <c r="N11" s="9">
        <v>452534.45556299394</v>
      </c>
    </row>
    <row r="12" spans="1:14" x14ac:dyDescent="0.3">
      <c r="A12" s="13" t="s">
        <v>26</v>
      </c>
      <c r="B12" s="13" t="s">
        <v>27</v>
      </c>
      <c r="C12" s="25">
        <v>236</v>
      </c>
      <c r="D12" s="7">
        <v>480803.21</v>
      </c>
      <c r="E12" s="7">
        <v>40000</v>
      </c>
      <c r="F12" s="8">
        <v>2563.3626096256598</v>
      </c>
      <c r="G12" s="22">
        <v>1.8475537005067122E-4</v>
      </c>
      <c r="H12" s="8">
        <v>10.680677540106901</v>
      </c>
      <c r="I12" s="2">
        <v>-2.2373903743313401</v>
      </c>
      <c r="J12" s="2">
        <v>0</v>
      </c>
      <c r="K12" s="26">
        <v>2.097621520566443E-4</v>
      </c>
      <c r="L12" s="11">
        <v>41889.765372829854</v>
      </c>
      <c r="M12" s="7">
        <v>12728.942974142419</v>
      </c>
      <c r="N12" s="7">
        <v>54618.708346972271</v>
      </c>
    </row>
    <row r="13" spans="1:14" x14ac:dyDescent="0.3">
      <c r="A13" s="14" t="s">
        <v>28</v>
      </c>
      <c r="B13" s="14" t="s">
        <v>29</v>
      </c>
      <c r="C13" s="24">
        <v>749</v>
      </c>
      <c r="D13" s="9">
        <v>2168112</v>
      </c>
      <c r="E13" s="9">
        <v>188750</v>
      </c>
      <c r="F13" s="10">
        <v>8995.3627312013796</v>
      </c>
      <c r="G13" s="21">
        <v>5.6034341263960438E-4</v>
      </c>
      <c r="H13" s="10">
        <v>11.9460328435609</v>
      </c>
      <c r="I13" s="10">
        <v>945.79273120138305</v>
      </c>
      <c r="J13" s="10">
        <v>945.79273120138305</v>
      </c>
      <c r="K13" s="21">
        <v>4.2742187680975256E-4</v>
      </c>
      <c r="L13" s="9">
        <v>127047.20884294824</v>
      </c>
      <c r="M13" s="9">
        <v>25937.132330445751</v>
      </c>
      <c r="N13" s="9">
        <v>152984.341173394</v>
      </c>
    </row>
    <row r="14" spans="1:14" x14ac:dyDescent="0.3">
      <c r="A14" s="13" t="s">
        <v>30</v>
      </c>
      <c r="B14" s="13" t="s">
        <v>31</v>
      </c>
      <c r="C14" s="25">
        <v>850</v>
      </c>
      <c r="D14" s="7">
        <v>659166</v>
      </c>
      <c r="E14" s="7">
        <v>69050</v>
      </c>
      <c r="F14" s="8">
        <v>8435.6753538338598</v>
      </c>
      <c r="G14" s="22">
        <v>5.2847900808870353E-4</v>
      </c>
      <c r="H14" s="8">
        <v>10.030529552715601</v>
      </c>
      <c r="I14" s="8">
        <v>-554.61464616613296</v>
      </c>
      <c r="J14" s="8">
        <v>0</v>
      </c>
      <c r="K14" s="22">
        <v>0</v>
      </c>
      <c r="L14" s="7">
        <v>119822.56129946365</v>
      </c>
      <c r="M14" s="7">
        <v>0</v>
      </c>
      <c r="N14" s="7">
        <v>119822.56129946365</v>
      </c>
    </row>
    <row r="15" spans="1:14" x14ac:dyDescent="0.3">
      <c r="A15" s="14" t="s">
        <v>32</v>
      </c>
      <c r="B15" s="14" t="s">
        <v>33</v>
      </c>
      <c r="C15" s="24">
        <v>258</v>
      </c>
      <c r="D15" s="9">
        <v>359438.31</v>
      </c>
      <c r="E15" s="9">
        <v>39750</v>
      </c>
      <c r="F15" s="10">
        <v>2310.7975884665698</v>
      </c>
      <c r="G15" s="21">
        <v>1.5194437840283884E-4</v>
      </c>
      <c r="H15" s="10">
        <v>9.0265530799475702</v>
      </c>
      <c r="I15" s="3">
        <v>-425.84241153341998</v>
      </c>
      <c r="J15" s="3">
        <v>0</v>
      </c>
      <c r="K15" s="27">
        <v>0</v>
      </c>
      <c r="L15" s="12">
        <v>34450.497212988972</v>
      </c>
      <c r="M15" s="9">
        <v>0</v>
      </c>
      <c r="N15" s="9">
        <v>34450.497212988972</v>
      </c>
    </row>
    <row r="16" spans="1:14" x14ac:dyDescent="0.3">
      <c r="A16" s="13" t="s">
        <v>26</v>
      </c>
      <c r="B16" s="13" t="s">
        <v>34</v>
      </c>
      <c r="C16" s="25">
        <v>253</v>
      </c>
      <c r="D16" s="7">
        <v>239732.98</v>
      </c>
      <c r="E16" s="7">
        <v>20200</v>
      </c>
      <c r="F16" s="8">
        <v>3475.7680124999902</v>
      </c>
      <c r="G16" s="22">
        <v>1.9555757169593851E-4</v>
      </c>
      <c r="H16" s="8">
        <v>13.7927302083333</v>
      </c>
      <c r="I16" s="2">
        <v>781.88801249999904</v>
      </c>
      <c r="J16" s="2">
        <v>781.88801249999904</v>
      </c>
      <c r="K16" s="26">
        <v>2.0191665386757666E-4</v>
      </c>
      <c r="L16" s="11">
        <v>44338.959094810118</v>
      </c>
      <c r="M16" s="7">
        <v>12252.856615982764</v>
      </c>
      <c r="N16" s="7">
        <v>56591.815710792886</v>
      </c>
    </row>
    <row r="17" spans="1:14" x14ac:dyDescent="0.3">
      <c r="A17" s="14" t="s">
        <v>35</v>
      </c>
      <c r="B17" s="14" t="s">
        <v>36</v>
      </c>
      <c r="C17" s="24">
        <v>804</v>
      </c>
      <c r="D17" s="9">
        <v>1655908</v>
      </c>
      <c r="E17" s="9">
        <v>179800</v>
      </c>
      <c r="F17" s="10">
        <v>8216.7197748856797</v>
      </c>
      <c r="G17" s="21">
        <v>4.8225891626034722E-4</v>
      </c>
      <c r="H17" s="10">
        <v>9.8168695040450196</v>
      </c>
      <c r="I17" s="3">
        <v>-730.81022511431502</v>
      </c>
      <c r="J17" s="3">
        <v>0</v>
      </c>
      <c r="K17" s="27">
        <v>0</v>
      </c>
      <c r="L17" s="12">
        <v>109343.0347684108</v>
      </c>
      <c r="M17" s="9">
        <v>0</v>
      </c>
      <c r="N17" s="9">
        <v>109343.0347684108</v>
      </c>
    </row>
    <row r="18" spans="1:14" x14ac:dyDescent="0.3">
      <c r="A18" s="13" t="s">
        <v>37</v>
      </c>
      <c r="B18" s="13" t="s">
        <v>38</v>
      </c>
      <c r="C18" s="25">
        <v>2352</v>
      </c>
      <c r="D18" s="7">
        <v>3548820.93</v>
      </c>
      <c r="E18" s="7">
        <v>273400</v>
      </c>
      <c r="F18" s="8">
        <v>30316.5837618683</v>
      </c>
      <c r="G18" s="22">
        <v>1.9883855263259174E-3</v>
      </c>
      <c r="H18" s="8">
        <v>12.911662590233499</v>
      </c>
      <c r="I18" s="2">
        <v>5216.4637618683601</v>
      </c>
      <c r="J18" s="2">
        <v>5216.4637618683601</v>
      </c>
      <c r="K18" s="26">
        <v>3.4376885341753207E-3</v>
      </c>
      <c r="L18" s="11">
        <v>450828.59104814893</v>
      </c>
      <c r="M18" s="7">
        <v>208608.37327109624</v>
      </c>
      <c r="N18" s="7">
        <v>659436.96431924519</v>
      </c>
    </row>
    <row r="19" spans="1:14" x14ac:dyDescent="0.3">
      <c r="A19" s="14" t="s">
        <v>39</v>
      </c>
      <c r="B19" s="14" t="s">
        <v>40</v>
      </c>
      <c r="C19" s="24">
        <v>1468</v>
      </c>
      <c r="D19" s="9">
        <v>3118244</v>
      </c>
      <c r="E19" s="9">
        <v>249150</v>
      </c>
      <c r="F19" s="10">
        <v>17593.704720800801</v>
      </c>
      <c r="G19" s="21">
        <v>1.1966109140490503E-3</v>
      </c>
      <c r="H19" s="10">
        <v>12.1168765294771</v>
      </c>
      <c r="I19" s="3">
        <v>2071.8247208008902</v>
      </c>
      <c r="J19" s="3">
        <v>2071.8247208008902</v>
      </c>
      <c r="K19" s="27">
        <v>1.7386321837111541E-3</v>
      </c>
      <c r="L19" s="12">
        <v>271308.76043459331</v>
      </c>
      <c r="M19" s="9">
        <v>105504.97171430493</v>
      </c>
      <c r="N19" s="9">
        <v>376813.73214889824</v>
      </c>
    </row>
    <row r="20" spans="1:14" x14ac:dyDescent="0.3">
      <c r="A20" s="13" t="s">
        <v>41</v>
      </c>
      <c r="B20" s="13" t="s">
        <v>42</v>
      </c>
      <c r="C20" s="25">
        <v>497</v>
      </c>
      <c r="D20" s="7">
        <v>1349842.46</v>
      </c>
      <c r="E20" s="7">
        <v>180000</v>
      </c>
      <c r="F20" s="8">
        <v>3114.7664160997701</v>
      </c>
      <c r="G20" s="22">
        <v>2.4274185632671007E-4</v>
      </c>
      <c r="H20" s="8">
        <v>6.3958242630385396</v>
      </c>
      <c r="I20" s="2">
        <v>-2091.2635839002201</v>
      </c>
      <c r="J20" s="2">
        <v>0</v>
      </c>
      <c r="K20" s="26">
        <v>0</v>
      </c>
      <c r="L20" s="11">
        <v>55037.098001006751</v>
      </c>
      <c r="M20" s="7">
        <v>0</v>
      </c>
      <c r="N20" s="7">
        <v>55037.098001006751</v>
      </c>
    </row>
    <row r="21" spans="1:14" x14ac:dyDescent="0.3">
      <c r="A21" s="14" t="s">
        <v>18</v>
      </c>
      <c r="B21" s="14" t="s">
        <v>43</v>
      </c>
      <c r="C21" s="24">
        <v>4462</v>
      </c>
      <c r="D21" s="9">
        <v>8802403</v>
      </c>
      <c r="E21" s="9">
        <v>1001100</v>
      </c>
      <c r="F21" s="10">
        <v>43347.910250428802</v>
      </c>
      <c r="G21" s="21">
        <v>2.5552362073918643E-3</v>
      </c>
      <c r="H21" s="10">
        <v>9.7498673527730109</v>
      </c>
      <c r="I21" s="3">
        <v>-4179.8297495711804</v>
      </c>
      <c r="J21" s="3">
        <v>0</v>
      </c>
      <c r="K21" s="27">
        <v>0</v>
      </c>
      <c r="L21" s="12">
        <v>579351.19921249582</v>
      </c>
      <c r="M21" s="9">
        <v>0</v>
      </c>
      <c r="N21" s="9">
        <v>579351.19921249582</v>
      </c>
    </row>
    <row r="22" spans="1:14" x14ac:dyDescent="0.3">
      <c r="A22" s="13" t="s">
        <v>26</v>
      </c>
      <c r="B22" s="13" t="s">
        <v>44</v>
      </c>
      <c r="C22" s="25">
        <v>1190</v>
      </c>
      <c r="D22" s="7">
        <v>2108343</v>
      </c>
      <c r="E22" s="7">
        <v>115100</v>
      </c>
      <c r="F22" s="8">
        <v>22761.9022622794</v>
      </c>
      <c r="G22" s="22">
        <v>1.4196804581179264E-3</v>
      </c>
      <c r="H22" s="8">
        <v>18.889545445875001</v>
      </c>
      <c r="I22" s="2">
        <v>9880.4522622794502</v>
      </c>
      <c r="J22" s="2">
        <v>9880.4522622794502</v>
      </c>
      <c r="K22" s="26">
        <v>5.5277689742087551E-3</v>
      </c>
      <c r="L22" s="11">
        <v>321885.53587720456</v>
      </c>
      <c r="M22" s="7">
        <v>335440.18955305248</v>
      </c>
      <c r="N22" s="7">
        <v>657325.72543025704</v>
      </c>
    </row>
    <row r="23" spans="1:14" x14ac:dyDescent="0.3">
      <c r="A23" s="14" t="s">
        <v>37</v>
      </c>
      <c r="B23" s="14" t="s">
        <v>45</v>
      </c>
      <c r="C23" s="24">
        <v>943</v>
      </c>
      <c r="D23" s="9">
        <v>1650163.82</v>
      </c>
      <c r="E23" s="9">
        <v>124450</v>
      </c>
      <c r="F23" s="10">
        <v>9279.5289519972193</v>
      </c>
      <c r="G23" s="21">
        <v>8.143695992932781E-4</v>
      </c>
      <c r="H23" s="10">
        <v>9.5862902396665497</v>
      </c>
      <c r="I23" s="3">
        <v>-1068.39104800277</v>
      </c>
      <c r="J23" s="3">
        <v>0</v>
      </c>
      <c r="K23" s="27">
        <v>1.5354108619662268E-3</v>
      </c>
      <c r="L23" s="12">
        <v>184642.81407249384</v>
      </c>
      <c r="M23" s="9">
        <v>93172.94427151588</v>
      </c>
      <c r="N23" s="9">
        <v>277815.75834400975</v>
      </c>
    </row>
    <row r="24" spans="1:14" x14ac:dyDescent="0.3">
      <c r="A24" s="13" t="s">
        <v>46</v>
      </c>
      <c r="B24" s="13" t="s">
        <v>47</v>
      </c>
      <c r="C24" s="25">
        <v>24859</v>
      </c>
      <c r="D24" s="7">
        <v>51222175</v>
      </c>
      <c r="E24" s="7">
        <v>3552800</v>
      </c>
      <c r="F24" s="8">
        <v>368228.84710647102</v>
      </c>
      <c r="G24" s="22">
        <v>2.3342566780521462E-2</v>
      </c>
      <c r="H24" s="8">
        <v>15.015652534619299</v>
      </c>
      <c r="I24" s="2">
        <v>106077.97710647099</v>
      </c>
      <c r="J24" s="2">
        <v>106077.97710647099</v>
      </c>
      <c r="K24" s="26">
        <v>5.7643387396272228E-2</v>
      </c>
      <c r="L24" s="11">
        <v>5292482.9484928092</v>
      </c>
      <c r="M24" s="7">
        <v>3497958.9206608143</v>
      </c>
      <c r="N24" s="7">
        <v>8790441.8691536225</v>
      </c>
    </row>
    <row r="25" spans="1:14" x14ac:dyDescent="0.3">
      <c r="A25" s="14" t="s">
        <v>22</v>
      </c>
      <c r="B25" s="14" t="s">
        <v>48</v>
      </c>
      <c r="C25" s="24">
        <v>19249</v>
      </c>
      <c r="D25" s="9">
        <v>41067880.460000001</v>
      </c>
      <c r="E25" s="9">
        <v>3406500</v>
      </c>
      <c r="F25" s="10">
        <v>250330.60041079301</v>
      </c>
      <c r="G25" s="21">
        <v>1.5114012206912063E-2</v>
      </c>
      <c r="H25" s="10">
        <v>13.115240761292601</v>
      </c>
      <c r="I25" s="3">
        <v>46290.570410793203</v>
      </c>
      <c r="J25" s="3">
        <v>46290.570410793203</v>
      </c>
      <c r="K25" s="27">
        <v>1.7518396550840875E-2</v>
      </c>
      <c r="L25" s="12">
        <v>3426814.7389490861</v>
      </c>
      <c r="M25" s="9">
        <v>1063064.3731851599</v>
      </c>
      <c r="N25" s="9">
        <v>4489879.1121342462</v>
      </c>
    </row>
    <row r="26" spans="1:14" x14ac:dyDescent="0.3">
      <c r="A26" s="13" t="s">
        <v>32</v>
      </c>
      <c r="B26" s="13" t="s">
        <v>49</v>
      </c>
      <c r="C26" s="25">
        <v>92</v>
      </c>
      <c r="D26" s="7">
        <v>382336.8</v>
      </c>
      <c r="E26" s="7">
        <v>35200</v>
      </c>
      <c r="F26" s="8">
        <v>1109.1003508771901</v>
      </c>
      <c r="G26" s="22">
        <v>6.5083210029689699E-5</v>
      </c>
      <c r="H26" s="8">
        <v>12.0554385964912</v>
      </c>
      <c r="I26" s="2">
        <v>125.620350877193</v>
      </c>
      <c r="J26" s="2">
        <v>125.620350877193</v>
      </c>
      <c r="K26" s="26">
        <v>1.8210556613444951E-5</v>
      </c>
      <c r="L26" s="11">
        <v>14756.379731244535</v>
      </c>
      <c r="M26" s="7">
        <v>1105.066545071187</v>
      </c>
      <c r="N26" s="7">
        <v>15861.446276315723</v>
      </c>
    </row>
    <row r="27" spans="1:14" x14ac:dyDescent="0.3">
      <c r="A27" s="14" t="s">
        <v>50</v>
      </c>
      <c r="B27" s="14" t="s">
        <v>51</v>
      </c>
      <c r="C27" s="24">
        <v>476</v>
      </c>
      <c r="D27" s="9">
        <v>788371.91</v>
      </c>
      <c r="E27" s="9">
        <v>71500</v>
      </c>
      <c r="F27" s="10">
        <v>5378.5535168195702</v>
      </c>
      <c r="G27" s="21">
        <v>3.4182966777555836E-4</v>
      </c>
      <c r="H27" s="10">
        <v>11.6925076452599</v>
      </c>
      <c r="I27" s="3">
        <v>461.15351681957202</v>
      </c>
      <c r="J27" s="3">
        <v>461.15351681957202</v>
      </c>
      <c r="K27" s="27">
        <v>1.4088091567464648E-4</v>
      </c>
      <c r="L27" s="12">
        <v>77503.3742005081</v>
      </c>
      <c r="M27" s="9">
        <v>8549.0405403701589</v>
      </c>
      <c r="N27" s="9">
        <v>86052.414740878259</v>
      </c>
    </row>
    <row r="28" spans="1:14" x14ac:dyDescent="0.3">
      <c r="A28" s="13" t="s">
        <v>20</v>
      </c>
      <c r="B28" s="13" t="s">
        <v>52</v>
      </c>
      <c r="C28" s="25">
        <v>1315</v>
      </c>
      <c r="D28" s="7">
        <v>4523242.84</v>
      </c>
      <c r="E28" s="7">
        <v>428250</v>
      </c>
      <c r="F28" s="8">
        <v>14245.1970219698</v>
      </c>
      <c r="G28" s="22">
        <v>9.0459875520983147E-4</v>
      </c>
      <c r="H28" s="8">
        <v>10.726804986423099</v>
      </c>
      <c r="I28" s="2">
        <v>48.877021969885803</v>
      </c>
      <c r="J28" s="2">
        <v>48.877021969885803</v>
      </c>
      <c r="K28" s="26">
        <v>2.5221941451015556E-5</v>
      </c>
      <c r="L28" s="11">
        <v>205100.55865711017</v>
      </c>
      <c r="M28" s="7">
        <v>1530.5366162549656</v>
      </c>
      <c r="N28" s="7">
        <v>206631.09527336515</v>
      </c>
    </row>
    <row r="29" spans="1:14" x14ac:dyDescent="0.3">
      <c r="A29" s="14" t="s">
        <v>53</v>
      </c>
      <c r="B29" s="14" t="s">
        <v>54</v>
      </c>
      <c r="C29" s="24">
        <v>1584</v>
      </c>
      <c r="D29" s="9">
        <v>2967810</v>
      </c>
      <c r="E29" s="9">
        <v>310400</v>
      </c>
      <c r="F29" s="10">
        <v>13701.4095526496</v>
      </c>
      <c r="G29" s="21">
        <v>9.8638681565234635E-4</v>
      </c>
      <c r="H29" s="10">
        <v>8.8282278045423208</v>
      </c>
      <c r="I29" s="10">
        <v>-2889.4704473503002</v>
      </c>
      <c r="J29" s="10">
        <v>0</v>
      </c>
      <c r="K29" s="21">
        <v>0</v>
      </c>
      <c r="L29" s="9">
        <v>223644.44542638856</v>
      </c>
      <c r="M29" s="9">
        <v>0</v>
      </c>
      <c r="N29" s="9">
        <v>223644.44542638856</v>
      </c>
    </row>
    <row r="30" spans="1:14" x14ac:dyDescent="0.3">
      <c r="A30" s="13" t="s">
        <v>30</v>
      </c>
      <c r="B30" s="13" t="s">
        <v>55</v>
      </c>
      <c r="C30" s="25">
        <v>32079</v>
      </c>
      <c r="D30" s="7">
        <v>66332312</v>
      </c>
      <c r="E30" s="7">
        <v>4243450</v>
      </c>
      <c r="F30" s="8">
        <v>517850.57924987999</v>
      </c>
      <c r="G30" s="22">
        <v>3.265912667427727E-2</v>
      </c>
      <c r="H30" s="8">
        <v>16.2999867563701</v>
      </c>
      <c r="I30" s="2">
        <v>178229.27924988</v>
      </c>
      <c r="J30" s="2">
        <v>178229.27924988</v>
      </c>
      <c r="K30" s="26">
        <v>9.7620425900308491E-2</v>
      </c>
      <c r="L30" s="11">
        <v>7404835.6661665197</v>
      </c>
      <c r="M30" s="7">
        <v>5923875.3140793899</v>
      </c>
      <c r="N30" s="7">
        <v>13328710.980245911</v>
      </c>
    </row>
    <row r="31" spans="1:14" x14ac:dyDescent="0.3">
      <c r="A31" s="14" t="s">
        <v>32</v>
      </c>
      <c r="B31" s="14" t="s">
        <v>56</v>
      </c>
      <c r="C31" s="24">
        <v>5267</v>
      </c>
      <c r="D31" s="9">
        <v>25961257.300000001</v>
      </c>
      <c r="E31" s="9">
        <v>2990400</v>
      </c>
      <c r="F31" s="10">
        <v>39670.020691156802</v>
      </c>
      <c r="G31" s="21">
        <v>2.9780875154432115E-3</v>
      </c>
      <c r="H31" s="10">
        <v>7.5981652348509501</v>
      </c>
      <c r="I31" s="3">
        <v>-16142.469308843099</v>
      </c>
      <c r="J31" s="3">
        <v>0</v>
      </c>
      <c r="K31" s="27">
        <v>0</v>
      </c>
      <c r="L31" s="12">
        <v>675224.68898985442</v>
      </c>
      <c r="M31" s="9">
        <v>0</v>
      </c>
      <c r="N31" s="9">
        <v>675224.68898985442</v>
      </c>
    </row>
    <row r="32" spans="1:14" x14ac:dyDescent="0.3">
      <c r="A32" s="13" t="s">
        <v>20</v>
      </c>
      <c r="B32" s="13" t="s">
        <v>57</v>
      </c>
      <c r="C32" s="25">
        <v>202</v>
      </c>
      <c r="D32" s="7">
        <v>219784</v>
      </c>
      <c r="E32" s="7">
        <v>20350</v>
      </c>
      <c r="F32" s="8">
        <v>2193.7519788918198</v>
      </c>
      <c r="G32" s="22">
        <v>1.4208908881340615E-4</v>
      </c>
      <c r="H32" s="8">
        <v>10.8601583113456</v>
      </c>
      <c r="I32" s="2">
        <v>34.371978891820604</v>
      </c>
      <c r="J32" s="2">
        <v>34.371978891820604</v>
      </c>
      <c r="K32" s="26">
        <v>3.2556420847635344E-5</v>
      </c>
      <c r="L32" s="11">
        <v>32215.997785614258</v>
      </c>
      <c r="M32" s="7">
        <v>1975.6129518533185</v>
      </c>
      <c r="N32" s="7">
        <v>34191.610737467578</v>
      </c>
    </row>
    <row r="33" spans="1:14" x14ac:dyDescent="0.3">
      <c r="A33" s="14" t="s">
        <v>41</v>
      </c>
      <c r="B33" s="14" t="s">
        <v>58</v>
      </c>
      <c r="C33" s="24">
        <v>8839</v>
      </c>
      <c r="D33" s="9">
        <v>22644372.800000001</v>
      </c>
      <c r="E33" s="9">
        <v>1805500</v>
      </c>
      <c r="F33" s="10">
        <v>109559.894459658</v>
      </c>
      <c r="G33" s="21">
        <v>7.2201070625841114E-3</v>
      </c>
      <c r="H33" s="10">
        <v>12.407689066779</v>
      </c>
      <c r="I33" s="3">
        <v>15167.1944596587</v>
      </c>
      <c r="J33" s="3">
        <v>15167.1944596587</v>
      </c>
      <c r="K33" s="27">
        <v>1.0607466950096843E-2</v>
      </c>
      <c r="L33" s="12">
        <v>1637021.9211241887</v>
      </c>
      <c r="M33" s="9">
        <v>643690.20142118749</v>
      </c>
      <c r="N33" s="9">
        <v>2280712.1225453764</v>
      </c>
    </row>
    <row r="34" spans="1:14" x14ac:dyDescent="0.3">
      <c r="A34" s="13" t="s">
        <v>20</v>
      </c>
      <c r="B34" s="13" t="s">
        <v>59</v>
      </c>
      <c r="C34" s="25">
        <v>460</v>
      </c>
      <c r="D34" s="7">
        <v>1595382</v>
      </c>
      <c r="E34" s="7">
        <v>140950</v>
      </c>
      <c r="F34" s="8">
        <v>5248.6991138273397</v>
      </c>
      <c r="G34" s="22">
        <v>3.3910573872964617E-4</v>
      </c>
      <c r="H34" s="8">
        <v>11.4851184110007</v>
      </c>
      <c r="I34" s="2">
        <v>363.369113827349</v>
      </c>
      <c r="J34" s="2">
        <v>363.369113827349</v>
      </c>
      <c r="K34" s="26">
        <v>2.1643078286757227E-4</v>
      </c>
      <c r="L34" s="11">
        <v>76885.775109373673</v>
      </c>
      <c r="M34" s="7">
        <v>13133.613790472475</v>
      </c>
      <c r="N34" s="7">
        <v>90019.388899846148</v>
      </c>
    </row>
    <row r="35" spans="1:14" x14ac:dyDescent="0.3">
      <c r="A35" s="14" t="s">
        <v>16</v>
      </c>
      <c r="B35" s="14" t="s">
        <v>60</v>
      </c>
      <c r="C35" s="24">
        <v>136</v>
      </c>
      <c r="D35" s="9">
        <v>581494.25</v>
      </c>
      <c r="E35" s="9">
        <v>158900</v>
      </c>
      <c r="F35" s="10">
        <v>522.73689320388303</v>
      </c>
      <c r="G35" s="21">
        <v>3.241441111423254E-5</v>
      </c>
      <c r="H35" s="10">
        <v>3.7338349514563101</v>
      </c>
      <c r="I35" s="3">
        <v>-973.86310679611597</v>
      </c>
      <c r="J35" s="3">
        <v>0</v>
      </c>
      <c r="K35" s="27">
        <v>0</v>
      </c>
      <c r="L35" s="12">
        <v>7349.3510683951909</v>
      </c>
      <c r="M35" s="9">
        <v>0</v>
      </c>
      <c r="N35" s="9">
        <v>7349.3510683951909</v>
      </c>
    </row>
    <row r="36" spans="1:14" x14ac:dyDescent="0.3">
      <c r="A36" s="13" t="s">
        <v>20</v>
      </c>
      <c r="B36" s="13" t="s">
        <v>61</v>
      </c>
      <c r="C36" s="25">
        <v>61</v>
      </c>
      <c r="D36" s="7">
        <v>426984</v>
      </c>
      <c r="E36" s="7">
        <v>78900</v>
      </c>
      <c r="F36" s="8">
        <v>304.23927201735302</v>
      </c>
      <c r="G36" s="22">
        <v>2.1500181858332647E-5</v>
      </c>
      <c r="H36" s="8">
        <v>4.9070850325379602</v>
      </c>
      <c r="I36" s="2">
        <v>-358.54072798264599</v>
      </c>
      <c r="J36" s="2">
        <v>0</v>
      </c>
      <c r="K36" s="26">
        <v>0</v>
      </c>
      <c r="L36" s="11">
        <v>4874.7572169172545</v>
      </c>
      <c r="M36" s="7">
        <v>0</v>
      </c>
      <c r="N36" s="7">
        <v>4874.7572169172545</v>
      </c>
    </row>
    <row r="37" spans="1:14" x14ac:dyDescent="0.3">
      <c r="A37" s="14" t="s">
        <v>62</v>
      </c>
      <c r="B37" s="14" t="s">
        <v>63</v>
      </c>
      <c r="C37" s="24">
        <v>6835</v>
      </c>
      <c r="D37" s="9">
        <v>20143991</v>
      </c>
      <c r="E37" s="9">
        <v>1434900</v>
      </c>
      <c r="F37" s="10">
        <v>89840.6476881579</v>
      </c>
      <c r="G37" s="21">
        <v>6.2494256018774388E-3</v>
      </c>
      <c r="H37" s="10">
        <v>13.018496984227999</v>
      </c>
      <c r="I37" s="3">
        <v>16068.9576881579</v>
      </c>
      <c r="J37" s="3">
        <v>16068.9576881579</v>
      </c>
      <c r="K37" s="27">
        <v>1.4304681071884833E-2</v>
      </c>
      <c r="L37" s="12">
        <v>1416938.3661530591</v>
      </c>
      <c r="M37" s="9">
        <v>868047.29948683293</v>
      </c>
      <c r="N37" s="9">
        <v>2284985.6656398922</v>
      </c>
    </row>
    <row r="38" spans="1:14" x14ac:dyDescent="0.3">
      <c r="A38" s="13" t="s">
        <v>22</v>
      </c>
      <c r="B38" s="13" t="s">
        <v>64</v>
      </c>
      <c r="C38" s="25">
        <v>3480</v>
      </c>
      <c r="D38" s="7">
        <v>9972814</v>
      </c>
      <c r="E38" s="7">
        <v>1363600</v>
      </c>
      <c r="F38" s="8">
        <v>25571.6907822434</v>
      </c>
      <c r="G38" s="22">
        <v>1.6576302776905912E-3</v>
      </c>
      <c r="H38" s="8">
        <v>7.6015727652329002</v>
      </c>
      <c r="I38" s="2">
        <v>-10389.469217756499</v>
      </c>
      <c r="J38" s="2">
        <v>0</v>
      </c>
      <c r="K38" s="26">
        <v>0</v>
      </c>
      <c r="L38" s="11">
        <v>375836.13070793875</v>
      </c>
      <c r="M38" s="7">
        <v>0</v>
      </c>
      <c r="N38" s="7">
        <v>375836.13070793875</v>
      </c>
    </row>
    <row r="39" spans="1:14" x14ac:dyDescent="0.3">
      <c r="A39" s="14" t="s">
        <v>62</v>
      </c>
      <c r="B39" s="14" t="s">
        <v>65</v>
      </c>
      <c r="C39" s="24">
        <v>1019</v>
      </c>
      <c r="D39" s="9">
        <v>1466927</v>
      </c>
      <c r="E39" s="9">
        <v>129250</v>
      </c>
      <c r="F39" s="10">
        <v>12029.082527659501</v>
      </c>
      <c r="G39" s="21">
        <v>7.5323386014478674E-4</v>
      </c>
      <c r="H39" s="10">
        <v>11.804791489361699</v>
      </c>
      <c r="I39" s="3">
        <v>1135.97252765957</v>
      </c>
      <c r="J39" s="3">
        <v>1135.97252765957</v>
      </c>
      <c r="K39" s="27">
        <v>4.9813324077618382E-4</v>
      </c>
      <c r="L39" s="12">
        <v>170781.448266875</v>
      </c>
      <c r="M39" s="9">
        <v>30228.091927911522</v>
      </c>
      <c r="N39" s="9">
        <v>201009.54019478653</v>
      </c>
    </row>
    <row r="40" spans="1:14" x14ac:dyDescent="0.3">
      <c r="A40" s="13" t="s">
        <v>22</v>
      </c>
      <c r="B40" s="13" t="s">
        <v>66</v>
      </c>
      <c r="C40" s="25">
        <v>2775</v>
      </c>
      <c r="D40" s="7">
        <v>3466350</v>
      </c>
      <c r="E40" s="7">
        <v>352550</v>
      </c>
      <c r="F40" s="8">
        <v>26881.113938384598</v>
      </c>
      <c r="G40" s="22">
        <v>1.7770202641330956E-3</v>
      </c>
      <c r="H40" s="8">
        <v>9.6694654454621105</v>
      </c>
      <c r="I40" s="2">
        <v>-2837.08606161532</v>
      </c>
      <c r="J40" s="2">
        <v>0</v>
      </c>
      <c r="K40" s="26">
        <v>0</v>
      </c>
      <c r="L40" s="11">
        <v>402905.53885867458</v>
      </c>
      <c r="M40" s="7">
        <v>0</v>
      </c>
      <c r="N40" s="7">
        <v>402905.53885867458</v>
      </c>
    </row>
    <row r="41" spans="1:14" x14ac:dyDescent="0.3">
      <c r="A41" s="14" t="s">
        <v>18</v>
      </c>
      <c r="B41" s="14" t="s">
        <v>67</v>
      </c>
      <c r="C41" s="24">
        <v>8356</v>
      </c>
      <c r="D41" s="9">
        <v>16109536</v>
      </c>
      <c r="E41" s="9">
        <v>1333700</v>
      </c>
      <c r="F41" s="10">
        <v>92415.548997586404</v>
      </c>
      <c r="G41" s="21">
        <v>6.573565762833901E-3</v>
      </c>
      <c r="H41" s="10">
        <v>11.2277425583266</v>
      </c>
      <c r="I41" s="3">
        <v>4426.1589975864799</v>
      </c>
      <c r="J41" s="3">
        <v>4426.1589975864799</v>
      </c>
      <c r="K41" s="27">
        <v>7.7198300963193774E-3</v>
      </c>
      <c r="L41" s="12">
        <v>1490430.9812075149</v>
      </c>
      <c r="M41" s="9">
        <v>468460.47345844412</v>
      </c>
      <c r="N41" s="9">
        <v>1958891.4546659589</v>
      </c>
    </row>
    <row r="42" spans="1:14" x14ac:dyDescent="0.3">
      <c r="A42" s="13" t="s">
        <v>35</v>
      </c>
      <c r="B42" s="13" t="s">
        <v>68</v>
      </c>
      <c r="C42" s="25">
        <v>2672</v>
      </c>
      <c r="D42" s="7">
        <v>8602648</v>
      </c>
      <c r="E42" s="7">
        <v>1185700</v>
      </c>
      <c r="F42" s="8">
        <v>19052.858720214299</v>
      </c>
      <c r="G42" s="22">
        <v>1.2626165775248461E-3</v>
      </c>
      <c r="H42" s="8">
        <v>7.2088001211556296</v>
      </c>
      <c r="I42" s="2">
        <v>-9200.8112797856393</v>
      </c>
      <c r="J42" s="2">
        <v>0</v>
      </c>
      <c r="K42" s="26">
        <v>0</v>
      </c>
      <c r="L42" s="11">
        <v>286274.28893598804</v>
      </c>
      <c r="M42" s="7">
        <v>0</v>
      </c>
      <c r="N42" s="7">
        <v>286274.28893598804</v>
      </c>
    </row>
    <row r="43" spans="1:14" x14ac:dyDescent="0.3">
      <c r="A43" s="14" t="s">
        <v>18</v>
      </c>
      <c r="B43" s="14" t="s">
        <v>69</v>
      </c>
      <c r="C43" s="24">
        <v>22911</v>
      </c>
      <c r="D43" s="9">
        <v>58371650</v>
      </c>
      <c r="E43" s="9">
        <v>5273350</v>
      </c>
      <c r="F43" s="10">
        <v>264323.37780870101</v>
      </c>
      <c r="G43" s="21">
        <v>1.6517226269215392E-2</v>
      </c>
      <c r="H43" s="10">
        <v>11.591605394408701</v>
      </c>
      <c r="I43" s="3">
        <v>20559.307808701898</v>
      </c>
      <c r="J43" s="3">
        <v>20559.307808701898</v>
      </c>
      <c r="K43" s="27">
        <v>7.3685444366783388E-3</v>
      </c>
      <c r="L43" s="12">
        <v>3744966.8328320449</v>
      </c>
      <c r="M43" s="9">
        <v>447143.49570357584</v>
      </c>
      <c r="N43" s="9">
        <v>4192110.3285356206</v>
      </c>
    </row>
    <row r="44" spans="1:14" x14ac:dyDescent="0.3">
      <c r="A44" s="13" t="s">
        <v>37</v>
      </c>
      <c r="B44" s="13" t="s">
        <v>70</v>
      </c>
      <c r="C44" s="25">
        <v>851</v>
      </c>
      <c r="D44" s="7">
        <v>1619144.68</v>
      </c>
      <c r="E44" s="7">
        <v>166300</v>
      </c>
      <c r="F44" s="8">
        <v>9897.1707993432992</v>
      </c>
      <c r="G44" s="22">
        <v>5.3963569411980146E-4</v>
      </c>
      <c r="H44" s="8">
        <v>11.7126281649033</v>
      </c>
      <c r="I44" s="2">
        <v>864.12079934330495</v>
      </c>
      <c r="J44" s="2">
        <v>864.12079934330495</v>
      </c>
      <c r="K44" s="26">
        <v>0</v>
      </c>
      <c r="L44" s="11">
        <v>122352.12761222005</v>
      </c>
      <c r="M44" s="7">
        <v>0</v>
      </c>
      <c r="N44" s="7">
        <v>122352.12761222005</v>
      </c>
    </row>
    <row r="45" spans="1:14" x14ac:dyDescent="0.3">
      <c r="A45" s="14" t="s">
        <v>26</v>
      </c>
      <c r="B45" s="14" t="s">
        <v>71</v>
      </c>
      <c r="C45" s="24">
        <v>667</v>
      </c>
      <c r="D45" s="9">
        <v>864288</v>
      </c>
      <c r="E45" s="9">
        <v>60850</v>
      </c>
      <c r="F45" s="10">
        <v>10094.355872489001</v>
      </c>
      <c r="G45" s="21">
        <v>6.1702311613672206E-4</v>
      </c>
      <c r="H45" s="10">
        <v>15.0662027947598</v>
      </c>
      <c r="I45" s="3">
        <v>2932.0558724890798</v>
      </c>
      <c r="J45" s="3">
        <v>2932.0558724890798</v>
      </c>
      <c r="K45" s="27">
        <v>1.4615750121390787E-3</v>
      </c>
      <c r="L45" s="12">
        <v>139898.25333624033</v>
      </c>
      <c r="M45" s="9">
        <v>88692.382298432611</v>
      </c>
      <c r="N45" s="9">
        <v>228590.63563467294</v>
      </c>
    </row>
    <row r="46" spans="1:14" x14ac:dyDescent="0.3">
      <c r="A46" s="13" t="s">
        <v>32</v>
      </c>
      <c r="B46" s="13" t="s">
        <v>72</v>
      </c>
      <c r="C46" s="25">
        <v>2835</v>
      </c>
      <c r="D46" s="7">
        <v>9545020.6300000008</v>
      </c>
      <c r="E46" s="7">
        <v>1190850</v>
      </c>
      <c r="F46" s="8">
        <v>21940.941667688501</v>
      </c>
      <c r="G46" s="22">
        <v>1.4799620319245078E-3</v>
      </c>
      <c r="H46" s="8">
        <v>7.7311281422440201</v>
      </c>
      <c r="I46" s="2">
        <v>-8397.27833231146</v>
      </c>
      <c r="J46" s="2">
        <v>0</v>
      </c>
      <c r="K46" s="26">
        <v>0</v>
      </c>
      <c r="L46" s="11">
        <v>335553.23594118678</v>
      </c>
      <c r="M46" s="7">
        <v>0</v>
      </c>
      <c r="N46" s="7">
        <v>335553.23594118678</v>
      </c>
    </row>
    <row r="47" spans="1:14" x14ac:dyDescent="0.3">
      <c r="A47" s="14" t="s">
        <v>28</v>
      </c>
      <c r="B47" s="14" t="s">
        <v>73</v>
      </c>
      <c r="C47" s="24">
        <v>3115</v>
      </c>
      <c r="D47" s="9">
        <v>11493465</v>
      </c>
      <c r="E47" s="9">
        <v>1866700</v>
      </c>
      <c r="F47" s="10">
        <v>18009.276159196499</v>
      </c>
      <c r="G47" s="21">
        <v>1.2491431230169377E-3</v>
      </c>
      <c r="H47" s="10">
        <v>5.7722038971783904</v>
      </c>
      <c r="I47" s="3">
        <v>-15343.5238408034</v>
      </c>
      <c r="J47" s="3">
        <v>0</v>
      </c>
      <c r="K47" s="27">
        <v>0</v>
      </c>
      <c r="L47" s="12">
        <v>283219.43944531836</v>
      </c>
      <c r="M47" s="9">
        <v>0</v>
      </c>
      <c r="N47" s="9">
        <v>283219.43944531836</v>
      </c>
    </row>
    <row r="48" spans="1:14" x14ac:dyDescent="0.3">
      <c r="A48" s="13" t="s">
        <v>28</v>
      </c>
      <c r="B48" s="13" t="s">
        <v>74</v>
      </c>
      <c r="C48" s="25">
        <v>2026</v>
      </c>
      <c r="D48" s="7">
        <v>9221481.9900000002</v>
      </c>
      <c r="E48" s="7">
        <v>1496750</v>
      </c>
      <c r="F48" s="8">
        <v>13149.1669162075</v>
      </c>
      <c r="G48" s="22">
        <v>8.1295891285944777E-4</v>
      </c>
      <c r="H48" s="8">
        <v>6.4017365706950304</v>
      </c>
      <c r="I48" s="2">
        <v>-8808.0930837924006</v>
      </c>
      <c r="J48" s="2">
        <v>0</v>
      </c>
      <c r="K48" s="26">
        <v>0</v>
      </c>
      <c r="L48" s="11">
        <v>184322.96776052154</v>
      </c>
      <c r="M48" s="7">
        <v>0</v>
      </c>
      <c r="N48" s="7">
        <v>184322.96776052154</v>
      </c>
    </row>
    <row r="49" spans="1:14" x14ac:dyDescent="0.3">
      <c r="A49" s="14" t="s">
        <v>41</v>
      </c>
      <c r="B49" s="14" t="s">
        <v>75</v>
      </c>
      <c r="C49" s="24">
        <v>3201</v>
      </c>
      <c r="D49" s="9">
        <v>4452207</v>
      </c>
      <c r="E49" s="9">
        <v>468000</v>
      </c>
      <c r="F49" s="10">
        <v>30685.400783333302</v>
      </c>
      <c r="G49" s="21">
        <v>1.983320356336405E-3</v>
      </c>
      <c r="H49" s="10">
        <v>9.5712416666666602</v>
      </c>
      <c r="I49" s="3">
        <v>-3586.73921666666</v>
      </c>
      <c r="J49" s="3">
        <v>0</v>
      </c>
      <c r="K49" s="27">
        <v>0</v>
      </c>
      <c r="L49" s="12">
        <v>449680.16011282091</v>
      </c>
      <c r="M49" s="9">
        <v>0</v>
      </c>
      <c r="N49" s="9">
        <v>449680.16011282091</v>
      </c>
    </row>
    <row r="50" spans="1:14" x14ac:dyDescent="0.3">
      <c r="A50" s="13" t="s">
        <v>41</v>
      </c>
      <c r="B50" s="13" t="s">
        <v>76</v>
      </c>
      <c r="C50" s="25">
        <v>3169</v>
      </c>
      <c r="D50" s="7">
        <v>7153923.4000000004</v>
      </c>
      <c r="E50" s="7">
        <v>537100</v>
      </c>
      <c r="F50" s="8">
        <v>40126.4580824976</v>
      </c>
      <c r="G50" s="22">
        <v>2.7490907255954418E-3</v>
      </c>
      <c r="H50" s="8">
        <v>12.6701793755912</v>
      </c>
      <c r="I50" s="2">
        <v>6271.2280824976297</v>
      </c>
      <c r="J50" s="2">
        <v>6271.2280824976297</v>
      </c>
      <c r="K50" s="26">
        <v>5.273025315621415E-3</v>
      </c>
      <c r="L50" s="11">
        <v>623304.02332680277</v>
      </c>
      <c r="M50" s="7">
        <v>319981.64533337351</v>
      </c>
      <c r="N50" s="7">
        <v>943285.66866017622</v>
      </c>
    </row>
    <row r="51" spans="1:14" x14ac:dyDescent="0.3">
      <c r="A51" s="14" t="s">
        <v>16</v>
      </c>
      <c r="B51" s="14" t="s">
        <v>77</v>
      </c>
      <c r="C51" s="24">
        <v>135</v>
      </c>
      <c r="D51" s="9">
        <v>602271.51</v>
      </c>
      <c r="E51" s="9">
        <v>147900</v>
      </c>
      <c r="F51" s="10">
        <v>580.582801826484</v>
      </c>
      <c r="G51" s="21">
        <v>3.5804335203550699E-5</v>
      </c>
      <c r="H51" s="10">
        <v>4.1176085235920796</v>
      </c>
      <c r="I51" s="3">
        <v>-926.70719817351596</v>
      </c>
      <c r="J51" s="3">
        <v>0</v>
      </c>
      <c r="K51" s="27">
        <v>0</v>
      </c>
      <c r="L51" s="12">
        <v>8117.9518657322087</v>
      </c>
      <c r="M51" s="9">
        <v>0</v>
      </c>
      <c r="N51" s="9">
        <v>8117.9518657322087</v>
      </c>
    </row>
    <row r="52" spans="1:14" x14ac:dyDescent="0.3">
      <c r="A52" s="13" t="s">
        <v>30</v>
      </c>
      <c r="B52" s="13" t="s">
        <v>78</v>
      </c>
      <c r="C52" s="25">
        <v>1243</v>
      </c>
      <c r="D52" s="7">
        <v>1193186.53</v>
      </c>
      <c r="E52" s="7">
        <v>105500</v>
      </c>
      <c r="F52" s="8">
        <v>13434.2722892768</v>
      </c>
      <c r="G52" s="22">
        <v>9.1559773812752924E-4</v>
      </c>
      <c r="H52" s="8">
        <v>11.0935361596009</v>
      </c>
      <c r="I52" s="2">
        <v>488.68228927680798</v>
      </c>
      <c r="J52" s="2">
        <v>488.68228927680798</v>
      </c>
      <c r="K52" s="26">
        <v>5.7819417426285022E-4</v>
      </c>
      <c r="L52" s="11">
        <v>207594.36878904712</v>
      </c>
      <c r="M52" s="7">
        <v>35086.409059083926</v>
      </c>
      <c r="N52" s="7">
        <v>242680.77784813105</v>
      </c>
    </row>
    <row r="53" spans="1:14" x14ac:dyDescent="0.3">
      <c r="A53" s="14" t="s">
        <v>30</v>
      </c>
      <c r="B53" s="14" t="s">
        <v>79</v>
      </c>
      <c r="C53" s="24">
        <v>1559</v>
      </c>
      <c r="D53" s="9">
        <v>2091973</v>
      </c>
      <c r="E53" s="9">
        <v>211000</v>
      </c>
      <c r="F53" s="10">
        <v>17274.6531284302</v>
      </c>
      <c r="G53" s="21">
        <v>1.0066938955316375E-3</v>
      </c>
      <c r="H53" s="10">
        <v>11.002963776070199</v>
      </c>
      <c r="I53" s="3">
        <v>491.35312843029698</v>
      </c>
      <c r="J53" s="3">
        <v>491.35312843029698</v>
      </c>
      <c r="K53" s="27">
        <v>0</v>
      </c>
      <c r="L53" s="12">
        <v>228248.6894671302</v>
      </c>
      <c r="M53" s="9">
        <v>0</v>
      </c>
      <c r="N53" s="9">
        <v>228248.6894671302</v>
      </c>
    </row>
    <row r="54" spans="1:14" x14ac:dyDescent="0.3">
      <c r="A54" s="13" t="s">
        <v>28</v>
      </c>
      <c r="B54" s="13" t="s">
        <v>80</v>
      </c>
      <c r="C54" s="25">
        <v>855</v>
      </c>
      <c r="D54" s="7">
        <v>2937458.05</v>
      </c>
      <c r="E54" s="7">
        <v>388350</v>
      </c>
      <c r="F54" s="8">
        <v>5457.4549927868802</v>
      </c>
      <c r="G54" s="22">
        <v>4.2120370102212266E-4</v>
      </c>
      <c r="H54" s="8">
        <v>6.3385075409836</v>
      </c>
      <c r="I54" s="2">
        <v>-3746.6350072131099</v>
      </c>
      <c r="J54" s="2">
        <v>0</v>
      </c>
      <c r="K54" s="26">
        <v>0</v>
      </c>
      <c r="L54" s="11">
        <v>95499.92622755807</v>
      </c>
      <c r="M54" s="7">
        <v>0</v>
      </c>
      <c r="N54" s="7">
        <v>95499.92622755807</v>
      </c>
    </row>
    <row r="55" spans="1:14" x14ac:dyDescent="0.3">
      <c r="A55" s="14" t="s">
        <v>30</v>
      </c>
      <c r="B55" s="14" t="s">
        <v>81</v>
      </c>
      <c r="C55" s="24">
        <v>9686</v>
      </c>
      <c r="D55" s="9">
        <v>19097976.100000001</v>
      </c>
      <c r="E55" s="9">
        <v>1213650</v>
      </c>
      <c r="F55" s="10">
        <v>151485.538203592</v>
      </c>
      <c r="G55" s="21">
        <v>9.9269549317585176E-3</v>
      </c>
      <c r="H55" s="4">
        <v>15.7994929290355</v>
      </c>
      <c r="I55" s="3">
        <v>48989.818203592797</v>
      </c>
      <c r="J55" s="3">
        <v>48989.818203592797</v>
      </c>
      <c r="K55" s="27">
        <v>3.0078259487444952E-2</v>
      </c>
      <c r="L55" s="12">
        <v>2250748.1803856222</v>
      </c>
      <c r="M55" s="9">
        <v>1825231.3204421932</v>
      </c>
      <c r="N55" s="9">
        <v>4075979.5008278154</v>
      </c>
    </row>
    <row r="56" spans="1:14" x14ac:dyDescent="0.3">
      <c r="A56" s="13" t="s">
        <v>26</v>
      </c>
      <c r="B56" s="13" t="s">
        <v>82</v>
      </c>
      <c r="C56" s="25">
        <v>526</v>
      </c>
      <c r="D56" s="7">
        <v>839930</v>
      </c>
      <c r="E56" s="7">
        <v>55100</v>
      </c>
      <c r="F56" s="8">
        <v>7415.2320550607201</v>
      </c>
      <c r="G56" s="22">
        <v>5.2222172963707375E-4</v>
      </c>
      <c r="H56" s="5">
        <v>14.178263967611301</v>
      </c>
      <c r="I56" s="2">
        <v>1824.36205506072</v>
      </c>
      <c r="J56" s="2">
        <v>1824.36205506072</v>
      </c>
      <c r="K56" s="26">
        <v>1.4789609700468999E-3</v>
      </c>
      <c r="L56" s="11">
        <v>118403.84244902186</v>
      </c>
      <c r="M56" s="7">
        <v>89747.409931347691</v>
      </c>
      <c r="N56" s="7">
        <v>208151.25238036955</v>
      </c>
    </row>
    <row r="57" spans="1:14" x14ac:dyDescent="0.3">
      <c r="A57" s="14" t="s">
        <v>53</v>
      </c>
      <c r="B57" s="14" t="s">
        <v>83</v>
      </c>
      <c r="C57" s="24">
        <v>5655</v>
      </c>
      <c r="D57" s="9">
        <v>18315731</v>
      </c>
      <c r="E57" s="9">
        <v>2285800</v>
      </c>
      <c r="F57" s="10">
        <v>46052.376729214899</v>
      </c>
      <c r="G57" s="21">
        <v>2.9511843390958373E-3</v>
      </c>
      <c r="H57" s="4">
        <v>8.3052077058998997</v>
      </c>
      <c r="I57" s="3">
        <v>-13223.673270785001</v>
      </c>
      <c r="J57" s="3">
        <v>0</v>
      </c>
      <c r="K57" s="27">
        <v>0</v>
      </c>
      <c r="L57" s="12">
        <v>669124.90555911418</v>
      </c>
      <c r="M57" s="9">
        <v>0</v>
      </c>
      <c r="N57" s="9">
        <v>669124.90555911418</v>
      </c>
    </row>
    <row r="58" spans="1:14" x14ac:dyDescent="0.3">
      <c r="A58" s="13" t="s">
        <v>37</v>
      </c>
      <c r="B58" s="13" t="s">
        <v>84</v>
      </c>
      <c r="C58" s="25">
        <v>63</v>
      </c>
      <c r="D58" s="7">
        <v>233586.2</v>
      </c>
      <c r="E58" s="7">
        <v>20150</v>
      </c>
      <c r="F58" s="8">
        <v>659.53005681818104</v>
      </c>
      <c r="G58" s="22">
        <v>4.7565315390761409E-5</v>
      </c>
      <c r="H58" s="5">
        <v>10.992167613636299</v>
      </c>
      <c r="I58" s="2">
        <v>18.130056818181799</v>
      </c>
      <c r="J58" s="2">
        <v>18.130056818181799</v>
      </c>
      <c r="K58" s="26">
        <v>3.9922772168143657E-5</v>
      </c>
      <c r="L58" s="11">
        <v>10784.530382295156</v>
      </c>
      <c r="M58" s="7">
        <v>2422.6233632497865</v>
      </c>
      <c r="N58" s="7">
        <v>13207.153745544942</v>
      </c>
    </row>
    <row r="59" spans="1:14" x14ac:dyDescent="0.3">
      <c r="A59" s="14" t="s">
        <v>28</v>
      </c>
      <c r="B59" s="14" t="s">
        <v>85</v>
      </c>
      <c r="C59" s="24">
        <v>2928</v>
      </c>
      <c r="D59" s="9">
        <v>9788205</v>
      </c>
      <c r="E59" s="9">
        <v>1999200</v>
      </c>
      <c r="F59" s="10">
        <v>14659.541454661799</v>
      </c>
      <c r="G59" s="21">
        <v>9.3367468953788979E-4</v>
      </c>
      <c r="H59" s="4">
        <v>4.9964353969536104</v>
      </c>
      <c r="I59" s="3">
        <v>-16704.9185453381</v>
      </c>
      <c r="J59" s="3">
        <v>0</v>
      </c>
      <c r="K59" s="27">
        <v>0</v>
      </c>
      <c r="L59" s="12">
        <v>211692.97362542275</v>
      </c>
      <c r="M59" s="9">
        <v>0</v>
      </c>
      <c r="N59" s="9">
        <v>211692.97362542275</v>
      </c>
    </row>
    <row r="60" spans="1:14" x14ac:dyDescent="0.3">
      <c r="A60" s="13" t="s">
        <v>32</v>
      </c>
      <c r="B60" s="13" t="s">
        <v>86</v>
      </c>
      <c r="C60" s="25">
        <v>834</v>
      </c>
      <c r="D60" s="7">
        <v>3392349</v>
      </c>
      <c r="E60" s="7">
        <v>624600</v>
      </c>
      <c r="F60" s="8">
        <v>4741.07721658623</v>
      </c>
      <c r="G60" s="22">
        <v>2.9501377606728807E-4</v>
      </c>
      <c r="H60" s="5">
        <v>5.70526740864769</v>
      </c>
      <c r="I60" s="2">
        <v>-4142.3127834137604</v>
      </c>
      <c r="J60" s="2">
        <v>0</v>
      </c>
      <c r="K60" s="26">
        <v>0</v>
      </c>
      <c r="L60" s="11">
        <v>66888.76138118167</v>
      </c>
      <c r="M60" s="7">
        <v>0</v>
      </c>
      <c r="N60" s="7">
        <v>66888.76138118167</v>
      </c>
    </row>
    <row r="61" spans="1:14" x14ac:dyDescent="0.3">
      <c r="A61" s="14" t="s">
        <v>62</v>
      </c>
      <c r="B61" s="14" t="s">
        <v>87</v>
      </c>
      <c r="C61" s="24">
        <v>1047</v>
      </c>
      <c r="D61" s="9">
        <v>1729775</v>
      </c>
      <c r="E61" s="9">
        <v>134650</v>
      </c>
      <c r="F61" s="10">
        <v>13306.972536293701</v>
      </c>
      <c r="G61" s="21">
        <v>8.7600712839974433E-4</v>
      </c>
      <c r="H61" s="4">
        <v>12.807480785653199</v>
      </c>
      <c r="I61" s="3">
        <v>2200.0625362937599</v>
      </c>
      <c r="J61" s="3">
        <v>2200.0625362937599</v>
      </c>
      <c r="K61" s="27">
        <v>1.446691025633265E-3</v>
      </c>
      <c r="L61" s="12">
        <v>198617.95120503136</v>
      </c>
      <c r="M61" s="9">
        <v>87789.181155600862</v>
      </c>
      <c r="N61" s="9">
        <v>286407.13236063224</v>
      </c>
    </row>
    <row r="62" spans="1:14" x14ac:dyDescent="0.3">
      <c r="A62" s="13" t="s">
        <v>32</v>
      </c>
      <c r="B62" s="13" t="s">
        <v>88</v>
      </c>
      <c r="C62" s="25">
        <v>940</v>
      </c>
      <c r="D62" s="7">
        <v>3059165</v>
      </c>
      <c r="E62" s="7">
        <v>652950</v>
      </c>
      <c r="F62" s="8">
        <v>4992.4536151879502</v>
      </c>
      <c r="G62" s="22">
        <v>2.8683261309834178E-4</v>
      </c>
      <c r="H62" s="5">
        <v>5.3395225830887201</v>
      </c>
      <c r="I62" s="2">
        <v>-5002.6963848120404</v>
      </c>
      <c r="J62" s="2">
        <v>0</v>
      </c>
      <c r="K62" s="26">
        <v>0</v>
      </c>
      <c r="L62" s="11">
        <v>65033.838316417416</v>
      </c>
      <c r="M62" s="7">
        <v>0</v>
      </c>
      <c r="N62" s="7">
        <v>65033.838316417416</v>
      </c>
    </row>
    <row r="63" spans="1:14" x14ac:dyDescent="0.3">
      <c r="A63" s="14" t="s">
        <v>35</v>
      </c>
      <c r="B63" s="14" t="s">
        <v>89</v>
      </c>
      <c r="C63" s="24">
        <v>1734</v>
      </c>
      <c r="D63" s="9">
        <v>3948169.66</v>
      </c>
      <c r="E63" s="9">
        <v>381150</v>
      </c>
      <c r="F63" s="10">
        <v>17803.081938065901</v>
      </c>
      <c r="G63" s="21">
        <v>1.1698405631529662E-3</v>
      </c>
      <c r="H63" s="4">
        <v>10.4050741894015</v>
      </c>
      <c r="I63" s="3">
        <v>-487.50806193400803</v>
      </c>
      <c r="J63" s="3">
        <v>0</v>
      </c>
      <c r="K63" s="27">
        <v>0</v>
      </c>
      <c r="L63" s="12">
        <v>265239.09264806169</v>
      </c>
      <c r="M63" s="9">
        <v>0</v>
      </c>
      <c r="N63" s="9">
        <v>265239.09264806169</v>
      </c>
    </row>
    <row r="64" spans="1:14" x14ac:dyDescent="0.3">
      <c r="A64" s="13" t="s">
        <v>16</v>
      </c>
      <c r="B64" s="13" t="s">
        <v>90</v>
      </c>
      <c r="C64" s="25">
        <v>1166</v>
      </c>
      <c r="D64" s="7">
        <v>1563596</v>
      </c>
      <c r="E64" s="7">
        <v>120900</v>
      </c>
      <c r="F64" s="8">
        <v>16041.439572192499</v>
      </c>
      <c r="G64" s="22">
        <v>9.8214249083271982E-4</v>
      </c>
      <c r="H64" s="5">
        <v>13.888692270296501</v>
      </c>
      <c r="I64" s="2">
        <v>3694.48957219251</v>
      </c>
      <c r="J64" s="2">
        <v>3694.48957219251</v>
      </c>
      <c r="K64" s="26">
        <v>1.6712917090469267E-3</v>
      </c>
      <c r="L64" s="11">
        <v>222682.12551757362</v>
      </c>
      <c r="M64" s="7">
        <v>101418.56692941714</v>
      </c>
      <c r="N64" s="7">
        <v>324100.69244699075</v>
      </c>
    </row>
    <row r="65" spans="1:14" x14ac:dyDescent="0.3">
      <c r="A65" s="14" t="s">
        <v>53</v>
      </c>
      <c r="B65" s="14" t="s">
        <v>91</v>
      </c>
      <c r="C65" s="24">
        <v>22364</v>
      </c>
      <c r="D65" s="9">
        <v>57979245</v>
      </c>
      <c r="E65" s="9">
        <v>4688250</v>
      </c>
      <c r="F65" s="10">
        <v>298357.08154056</v>
      </c>
      <c r="G65" s="21">
        <v>1.8013121451351689E-2</v>
      </c>
      <c r="H65" s="4">
        <v>13.4728869514816</v>
      </c>
      <c r="I65" s="3">
        <v>61627.031540560703</v>
      </c>
      <c r="J65" s="3">
        <v>61627.031540560703</v>
      </c>
      <c r="K65" s="27">
        <v>2.4504555227676465E-2</v>
      </c>
      <c r="L65" s="12">
        <v>4084132.6074715047</v>
      </c>
      <c r="M65" s="9">
        <v>1487003.6517149527</v>
      </c>
      <c r="N65" s="9">
        <v>5571136.2591864578</v>
      </c>
    </row>
    <row r="66" spans="1:14" x14ac:dyDescent="0.3">
      <c r="A66" s="13" t="s">
        <v>35</v>
      </c>
      <c r="B66" s="13" t="s">
        <v>92</v>
      </c>
      <c r="C66" s="25">
        <v>2115</v>
      </c>
      <c r="D66" s="7">
        <v>3055783</v>
      </c>
      <c r="E66" s="7">
        <v>250400</v>
      </c>
      <c r="F66" s="8">
        <v>26453.4963223788</v>
      </c>
      <c r="G66" s="22">
        <v>1.6810330727572867E-3</v>
      </c>
      <c r="H66" s="5">
        <v>12.608911497797299</v>
      </c>
      <c r="I66" s="2">
        <v>4025.8763223788501</v>
      </c>
      <c r="J66" s="2">
        <v>4025.8763223788501</v>
      </c>
      <c r="K66" s="26">
        <v>2.1113932273227726E-3</v>
      </c>
      <c r="L66" s="11">
        <v>381142.26927453862</v>
      </c>
      <c r="M66" s="7">
        <v>128125.13469696161</v>
      </c>
      <c r="N66" s="7">
        <v>509267.40397150023</v>
      </c>
    </row>
    <row r="67" spans="1:14" x14ac:dyDescent="0.3">
      <c r="A67" s="14" t="s">
        <v>32</v>
      </c>
      <c r="B67" s="14" t="s">
        <v>93</v>
      </c>
      <c r="C67" s="24">
        <v>5112</v>
      </c>
      <c r="D67" s="9">
        <v>8429067.9399999995</v>
      </c>
      <c r="E67" s="9">
        <v>821900</v>
      </c>
      <c r="F67" s="10">
        <v>56773.0273590836</v>
      </c>
      <c r="G67" s="21">
        <v>3.4145157416931521E-3</v>
      </c>
      <c r="H67" s="4">
        <v>11.231063770342899</v>
      </c>
      <c r="I67" s="3">
        <v>2735.0773590836102</v>
      </c>
      <c r="J67" s="3">
        <v>2735.0773590836102</v>
      </c>
      <c r="K67" s="27">
        <v>0</v>
      </c>
      <c r="L67" s="12">
        <v>774176.48668145225</v>
      </c>
      <c r="M67" s="9">
        <v>0</v>
      </c>
      <c r="N67" s="9">
        <v>774176.48668145225</v>
      </c>
    </row>
    <row r="68" spans="1:14" x14ac:dyDescent="0.3">
      <c r="A68" s="13" t="s">
        <v>30</v>
      </c>
      <c r="B68" s="13" t="s">
        <v>94</v>
      </c>
      <c r="C68" s="25">
        <v>410</v>
      </c>
      <c r="D68" s="7">
        <v>716207</v>
      </c>
      <c r="E68" s="7">
        <v>72200</v>
      </c>
      <c r="F68" s="8">
        <v>3771.8639271397201</v>
      </c>
      <c r="G68" s="22">
        <v>2.6488838819007933E-4</v>
      </c>
      <c r="H68" s="5">
        <v>9.4532930504754908</v>
      </c>
      <c r="I68" s="2">
        <v>-493.44607286027798</v>
      </c>
      <c r="J68" s="2">
        <v>0</v>
      </c>
      <c r="K68" s="26">
        <v>0</v>
      </c>
      <c r="L68" s="11">
        <v>60058.402785403559</v>
      </c>
      <c r="M68" s="7">
        <v>0</v>
      </c>
      <c r="N68" s="7">
        <v>60058.402785403559</v>
      </c>
    </row>
    <row r="69" spans="1:14" x14ac:dyDescent="0.3">
      <c r="A69" s="14" t="s">
        <v>62</v>
      </c>
      <c r="B69" s="14" t="s">
        <v>95</v>
      </c>
      <c r="C69" s="24">
        <v>1115</v>
      </c>
      <c r="D69" s="9">
        <v>2256536</v>
      </c>
      <c r="E69" s="9">
        <v>197600</v>
      </c>
      <c r="F69" s="10">
        <v>14364.1236473197</v>
      </c>
      <c r="G69" s="21">
        <v>8.2929279812211541E-4</v>
      </c>
      <c r="H69" s="4">
        <v>12.859555637707899</v>
      </c>
      <c r="I69" s="3">
        <v>2423.39364731977</v>
      </c>
      <c r="J69" s="3">
        <v>2423.39364731977</v>
      </c>
      <c r="K69" s="27">
        <v>5.9174150113624753E-4</v>
      </c>
      <c r="L69" s="12">
        <v>188026.36550799818</v>
      </c>
      <c r="M69" s="9">
        <v>35908.498027626621</v>
      </c>
      <c r="N69" s="9">
        <v>223934.86353562481</v>
      </c>
    </row>
    <row r="70" spans="1:14" x14ac:dyDescent="0.3">
      <c r="A70" s="13" t="s">
        <v>18</v>
      </c>
      <c r="B70" s="13" t="s">
        <v>96</v>
      </c>
      <c r="C70" s="25">
        <v>8605</v>
      </c>
      <c r="D70" s="7">
        <v>15665653.939999999</v>
      </c>
      <c r="E70" s="7">
        <v>1612900</v>
      </c>
      <c r="F70" s="8">
        <v>84233.141710108204</v>
      </c>
      <c r="G70" s="22">
        <v>5.4433926373360806E-3</v>
      </c>
      <c r="H70" s="5">
        <v>9.8923243347161804</v>
      </c>
      <c r="I70" s="2">
        <v>-6792.2082898917197</v>
      </c>
      <c r="J70" s="2">
        <v>0</v>
      </c>
      <c r="K70" s="26">
        <v>0</v>
      </c>
      <c r="L70" s="11">
        <v>1234185.7254144235</v>
      </c>
      <c r="M70" s="7">
        <v>0</v>
      </c>
      <c r="N70" s="7">
        <v>1234185.7254144235</v>
      </c>
    </row>
    <row r="71" spans="1:14" x14ac:dyDescent="0.3">
      <c r="A71" s="14" t="s">
        <v>35</v>
      </c>
      <c r="B71" s="14" t="s">
        <v>97</v>
      </c>
      <c r="C71" s="24">
        <v>98</v>
      </c>
      <c r="D71" s="9">
        <v>325309</v>
      </c>
      <c r="E71" s="9">
        <v>49550</v>
      </c>
      <c r="F71" s="10">
        <v>682.32161250000001</v>
      </c>
      <c r="G71" s="21">
        <v>4.1904068952997375E-5</v>
      </c>
      <c r="H71" s="4">
        <v>6.8921374999999996</v>
      </c>
      <c r="I71" s="3">
        <v>-375.98838749999902</v>
      </c>
      <c r="J71" s="3">
        <v>0</v>
      </c>
      <c r="K71" s="27">
        <v>0</v>
      </c>
      <c r="L71" s="12">
        <v>9500.950452084393</v>
      </c>
      <c r="M71" s="9">
        <v>0</v>
      </c>
      <c r="N71" s="9">
        <v>9500.950452084393</v>
      </c>
    </row>
    <row r="72" spans="1:14" x14ac:dyDescent="0.3">
      <c r="A72" s="13" t="s">
        <v>20</v>
      </c>
      <c r="B72" s="13" t="s">
        <v>98</v>
      </c>
      <c r="C72" s="25">
        <v>3130</v>
      </c>
      <c r="D72" s="7">
        <v>3759082.5</v>
      </c>
      <c r="E72" s="7">
        <v>312650</v>
      </c>
      <c r="F72" s="8">
        <v>41794.970070422503</v>
      </c>
      <c r="G72" s="22">
        <v>2.4510121377384593E-3</v>
      </c>
      <c r="H72" s="5">
        <v>13.5258802816901</v>
      </c>
      <c r="I72" s="2">
        <v>8762.8700704225303</v>
      </c>
      <c r="J72" s="2">
        <v>8762.8700704225303</v>
      </c>
      <c r="K72" s="26">
        <v>2.7880129257374601E-3</v>
      </c>
      <c r="L72" s="11">
        <v>555720.37417728733</v>
      </c>
      <c r="M72" s="7">
        <v>169184.27464121731</v>
      </c>
      <c r="N72" s="7">
        <v>724904.64881850465</v>
      </c>
    </row>
    <row r="73" spans="1:14" x14ac:dyDescent="0.3">
      <c r="A73" s="14" t="s">
        <v>37</v>
      </c>
      <c r="B73" s="14" t="s">
        <v>99</v>
      </c>
      <c r="C73" s="24">
        <v>448</v>
      </c>
      <c r="D73" s="9">
        <v>644121.92000000004</v>
      </c>
      <c r="E73" s="9">
        <v>49150</v>
      </c>
      <c r="F73" s="10">
        <v>5143.2970802721002</v>
      </c>
      <c r="G73" s="21">
        <v>3.8238449212216397E-4</v>
      </c>
      <c r="H73" s="4">
        <v>11.3538566893424</v>
      </c>
      <c r="I73" s="3">
        <v>300.72708027210899</v>
      </c>
      <c r="J73" s="3">
        <v>300.72708027210899</v>
      </c>
      <c r="K73" s="27">
        <v>6.8817524170600728E-4</v>
      </c>
      <c r="L73" s="12">
        <v>86698.409106122548</v>
      </c>
      <c r="M73" s="9">
        <v>41760.362019583765</v>
      </c>
      <c r="N73" s="9">
        <v>128458.77112570632</v>
      </c>
    </row>
    <row r="74" spans="1:14" x14ac:dyDescent="0.3">
      <c r="A74" s="13" t="s">
        <v>39</v>
      </c>
      <c r="B74" s="13" t="s">
        <v>100</v>
      </c>
      <c r="C74" s="25">
        <v>5088</v>
      </c>
      <c r="D74" s="7">
        <v>24121411</v>
      </c>
      <c r="E74" s="7">
        <v>2438950</v>
      </c>
      <c r="F74" s="8">
        <v>50053.822069350601</v>
      </c>
      <c r="G74" s="22">
        <v>3.2773635126167292E-3</v>
      </c>
      <c r="H74" s="5">
        <v>9.6591706038885796</v>
      </c>
      <c r="I74" s="2">
        <v>-5341.7579306493699</v>
      </c>
      <c r="J74" s="2">
        <v>0</v>
      </c>
      <c r="K74" s="26">
        <v>0</v>
      </c>
      <c r="L74" s="11">
        <v>743079.82792237937</v>
      </c>
      <c r="M74" s="7">
        <v>0</v>
      </c>
      <c r="N74" s="7">
        <v>743079.82792237937</v>
      </c>
    </row>
    <row r="75" spans="1:14" x14ac:dyDescent="0.3">
      <c r="A75" s="14" t="s">
        <v>37</v>
      </c>
      <c r="B75" s="14" t="s">
        <v>101</v>
      </c>
      <c r="C75" s="24">
        <v>2217</v>
      </c>
      <c r="D75" s="9">
        <v>2297756.7000000002</v>
      </c>
      <c r="E75" s="9">
        <v>241300</v>
      </c>
      <c r="F75" s="10">
        <v>21665.300561403499</v>
      </c>
      <c r="G75" s="21">
        <v>1.3749601537889045E-3</v>
      </c>
      <c r="H75" s="4">
        <v>9.6936467836257307</v>
      </c>
      <c r="I75" s="3">
        <v>-2226.84943859649</v>
      </c>
      <c r="J75" s="3">
        <v>0</v>
      </c>
      <c r="K75" s="27">
        <v>0</v>
      </c>
      <c r="L75" s="12">
        <v>311746.05762966844</v>
      </c>
      <c r="M75" s="9">
        <v>0</v>
      </c>
      <c r="N75" s="9">
        <v>311746.05762966844</v>
      </c>
    </row>
    <row r="76" spans="1:14" x14ac:dyDescent="0.3">
      <c r="A76" s="13" t="s">
        <v>35</v>
      </c>
      <c r="B76" s="13" t="s">
        <v>102</v>
      </c>
      <c r="C76" s="25">
        <v>1107</v>
      </c>
      <c r="D76" s="7">
        <v>1862938.12</v>
      </c>
      <c r="E76" s="7">
        <v>143300</v>
      </c>
      <c r="F76" s="8">
        <v>15071.773315508</v>
      </c>
      <c r="G76" s="22">
        <v>9.3729771901824069E-4</v>
      </c>
      <c r="H76" s="5">
        <v>13.714079449961799</v>
      </c>
      <c r="I76" s="2">
        <v>3323.4633155080201</v>
      </c>
      <c r="J76" s="2">
        <v>3323.4633155080201</v>
      </c>
      <c r="K76" s="26">
        <v>1.6311609394200912E-3</v>
      </c>
      <c r="L76" s="11">
        <v>212514.42663557947</v>
      </c>
      <c r="M76" s="7">
        <v>98983.321709628901</v>
      </c>
      <c r="N76" s="7">
        <v>311497.74834520835</v>
      </c>
    </row>
    <row r="77" spans="1:14" x14ac:dyDescent="0.3">
      <c r="A77" s="14" t="s">
        <v>53</v>
      </c>
      <c r="B77" s="14" t="s">
        <v>103</v>
      </c>
      <c r="C77" s="24">
        <v>9737</v>
      </c>
      <c r="D77" s="9">
        <v>42043518</v>
      </c>
      <c r="E77" s="9">
        <v>4252300</v>
      </c>
      <c r="F77" s="10">
        <v>92416.520944321499</v>
      </c>
      <c r="G77" s="21">
        <v>6.2701513254291245E-3</v>
      </c>
      <c r="H77" s="4">
        <v>9.6568987402634807</v>
      </c>
      <c r="I77" s="3">
        <v>-9886.7790556784294</v>
      </c>
      <c r="J77" s="3">
        <v>0</v>
      </c>
      <c r="K77" s="27">
        <v>0</v>
      </c>
      <c r="L77" s="12">
        <v>1421637.5296822391</v>
      </c>
      <c r="M77" s="9">
        <v>0</v>
      </c>
      <c r="N77" s="9">
        <v>1421637.5296822391</v>
      </c>
    </row>
    <row r="78" spans="1:14" x14ac:dyDescent="0.3">
      <c r="A78" s="13" t="s">
        <v>37</v>
      </c>
      <c r="B78" s="13" t="s">
        <v>104</v>
      </c>
      <c r="C78" s="25">
        <v>86</v>
      </c>
      <c r="D78" s="7">
        <v>573716.41</v>
      </c>
      <c r="E78" s="7">
        <v>65200</v>
      </c>
      <c r="F78" s="8">
        <v>648.62347115222803</v>
      </c>
      <c r="G78" s="22">
        <v>4.9286255931118877E-5</v>
      </c>
      <c r="H78" s="5">
        <v>7.7217079899074799</v>
      </c>
      <c r="I78" s="2">
        <v>-249.33652884777101</v>
      </c>
      <c r="J78" s="2">
        <v>0</v>
      </c>
      <c r="K78" s="26">
        <v>0</v>
      </c>
      <c r="L78" s="11">
        <v>11174.720910648372</v>
      </c>
      <c r="M78" s="7">
        <v>0</v>
      </c>
      <c r="N78" s="7">
        <v>11174.720910648372</v>
      </c>
    </row>
    <row r="79" spans="1:14" x14ac:dyDescent="0.3">
      <c r="A79" s="14" t="s">
        <v>26</v>
      </c>
      <c r="B79" s="14" t="s">
        <v>105</v>
      </c>
      <c r="C79" s="24">
        <v>7328</v>
      </c>
      <c r="D79" s="9">
        <v>9315067</v>
      </c>
      <c r="E79" s="9">
        <v>557500</v>
      </c>
      <c r="F79" s="10">
        <v>116957.252325719</v>
      </c>
      <c r="G79" s="21">
        <v>7.9745148682261163E-3</v>
      </c>
      <c r="H79" s="4">
        <v>15.8328485617597</v>
      </c>
      <c r="I79" s="3">
        <v>37990.2223257191</v>
      </c>
      <c r="J79" s="3">
        <v>37990.2223257191</v>
      </c>
      <c r="K79" s="27">
        <v>2.700746650357792E-2</v>
      </c>
      <c r="L79" s="12">
        <v>1808069.5391994186</v>
      </c>
      <c r="M79" s="9">
        <v>1638887.1759251941</v>
      </c>
      <c r="N79" s="9">
        <v>3446956.7151246127</v>
      </c>
    </row>
    <row r="80" spans="1:14" x14ac:dyDescent="0.3">
      <c r="A80" s="13" t="s">
        <v>30</v>
      </c>
      <c r="B80" s="13" t="s">
        <v>106</v>
      </c>
      <c r="C80" s="25">
        <v>3018</v>
      </c>
      <c r="D80" s="7">
        <v>3367699</v>
      </c>
      <c r="E80" s="7">
        <v>385700</v>
      </c>
      <c r="F80" s="8">
        <v>28459.268567942599</v>
      </c>
      <c r="G80" s="22">
        <v>1.7162500572479608E-3</v>
      </c>
      <c r="H80" s="5">
        <v>9.53728839408266</v>
      </c>
      <c r="I80" s="2">
        <v>-3439.6914320573401</v>
      </c>
      <c r="J80" s="2">
        <v>0</v>
      </c>
      <c r="K80" s="26">
        <v>0</v>
      </c>
      <c r="L80" s="11">
        <v>389127.05053988606</v>
      </c>
      <c r="M80" s="7">
        <v>0</v>
      </c>
      <c r="N80" s="7">
        <v>389127.05053988606</v>
      </c>
    </row>
    <row r="81" spans="1:14" x14ac:dyDescent="0.3">
      <c r="A81" s="14" t="s">
        <v>50</v>
      </c>
      <c r="B81" s="14" t="s">
        <v>107</v>
      </c>
      <c r="C81" s="24">
        <v>701</v>
      </c>
      <c r="D81" s="9">
        <v>5464915</v>
      </c>
      <c r="E81" s="9">
        <v>1564300</v>
      </c>
      <c r="F81" s="10">
        <v>2564.5724922190102</v>
      </c>
      <c r="G81" s="21">
        <v>1.5949941124066813E-4</v>
      </c>
      <c r="H81" s="4">
        <v>3.60699365994236</v>
      </c>
      <c r="I81" s="3">
        <v>-5036.0175077809799</v>
      </c>
      <c r="J81" s="3">
        <v>0</v>
      </c>
      <c r="K81" s="27">
        <v>0</v>
      </c>
      <c r="L81" s="12">
        <v>36163.457182022059</v>
      </c>
      <c r="M81" s="9">
        <v>0</v>
      </c>
      <c r="N81" s="9">
        <v>36163.457182022059</v>
      </c>
    </row>
    <row r="82" spans="1:14" x14ac:dyDescent="0.3">
      <c r="A82" s="13" t="s">
        <v>30</v>
      </c>
      <c r="B82" s="13" t="s">
        <v>108</v>
      </c>
      <c r="C82" s="25">
        <v>136</v>
      </c>
      <c r="D82" s="7">
        <v>377117.99</v>
      </c>
      <c r="E82" s="7">
        <v>32550</v>
      </c>
      <c r="F82" s="8">
        <v>1474.51234189406</v>
      </c>
      <c r="G82" s="22">
        <v>1.0262256516013123E-4</v>
      </c>
      <c r="H82" s="5">
        <v>10.922313643659701</v>
      </c>
      <c r="I82" s="2">
        <v>31.362341894061</v>
      </c>
      <c r="J82" s="2">
        <v>31.362341894061</v>
      </c>
      <c r="K82" s="26">
        <v>8.5650235623179627E-5</v>
      </c>
      <c r="L82" s="11">
        <v>23267.714358380148</v>
      </c>
      <c r="M82" s="7">
        <v>5197.49132186109</v>
      </c>
      <c r="N82" s="7">
        <v>28465.205680241237</v>
      </c>
    </row>
    <row r="83" spans="1:14" x14ac:dyDescent="0.3">
      <c r="A83" s="14" t="s">
        <v>50</v>
      </c>
      <c r="B83" s="14" t="s">
        <v>109</v>
      </c>
      <c r="C83" s="24">
        <v>534</v>
      </c>
      <c r="D83" s="9">
        <v>1310636</v>
      </c>
      <c r="E83" s="9">
        <v>103600</v>
      </c>
      <c r="F83" s="10">
        <v>6418.2215299212603</v>
      </c>
      <c r="G83" s="21">
        <v>4.3998846875810817E-4</v>
      </c>
      <c r="H83" s="4">
        <v>12.2485143700787</v>
      </c>
      <c r="I83" s="3">
        <v>816.66152992126001</v>
      </c>
      <c r="J83" s="3">
        <v>816.66152992126001</v>
      </c>
      <c r="K83" s="27">
        <v>6.7557313798410857E-4</v>
      </c>
      <c r="L83" s="12">
        <v>99759.014950271376</v>
      </c>
      <c r="M83" s="9">
        <v>40995.631785566336</v>
      </c>
      <c r="N83" s="9">
        <v>140754.64673583771</v>
      </c>
    </row>
    <row r="84" spans="1:14" x14ac:dyDescent="0.3">
      <c r="A84" s="13" t="s">
        <v>53</v>
      </c>
      <c r="B84" s="13" t="s">
        <v>110</v>
      </c>
      <c r="C84" s="25">
        <v>3704</v>
      </c>
      <c r="D84" s="7">
        <v>12146033</v>
      </c>
      <c r="E84" s="7">
        <v>1342100</v>
      </c>
      <c r="F84" s="8">
        <v>28849.119505530201</v>
      </c>
      <c r="G84" s="22">
        <v>2.1832238076392378E-3</v>
      </c>
      <c r="H84" s="5">
        <v>7.7991672088483996</v>
      </c>
      <c r="I84" s="2">
        <v>-10693.1904944697</v>
      </c>
      <c r="J84" s="2">
        <v>0</v>
      </c>
      <c r="K84" s="26">
        <v>0</v>
      </c>
      <c r="L84" s="11">
        <v>495004.46473248064</v>
      </c>
      <c r="M84" s="7">
        <v>0</v>
      </c>
      <c r="N84" s="7">
        <v>495004.46473248064</v>
      </c>
    </row>
    <row r="85" spans="1:14" x14ac:dyDescent="0.3">
      <c r="A85" s="14" t="s">
        <v>32</v>
      </c>
      <c r="B85" s="14" t="s">
        <v>111</v>
      </c>
      <c r="C85" s="24">
        <v>1349</v>
      </c>
      <c r="D85" s="9">
        <v>3711890</v>
      </c>
      <c r="E85" s="9">
        <v>484150</v>
      </c>
      <c r="F85" s="10">
        <v>9883.4402663429992</v>
      </c>
      <c r="G85" s="21">
        <v>6.7360423868935914E-4</v>
      </c>
      <c r="H85" s="4">
        <v>7.3702015408970896</v>
      </c>
      <c r="I85" s="3">
        <v>-4451.8497336569899</v>
      </c>
      <c r="J85" s="3">
        <v>0</v>
      </c>
      <c r="K85" s="27">
        <v>0</v>
      </c>
      <c r="L85" s="12">
        <v>152726.94647577536</v>
      </c>
      <c r="M85" s="9">
        <v>0</v>
      </c>
      <c r="N85" s="9">
        <v>152726.94647577536</v>
      </c>
    </row>
    <row r="86" spans="1:14" x14ac:dyDescent="0.3">
      <c r="A86" s="13" t="s">
        <v>26</v>
      </c>
      <c r="B86" s="13" t="s">
        <v>112</v>
      </c>
      <c r="C86" s="25">
        <v>369</v>
      </c>
      <c r="D86" s="7">
        <v>468999</v>
      </c>
      <c r="E86" s="7">
        <v>42050</v>
      </c>
      <c r="F86" s="8">
        <v>4270.1116205533599</v>
      </c>
      <c r="G86" s="22">
        <v>2.6804640255155912E-4</v>
      </c>
      <c r="H86" s="5">
        <v>11.356679841897201</v>
      </c>
      <c r="I86" s="2">
        <v>250.67162055335899</v>
      </c>
      <c r="J86" s="2">
        <v>250.67162055335899</v>
      </c>
      <c r="K86" s="26">
        <v>1.3720637110423012E-4</v>
      </c>
      <c r="L86" s="11">
        <v>60774.422463803887</v>
      </c>
      <c r="M86" s="7">
        <v>8326.0590928869933</v>
      </c>
      <c r="N86" s="7">
        <v>69100.48155669088</v>
      </c>
    </row>
    <row r="87" spans="1:14" x14ac:dyDescent="0.3">
      <c r="A87" s="14" t="s">
        <v>26</v>
      </c>
      <c r="B87" s="14" t="s">
        <v>113</v>
      </c>
      <c r="C87" s="24">
        <v>283</v>
      </c>
      <c r="D87" s="9">
        <v>406852</v>
      </c>
      <c r="E87" s="9">
        <v>26450</v>
      </c>
      <c r="F87" s="10">
        <v>3661.1996007983998</v>
      </c>
      <c r="G87" s="21">
        <v>2.8351426455397168E-4</v>
      </c>
      <c r="H87" s="4">
        <v>12.801397205588801</v>
      </c>
      <c r="I87" s="3">
        <v>603.85960079840299</v>
      </c>
      <c r="J87" s="3">
        <v>603.85960079840299</v>
      </c>
      <c r="K87" s="27">
        <v>8.1904217695680204E-4</v>
      </c>
      <c r="L87" s="12">
        <v>64281.465912244203</v>
      </c>
      <c r="M87" s="9">
        <v>49701.72674947232</v>
      </c>
      <c r="N87" s="9">
        <v>113983.19266171652</v>
      </c>
    </row>
    <row r="88" spans="1:14" x14ac:dyDescent="0.3">
      <c r="A88" s="13" t="s">
        <v>26</v>
      </c>
      <c r="B88" s="13" t="s">
        <v>114</v>
      </c>
      <c r="C88" s="25">
        <v>493</v>
      </c>
      <c r="D88" s="7">
        <v>534694</v>
      </c>
      <c r="E88" s="7">
        <v>46650</v>
      </c>
      <c r="F88" s="8">
        <v>5707.6891252955002</v>
      </c>
      <c r="G88" s="22">
        <v>3.6802581416579182E-4</v>
      </c>
      <c r="H88" s="5">
        <v>11.6483451536643</v>
      </c>
      <c r="I88" s="2">
        <v>469.58912529550798</v>
      </c>
      <c r="J88" s="2">
        <v>469.58912529550798</v>
      </c>
      <c r="K88" s="26">
        <v>2.7402197022658212E-4</v>
      </c>
      <c r="L88" s="11">
        <v>83442.852039004603</v>
      </c>
      <c r="M88" s="7">
        <v>16628.405069635304</v>
      </c>
      <c r="N88" s="7">
        <v>100071.25710863991</v>
      </c>
    </row>
    <row r="89" spans="1:14" x14ac:dyDescent="0.3">
      <c r="A89" s="14" t="s">
        <v>30</v>
      </c>
      <c r="B89" s="14" t="s">
        <v>115</v>
      </c>
      <c r="C89" s="24">
        <v>1642</v>
      </c>
      <c r="D89" s="9">
        <v>1161587</v>
      </c>
      <c r="E89" s="9">
        <v>124500</v>
      </c>
      <c r="F89" s="10">
        <v>14611.6140774531</v>
      </c>
      <c r="G89" s="21">
        <v>9.9777643895877181E-4</v>
      </c>
      <c r="H89" s="4">
        <v>9.0530446576537198</v>
      </c>
      <c r="I89" s="3">
        <v>-2642.0459225468799</v>
      </c>
      <c r="J89" s="3">
        <v>0</v>
      </c>
      <c r="K89" s="27">
        <v>0</v>
      </c>
      <c r="L89" s="12">
        <v>226226.82583492674</v>
      </c>
      <c r="M89" s="9">
        <v>0</v>
      </c>
      <c r="N89" s="9">
        <v>226226.82583492674</v>
      </c>
    </row>
    <row r="90" spans="1:14" x14ac:dyDescent="0.3">
      <c r="A90" s="13" t="s">
        <v>20</v>
      </c>
      <c r="B90" s="13" t="s">
        <v>116</v>
      </c>
      <c r="C90" s="25">
        <v>356</v>
      </c>
      <c r="D90" s="7">
        <v>661257</v>
      </c>
      <c r="E90" s="7">
        <v>61750</v>
      </c>
      <c r="F90" s="8">
        <v>4112.7776326530602</v>
      </c>
      <c r="G90" s="22">
        <v>2.4829102348670996E-4</v>
      </c>
      <c r="H90" s="5">
        <v>11.8183265306122</v>
      </c>
      <c r="I90" s="2">
        <v>392.657632653061</v>
      </c>
      <c r="J90" s="2">
        <v>392.657632653061</v>
      </c>
      <c r="K90" s="26">
        <v>3.7929256501499168E-5</v>
      </c>
      <c r="L90" s="11">
        <v>56295.266087180673</v>
      </c>
      <c r="M90" s="7">
        <v>2301.6513623908095</v>
      </c>
      <c r="N90" s="7">
        <v>58596.917449571483</v>
      </c>
    </row>
    <row r="91" spans="1:14" x14ac:dyDescent="0.3">
      <c r="A91" s="14" t="s">
        <v>53</v>
      </c>
      <c r="B91" s="14" t="s">
        <v>117</v>
      </c>
      <c r="C91" s="24">
        <v>394</v>
      </c>
      <c r="D91" s="9">
        <v>3538166.31</v>
      </c>
      <c r="E91" s="9">
        <v>467500</v>
      </c>
      <c r="F91" s="10">
        <v>2896.2173523421502</v>
      </c>
      <c r="G91" s="21">
        <v>1.9420953557319924E-4</v>
      </c>
      <c r="H91" s="4">
        <v>7.38830957230142</v>
      </c>
      <c r="I91" s="3">
        <v>-1294.26264765784</v>
      </c>
      <c r="J91" s="3">
        <v>0</v>
      </c>
      <c r="K91" s="27">
        <v>0</v>
      </c>
      <c r="L91" s="12">
        <v>44033.317549018182</v>
      </c>
      <c r="M91" s="9">
        <v>0</v>
      </c>
      <c r="N91" s="9">
        <v>44033.317549018182</v>
      </c>
    </row>
    <row r="92" spans="1:14" x14ac:dyDescent="0.3">
      <c r="A92" s="13" t="s">
        <v>22</v>
      </c>
      <c r="B92" s="13" t="s">
        <v>118</v>
      </c>
      <c r="C92" s="25">
        <v>2847</v>
      </c>
      <c r="D92" s="7">
        <v>3638484</v>
      </c>
      <c r="E92" s="7">
        <v>372650</v>
      </c>
      <c r="F92" s="8">
        <v>28584.190026658802</v>
      </c>
      <c r="G92" s="22">
        <v>1.8104415627257428E-3</v>
      </c>
      <c r="H92" s="5">
        <v>10.043636692431001</v>
      </c>
      <c r="I92" s="2">
        <v>-1839.54997334111</v>
      </c>
      <c r="J92" s="2">
        <v>0</v>
      </c>
      <c r="K92" s="26">
        <v>0</v>
      </c>
      <c r="L92" s="11">
        <v>410483.18250777287</v>
      </c>
      <c r="M92" s="7">
        <v>0</v>
      </c>
      <c r="N92" s="7">
        <v>410483.18250777287</v>
      </c>
    </row>
    <row r="93" spans="1:14" x14ac:dyDescent="0.3">
      <c r="A93" s="14" t="s">
        <v>20</v>
      </c>
      <c r="B93" s="14" t="s">
        <v>119</v>
      </c>
      <c r="C93" s="24">
        <v>1096</v>
      </c>
      <c r="D93" s="9">
        <v>1778685</v>
      </c>
      <c r="E93" s="9">
        <v>170800</v>
      </c>
      <c r="F93" s="10">
        <v>12147.182356708199</v>
      </c>
      <c r="G93" s="21">
        <v>7.4336041501419845E-4</v>
      </c>
      <c r="H93" s="4">
        <v>10.933557476785101</v>
      </c>
      <c r="I93" s="3">
        <v>270.59235670829401</v>
      </c>
      <c r="J93" s="3">
        <v>270.59235670829401</v>
      </c>
      <c r="K93" s="27">
        <v>0</v>
      </c>
      <c r="L93" s="12">
        <v>168542.83241593427</v>
      </c>
      <c r="M93" s="9">
        <v>0</v>
      </c>
      <c r="N93" s="9">
        <v>168542.83241593427</v>
      </c>
    </row>
    <row r="94" spans="1:14" x14ac:dyDescent="0.3">
      <c r="A94" s="13" t="s">
        <v>30</v>
      </c>
      <c r="B94" s="13" t="s">
        <v>120</v>
      </c>
      <c r="C94" s="25">
        <v>551</v>
      </c>
      <c r="D94" s="7">
        <v>1487206</v>
      </c>
      <c r="E94" s="7">
        <v>166100</v>
      </c>
      <c r="F94" s="8">
        <v>5347.4317078119702</v>
      </c>
      <c r="G94" s="22">
        <v>3.2131484849675529E-4</v>
      </c>
      <c r="H94" s="5">
        <v>9.7049577274264394</v>
      </c>
      <c r="I94" s="2">
        <v>-542.75829218802699</v>
      </c>
      <c r="J94" s="2">
        <v>0</v>
      </c>
      <c r="K94" s="26">
        <v>0</v>
      </c>
      <c r="L94" s="11">
        <v>72852.029202961465</v>
      </c>
      <c r="M94" s="7">
        <v>0</v>
      </c>
      <c r="N94" s="7">
        <v>72852.029202961465</v>
      </c>
    </row>
    <row r="95" spans="1:14" x14ac:dyDescent="0.3">
      <c r="A95" s="14" t="s">
        <v>50</v>
      </c>
      <c r="B95" s="14" t="s">
        <v>121</v>
      </c>
      <c r="C95" s="24">
        <v>1402</v>
      </c>
      <c r="D95" s="9">
        <v>2148836.4900000002</v>
      </c>
      <c r="E95" s="9">
        <v>202400</v>
      </c>
      <c r="F95" s="10">
        <v>15127.1468737864</v>
      </c>
      <c r="G95" s="21">
        <v>9.6943473370922253E-4</v>
      </c>
      <c r="H95" s="4">
        <v>10.9300194174757</v>
      </c>
      <c r="I95" s="3">
        <v>332.186873786408</v>
      </c>
      <c r="J95" s="3">
        <v>332.186873786408</v>
      </c>
      <c r="K95" s="27">
        <v>7.2573575188041169E-5</v>
      </c>
      <c r="L95" s="12">
        <v>219800.88334219213</v>
      </c>
      <c r="M95" s="9">
        <v>4403.9636843006538</v>
      </c>
      <c r="N95" s="9">
        <v>224204.84702649279</v>
      </c>
    </row>
    <row r="96" spans="1:14" x14ac:dyDescent="0.3">
      <c r="A96" s="13" t="s">
        <v>22</v>
      </c>
      <c r="B96" s="13" t="s">
        <v>122</v>
      </c>
      <c r="C96" s="25">
        <v>4619</v>
      </c>
      <c r="D96" s="7">
        <v>7811548</v>
      </c>
      <c r="E96" s="7">
        <v>837700</v>
      </c>
      <c r="F96" s="8">
        <v>41705.890633059702</v>
      </c>
      <c r="G96" s="22">
        <v>2.8052673220468269E-3</v>
      </c>
      <c r="H96" s="5">
        <v>9.1041018627067807</v>
      </c>
      <c r="I96" s="2">
        <v>-7264.9993669402102</v>
      </c>
      <c r="J96" s="2">
        <v>0</v>
      </c>
      <c r="K96" s="26">
        <v>0</v>
      </c>
      <c r="L96" s="11">
        <v>636040.99786858342</v>
      </c>
      <c r="M96" s="7">
        <v>0</v>
      </c>
      <c r="N96" s="7">
        <v>636040.99786858342</v>
      </c>
    </row>
    <row r="97" spans="1:14" x14ac:dyDescent="0.3">
      <c r="A97" s="14" t="s">
        <v>30</v>
      </c>
      <c r="B97" s="14" t="s">
        <v>123</v>
      </c>
      <c r="C97" s="24">
        <v>858</v>
      </c>
      <c r="D97" s="9">
        <v>1439738</v>
      </c>
      <c r="E97" s="9">
        <v>111250</v>
      </c>
      <c r="F97" s="10">
        <v>8507.5601122019598</v>
      </c>
      <c r="G97" s="21">
        <v>7.231833784791371E-4</v>
      </c>
      <c r="H97" s="4">
        <v>9.8126414212248694</v>
      </c>
      <c r="I97" s="3">
        <v>-760.66988779803603</v>
      </c>
      <c r="J97" s="3">
        <v>0</v>
      </c>
      <c r="K97" s="27">
        <v>1.2341664883570027E-3</v>
      </c>
      <c r="L97" s="12">
        <v>163968.07322955216</v>
      </c>
      <c r="M97" s="9">
        <v>74892.60906634698</v>
      </c>
      <c r="N97" s="9">
        <v>238860.68229589914</v>
      </c>
    </row>
    <row r="98" spans="1:14" x14ac:dyDescent="0.3">
      <c r="A98" s="13" t="s">
        <v>22</v>
      </c>
      <c r="B98" s="13" t="s">
        <v>124</v>
      </c>
      <c r="C98" s="25">
        <v>3416</v>
      </c>
      <c r="D98" s="7">
        <v>4937550</v>
      </c>
      <c r="E98" s="7">
        <v>412200</v>
      </c>
      <c r="F98" s="8">
        <v>42249.204865496999</v>
      </c>
      <c r="G98" s="22">
        <v>2.6650114624439353E-3</v>
      </c>
      <c r="H98" s="5">
        <v>12.3032046783625</v>
      </c>
      <c r="I98" s="2">
        <v>5539.7448654970704</v>
      </c>
      <c r="J98" s="2">
        <v>5539.7448654970704</v>
      </c>
      <c r="K98" s="26">
        <v>2.9515542956072313E-3</v>
      </c>
      <c r="L98" s="11">
        <v>604240.64993110078</v>
      </c>
      <c r="M98" s="7">
        <v>179108.41372243394</v>
      </c>
      <c r="N98" s="7">
        <v>783349.06365353474</v>
      </c>
    </row>
    <row r="99" spans="1:14" x14ac:dyDescent="0.3">
      <c r="A99" s="14" t="s">
        <v>20</v>
      </c>
      <c r="B99" s="14" t="s">
        <v>125</v>
      </c>
      <c r="C99" s="24">
        <v>449</v>
      </c>
      <c r="D99" s="9">
        <v>950285</v>
      </c>
      <c r="E99" s="9">
        <v>70550</v>
      </c>
      <c r="F99" s="10">
        <v>5546.7860828402299</v>
      </c>
      <c r="G99" s="21">
        <v>3.9389538925930302E-4</v>
      </c>
      <c r="H99" s="4">
        <v>12.3812189349112</v>
      </c>
      <c r="I99" s="3">
        <v>757.66608284023596</v>
      </c>
      <c r="J99" s="3">
        <v>757.66608284023596</v>
      </c>
      <c r="K99" s="27">
        <v>7.8731755000704224E-4</v>
      </c>
      <c r="L99" s="12">
        <v>89308.286048661685</v>
      </c>
      <c r="M99" s="9">
        <v>47776.589333784541</v>
      </c>
      <c r="N99" s="9">
        <v>137084.87538244622</v>
      </c>
    </row>
    <row r="100" spans="1:14" x14ac:dyDescent="0.3">
      <c r="A100" s="13" t="s">
        <v>20</v>
      </c>
      <c r="B100" s="13" t="s">
        <v>126</v>
      </c>
      <c r="C100" s="25">
        <v>472</v>
      </c>
      <c r="D100" s="7">
        <v>829442</v>
      </c>
      <c r="E100" s="7">
        <v>78100</v>
      </c>
      <c r="F100" s="8">
        <v>5167.1628181164597</v>
      </c>
      <c r="G100" s="22">
        <v>3.2647857612312794E-4</v>
      </c>
      <c r="H100" s="5">
        <v>10.8099640546369</v>
      </c>
      <c r="I100" s="2">
        <v>57.3428181164631</v>
      </c>
      <c r="J100" s="2">
        <v>57.3428181164631</v>
      </c>
      <c r="K100" s="26">
        <v>2.5411128005006163E-5</v>
      </c>
      <c r="L100" s="11">
        <v>74022.806207487098</v>
      </c>
      <c r="M100" s="7">
        <v>1542.0169754790197</v>
      </c>
      <c r="N100" s="7">
        <v>75564.823182966124</v>
      </c>
    </row>
    <row r="101" spans="1:14" x14ac:dyDescent="0.3">
      <c r="A101" s="14" t="s">
        <v>20</v>
      </c>
      <c r="B101" s="14" t="s">
        <v>127</v>
      </c>
      <c r="C101" s="24">
        <v>173</v>
      </c>
      <c r="D101" s="9">
        <v>538256</v>
      </c>
      <c r="E101" s="9">
        <v>39450</v>
      </c>
      <c r="F101" s="10">
        <v>2148.3431910112299</v>
      </c>
      <c r="G101" s="21">
        <v>1.5373249493562586E-4</v>
      </c>
      <c r="H101" s="4">
        <v>12.712089887640399</v>
      </c>
      <c r="I101" s="3">
        <v>341.73319101123599</v>
      </c>
      <c r="J101" s="3">
        <v>341.73319101123599</v>
      </c>
      <c r="K101" s="27">
        <v>3.2134451174625788E-4</v>
      </c>
      <c r="L101" s="12">
        <v>34855.918619669508</v>
      </c>
      <c r="M101" s="9">
        <v>19500.066742103161</v>
      </c>
      <c r="N101" s="9">
        <v>54355.985361772669</v>
      </c>
    </row>
    <row r="102" spans="1:14" x14ac:dyDescent="0.3">
      <c r="A102" s="13" t="s">
        <v>50</v>
      </c>
      <c r="B102" s="13" t="s">
        <v>128</v>
      </c>
      <c r="C102" s="25">
        <v>139</v>
      </c>
      <c r="D102" s="7">
        <v>372361</v>
      </c>
      <c r="E102" s="7">
        <v>77600</v>
      </c>
      <c r="F102" s="8">
        <v>919.29047294117595</v>
      </c>
      <c r="G102" s="22">
        <v>4.3440515185664519E-5</v>
      </c>
      <c r="H102" s="5">
        <v>6.5197905882352902</v>
      </c>
      <c r="I102" s="2">
        <v>-587.99952705882299</v>
      </c>
      <c r="J102" s="2">
        <v>0</v>
      </c>
      <c r="K102" s="26">
        <v>0</v>
      </c>
      <c r="L102" s="11">
        <v>9849.3104059885372</v>
      </c>
      <c r="M102" s="7">
        <v>0</v>
      </c>
      <c r="N102" s="7">
        <v>9849.3104059885372</v>
      </c>
    </row>
    <row r="103" spans="1:14" x14ac:dyDescent="0.3">
      <c r="A103" s="14" t="s">
        <v>30</v>
      </c>
      <c r="B103" s="14" t="s">
        <v>129</v>
      </c>
      <c r="C103" s="24">
        <v>2296</v>
      </c>
      <c r="D103" s="9">
        <v>2041462</v>
      </c>
      <c r="E103" s="9">
        <v>204350</v>
      </c>
      <c r="F103" s="10">
        <v>23987.354432823799</v>
      </c>
      <c r="G103" s="21">
        <v>1.4938818204019808E-3</v>
      </c>
      <c r="H103" s="4">
        <v>10.6044891391794</v>
      </c>
      <c r="I103" s="3">
        <v>-193.42556717618399</v>
      </c>
      <c r="J103" s="3">
        <v>0</v>
      </c>
      <c r="K103" s="27">
        <v>0</v>
      </c>
      <c r="L103" s="12">
        <v>338709.28316839784</v>
      </c>
      <c r="M103" s="9">
        <v>0</v>
      </c>
      <c r="N103" s="9">
        <v>338709.28316839784</v>
      </c>
    </row>
    <row r="104" spans="1:14" x14ac:dyDescent="0.3">
      <c r="A104" s="13" t="s">
        <v>30</v>
      </c>
      <c r="B104" s="13" t="s">
        <v>130</v>
      </c>
      <c r="C104" s="25">
        <v>3095</v>
      </c>
      <c r="D104" s="7">
        <v>2580993</v>
      </c>
      <c r="E104" s="7">
        <v>255900</v>
      </c>
      <c r="F104" s="8">
        <v>33028.660761990097</v>
      </c>
      <c r="G104" s="22">
        <v>2.0330819954208659E-3</v>
      </c>
      <c r="H104" s="5">
        <v>10.951147467503301</v>
      </c>
      <c r="I104" s="2">
        <v>787.62076199013802</v>
      </c>
      <c r="J104" s="2">
        <v>787.62076199013802</v>
      </c>
      <c r="K104" s="26">
        <v>0</v>
      </c>
      <c r="L104" s="11">
        <v>460962.66510980047</v>
      </c>
      <c r="M104" s="7">
        <v>0</v>
      </c>
      <c r="N104" s="7">
        <v>460962.66510980047</v>
      </c>
    </row>
    <row r="105" spans="1:14" x14ac:dyDescent="0.3">
      <c r="A105" s="14" t="s">
        <v>18</v>
      </c>
      <c r="B105" s="14" t="s">
        <v>131</v>
      </c>
      <c r="C105" s="24">
        <v>1592</v>
      </c>
      <c r="D105" s="9">
        <v>2393003</v>
      </c>
      <c r="E105" s="9">
        <v>305700</v>
      </c>
      <c r="F105" s="10">
        <v>13734.551666028299</v>
      </c>
      <c r="G105" s="21">
        <v>8.1164957941740328E-4</v>
      </c>
      <c r="H105" s="4">
        <v>8.6272309459977006</v>
      </c>
      <c r="I105" s="3">
        <v>-3283.9283339716499</v>
      </c>
      <c r="J105" s="3">
        <v>0</v>
      </c>
      <c r="K105" s="27">
        <v>0</v>
      </c>
      <c r="L105" s="12">
        <v>184026.10131129736</v>
      </c>
      <c r="M105" s="9">
        <v>0</v>
      </c>
      <c r="N105" s="9">
        <v>184026.10131129736</v>
      </c>
    </row>
    <row r="106" spans="1:14" x14ac:dyDescent="0.3">
      <c r="A106" s="13" t="s">
        <v>37</v>
      </c>
      <c r="B106" s="13" t="s">
        <v>132</v>
      </c>
      <c r="C106" s="25">
        <v>1372</v>
      </c>
      <c r="D106" s="7">
        <v>1518403.24</v>
      </c>
      <c r="E106" s="7">
        <v>173650</v>
      </c>
      <c r="F106" s="8">
        <v>11691.9695339712</v>
      </c>
      <c r="G106" s="22">
        <v>7.8134735389846332E-4</v>
      </c>
      <c r="H106" s="5">
        <v>8.6223964114832494</v>
      </c>
      <c r="I106" s="2">
        <v>-2803.6704660287</v>
      </c>
      <c r="J106" s="2">
        <v>0</v>
      </c>
      <c r="K106" s="26">
        <v>0</v>
      </c>
      <c r="L106" s="11">
        <v>177155.64814441599</v>
      </c>
      <c r="M106" s="7">
        <v>0</v>
      </c>
      <c r="N106" s="7">
        <v>177155.64814441599</v>
      </c>
    </row>
    <row r="107" spans="1:14" x14ac:dyDescent="0.3">
      <c r="A107" s="14" t="s">
        <v>32</v>
      </c>
      <c r="B107" s="14" t="s">
        <v>133</v>
      </c>
      <c r="C107" s="24">
        <v>160</v>
      </c>
      <c r="D107" s="9">
        <v>2028798.33</v>
      </c>
      <c r="E107" s="9">
        <v>238850</v>
      </c>
      <c r="F107" s="10">
        <v>1492.93052985702</v>
      </c>
      <c r="G107" s="21">
        <v>8.851386726480462E-5</v>
      </c>
      <c r="H107" s="4">
        <v>9.3308158116063904</v>
      </c>
      <c r="I107" s="3">
        <v>-217.469470142977</v>
      </c>
      <c r="J107" s="3">
        <v>0</v>
      </c>
      <c r="K107" s="27">
        <v>0</v>
      </c>
      <c r="L107" s="12">
        <v>20068.835514483602</v>
      </c>
      <c r="M107" s="9">
        <v>0</v>
      </c>
      <c r="N107" s="9">
        <v>20068.835514483602</v>
      </c>
    </row>
    <row r="108" spans="1:14" x14ac:dyDescent="0.3">
      <c r="A108" s="13" t="s">
        <v>20</v>
      </c>
      <c r="B108" s="13" t="s">
        <v>134</v>
      </c>
      <c r="C108" s="25">
        <v>89</v>
      </c>
      <c r="D108" s="7">
        <v>174402.58</v>
      </c>
      <c r="E108" s="7">
        <v>24900</v>
      </c>
      <c r="F108" s="8">
        <v>714.43954334763896</v>
      </c>
      <c r="G108" s="22">
        <v>4.0599554218511587E-5</v>
      </c>
      <c r="H108" s="5">
        <v>7.7656472103004202</v>
      </c>
      <c r="I108" s="2">
        <v>-269.04045665235998</v>
      </c>
      <c r="J108" s="2">
        <v>0</v>
      </c>
      <c r="K108" s="26">
        <v>0</v>
      </c>
      <c r="L108" s="11">
        <v>9205.1765531280489</v>
      </c>
      <c r="M108" s="7">
        <v>0</v>
      </c>
      <c r="N108" s="7">
        <v>9205.1765531280489</v>
      </c>
    </row>
    <row r="109" spans="1:14" x14ac:dyDescent="0.3">
      <c r="A109" s="14" t="s">
        <v>26</v>
      </c>
      <c r="B109" s="14" t="s">
        <v>135</v>
      </c>
      <c r="C109" s="24">
        <v>261</v>
      </c>
      <c r="D109" s="9">
        <v>345218</v>
      </c>
      <c r="E109" s="9">
        <v>29300</v>
      </c>
      <c r="F109" s="10">
        <v>3127.8971189979102</v>
      </c>
      <c r="G109" s="21">
        <v>2.0028296834693454E-4</v>
      </c>
      <c r="H109" s="4">
        <v>11.9385386221294</v>
      </c>
      <c r="I109" s="3">
        <v>327.11711899791197</v>
      </c>
      <c r="J109" s="3">
        <v>327.11711899791197</v>
      </c>
      <c r="K109" s="27">
        <v>1.9494595589536807E-4</v>
      </c>
      <c r="L109" s="12">
        <v>45410.352889477574</v>
      </c>
      <c r="M109" s="9">
        <v>11829.855535433911</v>
      </c>
      <c r="N109" s="9">
        <v>57240.208424911485</v>
      </c>
    </row>
    <row r="110" spans="1:14" x14ac:dyDescent="0.3">
      <c r="A110" s="13" t="s">
        <v>53</v>
      </c>
      <c r="B110" s="13" t="s">
        <v>136</v>
      </c>
      <c r="C110" s="25">
        <v>8871</v>
      </c>
      <c r="D110" s="7">
        <v>32426503</v>
      </c>
      <c r="E110" s="7">
        <v>2751500</v>
      </c>
      <c r="F110" s="8">
        <v>100154.269907391</v>
      </c>
      <c r="G110" s="22">
        <v>6.8089614834591977E-3</v>
      </c>
      <c r="H110" s="5">
        <v>11.461921481733899</v>
      </c>
      <c r="I110" s="2">
        <v>6745.0499073916199</v>
      </c>
      <c r="J110" s="2">
        <v>6745.0499073916199</v>
      </c>
      <c r="K110" s="26">
        <v>6.6409661875294779E-3</v>
      </c>
      <c r="L110" s="11">
        <v>1543802.4826911117</v>
      </c>
      <c r="M110" s="7">
        <v>402992.05107050732</v>
      </c>
      <c r="N110" s="7">
        <v>1946794.5337616191</v>
      </c>
    </row>
    <row r="111" spans="1:14" x14ac:dyDescent="0.3">
      <c r="A111" s="14" t="s">
        <v>39</v>
      </c>
      <c r="B111" s="14" t="s">
        <v>137</v>
      </c>
      <c r="C111" s="24">
        <v>1510</v>
      </c>
      <c r="D111" s="9">
        <v>4965577.6500000004</v>
      </c>
      <c r="E111" s="9">
        <v>557300</v>
      </c>
      <c r="F111" s="10">
        <v>14290.913621739899</v>
      </c>
      <c r="G111" s="21">
        <v>8.7626483198010663E-4</v>
      </c>
      <c r="H111" s="4">
        <v>9.4641812064503199</v>
      </c>
      <c r="I111" s="3">
        <v>-1850.98637826</v>
      </c>
      <c r="J111" s="3">
        <v>0</v>
      </c>
      <c r="K111" s="27">
        <v>0</v>
      </c>
      <c r="L111" s="12">
        <v>198676.38058932559</v>
      </c>
      <c r="M111" s="9">
        <v>0</v>
      </c>
      <c r="N111" s="9">
        <v>198676.38058932559</v>
      </c>
    </row>
    <row r="112" spans="1:14" x14ac:dyDescent="0.3">
      <c r="A112" s="13" t="s">
        <v>20</v>
      </c>
      <c r="B112" s="13" t="s">
        <v>138</v>
      </c>
      <c r="C112" s="25">
        <v>541</v>
      </c>
      <c r="D112" s="7">
        <v>1250809</v>
      </c>
      <c r="E112" s="7">
        <v>116400</v>
      </c>
      <c r="F112" s="8">
        <v>5251.9874798877399</v>
      </c>
      <c r="G112" s="22">
        <v>3.7862822236135762E-4</v>
      </c>
      <c r="H112" s="5">
        <v>9.6366742750233794</v>
      </c>
      <c r="I112" s="2">
        <v>-574.06252011225399</v>
      </c>
      <c r="J112" s="2">
        <v>0</v>
      </c>
      <c r="K112" s="26">
        <v>6.9633386836472565E-5</v>
      </c>
      <c r="L112" s="11">
        <v>85846.746397135634</v>
      </c>
      <c r="M112" s="7">
        <v>4225.5449872506342</v>
      </c>
      <c r="N112" s="7">
        <v>90072.291384386263</v>
      </c>
    </row>
    <row r="113" spans="1:14" x14ac:dyDescent="0.3">
      <c r="A113" s="14" t="s">
        <v>26</v>
      </c>
      <c r="B113" s="14" t="s">
        <v>139</v>
      </c>
      <c r="C113" s="24">
        <v>79</v>
      </c>
      <c r="D113" s="9">
        <v>138595</v>
      </c>
      <c r="E113" s="9">
        <v>16100</v>
      </c>
      <c r="F113" s="10">
        <v>656.68155844155797</v>
      </c>
      <c r="G113" s="21">
        <v>4.4292121059619146E-5</v>
      </c>
      <c r="H113" s="4">
        <v>8.0083116883116805</v>
      </c>
      <c r="I113" s="3">
        <v>-219.89844155844099</v>
      </c>
      <c r="J113" s="3">
        <v>0</v>
      </c>
      <c r="K113" s="27">
        <v>0</v>
      </c>
      <c r="L113" s="12">
        <v>10042.395836957603</v>
      </c>
      <c r="M113" s="9">
        <v>0</v>
      </c>
      <c r="N113" s="9">
        <v>10042.395836957603</v>
      </c>
    </row>
    <row r="114" spans="1:14" x14ac:dyDescent="0.3">
      <c r="A114" s="13" t="s">
        <v>50</v>
      </c>
      <c r="B114" s="13" t="s">
        <v>140</v>
      </c>
      <c r="C114" s="25">
        <v>314</v>
      </c>
      <c r="D114" s="7">
        <v>1340393</v>
      </c>
      <c r="E114" s="7">
        <v>273500</v>
      </c>
      <c r="F114" s="8">
        <v>1544.7280760095</v>
      </c>
      <c r="G114" s="22">
        <v>1.0022640862700696E-4</v>
      </c>
      <c r="H114" s="5">
        <v>4.7972921615201898</v>
      </c>
      <c r="I114" s="2">
        <v>-1897.4519239904901</v>
      </c>
      <c r="J114" s="2">
        <v>0</v>
      </c>
      <c r="K114" s="26">
        <v>0</v>
      </c>
      <c r="L114" s="11">
        <v>22724.431448976109</v>
      </c>
      <c r="M114" s="7">
        <v>0</v>
      </c>
      <c r="N114" s="7">
        <v>22724.431448976109</v>
      </c>
    </row>
    <row r="115" spans="1:14" x14ac:dyDescent="0.3">
      <c r="A115" s="14" t="s">
        <v>28</v>
      </c>
      <c r="B115" s="14" t="s">
        <v>141</v>
      </c>
      <c r="C115" s="24">
        <v>2283</v>
      </c>
      <c r="D115" s="9">
        <v>7597878</v>
      </c>
      <c r="E115" s="9">
        <v>716650</v>
      </c>
      <c r="F115" s="10">
        <v>24152.538255477401</v>
      </c>
      <c r="G115" s="21">
        <v>1.5764086971870367E-3</v>
      </c>
      <c r="H115" s="4">
        <v>10.5239818106655</v>
      </c>
      <c r="I115" s="3">
        <v>-381.011744522529</v>
      </c>
      <c r="J115" s="3">
        <v>0</v>
      </c>
      <c r="K115" s="27">
        <v>9.7963079760531767E-5</v>
      </c>
      <c r="L115" s="12">
        <v>357420.68248810526</v>
      </c>
      <c r="M115" s="9">
        <v>5944.6684905599304</v>
      </c>
      <c r="N115" s="9">
        <v>363365.35097866517</v>
      </c>
    </row>
    <row r="116" spans="1:14" x14ac:dyDescent="0.3">
      <c r="A116" s="13" t="s">
        <v>20</v>
      </c>
      <c r="B116" s="13" t="s">
        <v>142</v>
      </c>
      <c r="C116" s="25">
        <v>575</v>
      </c>
      <c r="D116" s="7">
        <v>1327495.97</v>
      </c>
      <c r="E116" s="7">
        <v>108400</v>
      </c>
      <c r="F116" s="8">
        <v>6847.9260095617501</v>
      </c>
      <c r="G116" s="22">
        <v>4.5861628710170576E-4</v>
      </c>
      <c r="H116" s="5">
        <v>11.6461326693227</v>
      </c>
      <c r="I116" s="2">
        <v>562.20600956175304</v>
      </c>
      <c r="J116" s="2">
        <v>562.20600956175304</v>
      </c>
      <c r="K116" s="26">
        <v>5.8865336289434301E-4</v>
      </c>
      <c r="L116" s="11">
        <v>103982.51838406596</v>
      </c>
      <c r="M116" s="7">
        <v>35721.101325256517</v>
      </c>
      <c r="N116" s="7">
        <v>139703.61970932246</v>
      </c>
    </row>
    <row r="117" spans="1:14" x14ac:dyDescent="0.3">
      <c r="A117" s="14" t="s">
        <v>18</v>
      </c>
      <c r="B117" s="14" t="s">
        <v>143</v>
      </c>
      <c r="C117" s="24">
        <v>2213</v>
      </c>
      <c r="D117" s="9">
        <v>4241741</v>
      </c>
      <c r="E117" s="9">
        <v>456400</v>
      </c>
      <c r="F117" s="10">
        <v>22078.809209966101</v>
      </c>
      <c r="G117" s="21">
        <v>1.3395459801130007E-3</v>
      </c>
      <c r="H117" s="4">
        <v>10.003991486165001</v>
      </c>
      <c r="I117" s="3">
        <v>-1514.0207900338</v>
      </c>
      <c r="J117" s="3">
        <v>0</v>
      </c>
      <c r="K117" s="27">
        <v>0</v>
      </c>
      <c r="L117" s="12">
        <v>303716.56746789726</v>
      </c>
      <c r="M117" s="9">
        <v>0</v>
      </c>
      <c r="N117" s="9">
        <v>303716.56746789726</v>
      </c>
    </row>
    <row r="118" spans="1:14" x14ac:dyDescent="0.3">
      <c r="A118" s="13" t="s">
        <v>20</v>
      </c>
      <c r="B118" s="13" t="s">
        <v>144</v>
      </c>
      <c r="C118" s="25">
        <v>72</v>
      </c>
      <c r="D118" s="7">
        <v>385098.54</v>
      </c>
      <c r="E118" s="7">
        <v>57950</v>
      </c>
      <c r="F118" s="8">
        <v>703.81654266958401</v>
      </c>
      <c r="G118" s="22">
        <v>3.1162237160195519E-5</v>
      </c>
      <c r="H118" s="5">
        <v>9.7752297592997799</v>
      </c>
      <c r="I118" s="2">
        <v>-65.863457330415599</v>
      </c>
      <c r="J118" s="2">
        <v>0</v>
      </c>
      <c r="K118" s="26">
        <v>0</v>
      </c>
      <c r="L118" s="11">
        <v>7065.4444456745987</v>
      </c>
      <c r="M118" s="7">
        <v>0</v>
      </c>
      <c r="N118" s="7">
        <v>7065.4444456745987</v>
      </c>
    </row>
    <row r="119" spans="1:14" x14ac:dyDescent="0.3">
      <c r="A119" s="14" t="s">
        <v>32</v>
      </c>
      <c r="B119" s="14" t="s">
        <v>145</v>
      </c>
      <c r="C119" s="24">
        <v>1710</v>
      </c>
      <c r="D119" s="9">
        <v>5251554</v>
      </c>
      <c r="E119" s="9">
        <v>522850</v>
      </c>
      <c r="F119" s="10">
        <v>16497.742820247899</v>
      </c>
      <c r="G119" s="21">
        <v>1.1186250327066658E-3</v>
      </c>
      <c r="H119" s="4">
        <v>9.7446797520661104</v>
      </c>
      <c r="I119" s="3">
        <v>-1600.4271797520601</v>
      </c>
      <c r="J119" s="3">
        <v>0</v>
      </c>
      <c r="K119" s="27">
        <v>0</v>
      </c>
      <c r="L119" s="12">
        <v>253626.94544361424</v>
      </c>
      <c r="M119" s="9">
        <v>0</v>
      </c>
      <c r="N119" s="9">
        <v>253626.94544361424</v>
      </c>
    </row>
    <row r="120" spans="1:14" x14ac:dyDescent="0.3">
      <c r="A120" s="13" t="s">
        <v>32</v>
      </c>
      <c r="B120" s="13" t="s">
        <v>146</v>
      </c>
      <c r="C120" s="25">
        <v>2171</v>
      </c>
      <c r="D120" s="7">
        <v>5310957</v>
      </c>
      <c r="E120" s="7">
        <v>984050</v>
      </c>
      <c r="F120" s="8">
        <v>11045.6048135276</v>
      </c>
      <c r="G120" s="22">
        <v>7.6312054010653865E-4</v>
      </c>
      <c r="H120" s="5">
        <v>5.1160744851911399</v>
      </c>
      <c r="I120" s="2">
        <v>-12034.105186472299</v>
      </c>
      <c r="J120" s="2">
        <v>0</v>
      </c>
      <c r="K120" s="26">
        <v>0</v>
      </c>
      <c r="L120" s="11">
        <v>173023.06486400266</v>
      </c>
      <c r="M120" s="7">
        <v>0</v>
      </c>
      <c r="N120" s="7">
        <v>173023.06486400266</v>
      </c>
    </row>
    <row r="121" spans="1:14" x14ac:dyDescent="0.3">
      <c r="A121" s="14" t="s">
        <v>35</v>
      </c>
      <c r="B121" s="14" t="s">
        <v>147</v>
      </c>
      <c r="C121" s="24">
        <v>1237</v>
      </c>
      <c r="D121" s="9">
        <v>4608816</v>
      </c>
      <c r="E121" s="9">
        <v>609550</v>
      </c>
      <c r="F121" s="10">
        <v>8720.8622742044699</v>
      </c>
      <c r="G121" s="21">
        <v>6.0915446820196438E-4</v>
      </c>
      <c r="H121" s="4">
        <v>7.1482477657413597</v>
      </c>
      <c r="I121" s="3">
        <v>-4320.9377257955302</v>
      </c>
      <c r="J121" s="3">
        <v>0</v>
      </c>
      <c r="K121" s="27">
        <v>0</v>
      </c>
      <c r="L121" s="12">
        <v>138114.18711019235</v>
      </c>
      <c r="M121" s="9">
        <v>0</v>
      </c>
      <c r="N121" s="9">
        <v>138114.18711019235</v>
      </c>
    </row>
    <row r="122" spans="1:14" x14ac:dyDescent="0.3">
      <c r="A122" s="13" t="s">
        <v>37</v>
      </c>
      <c r="B122" s="13" t="s">
        <v>148</v>
      </c>
      <c r="C122" s="25">
        <v>68</v>
      </c>
      <c r="D122" s="7">
        <v>131102.66</v>
      </c>
      <c r="E122" s="7">
        <v>12350</v>
      </c>
      <c r="F122" s="8">
        <v>784.30577552742602</v>
      </c>
      <c r="G122" s="22">
        <v>4.7014428220909186E-5</v>
      </c>
      <c r="H122" s="5">
        <v>12.857471729957799</v>
      </c>
      <c r="I122" s="2">
        <v>132.21577552742599</v>
      </c>
      <c r="J122" s="2">
        <v>132.21577552742599</v>
      </c>
      <c r="K122" s="26">
        <v>3.4720673905329936E-6</v>
      </c>
      <c r="L122" s="11">
        <v>10659.627196608684</v>
      </c>
      <c r="M122" s="7">
        <v>210.69457661046167</v>
      </c>
      <c r="N122" s="7">
        <v>10870.321773219146</v>
      </c>
    </row>
    <row r="123" spans="1:14" x14ac:dyDescent="0.3">
      <c r="A123" s="14" t="s">
        <v>20</v>
      </c>
      <c r="B123" s="14" t="s">
        <v>149</v>
      </c>
      <c r="C123" s="24">
        <v>300</v>
      </c>
      <c r="D123" s="9">
        <v>378779</v>
      </c>
      <c r="E123" s="9">
        <v>26250</v>
      </c>
      <c r="F123" s="10">
        <v>4086.9177385892099</v>
      </c>
      <c r="G123" s="21">
        <v>2.819392501330333E-4</v>
      </c>
      <c r="H123" s="4">
        <v>13.3997302904564</v>
      </c>
      <c r="I123" s="3">
        <v>826.46773858921199</v>
      </c>
      <c r="J123" s="3">
        <v>826.46773858921199</v>
      </c>
      <c r="K123" s="27">
        <v>6.978390531159009E-4</v>
      </c>
      <c r="L123" s="12">
        <v>63924.361355370769</v>
      </c>
      <c r="M123" s="9">
        <v>42346.788613434619</v>
      </c>
      <c r="N123" s="9">
        <v>106271.14996880539</v>
      </c>
    </row>
    <row r="124" spans="1:14" x14ac:dyDescent="0.3">
      <c r="A124" s="13" t="s">
        <v>37</v>
      </c>
      <c r="B124" s="13" t="s">
        <v>150</v>
      </c>
      <c r="C124" s="25">
        <v>903</v>
      </c>
      <c r="D124" s="7">
        <v>1438328</v>
      </c>
      <c r="E124" s="7">
        <v>120150</v>
      </c>
      <c r="F124" s="8">
        <v>12213.5929189457</v>
      </c>
      <c r="G124" s="22">
        <v>7.0404368978389472E-4</v>
      </c>
      <c r="H124" s="5">
        <v>13.510611636001901</v>
      </c>
      <c r="I124" s="2">
        <v>2549.83291894579</v>
      </c>
      <c r="J124" s="2">
        <v>2549.83291894579</v>
      </c>
      <c r="K124" s="26">
        <v>7.7622598534867176E-4</v>
      </c>
      <c r="L124" s="11">
        <v>159628.51293134369</v>
      </c>
      <c r="M124" s="7">
        <v>47103.522755061196</v>
      </c>
      <c r="N124" s="7">
        <v>206732.03568640488</v>
      </c>
    </row>
    <row r="125" spans="1:14" x14ac:dyDescent="0.3">
      <c r="A125" s="14" t="s">
        <v>30</v>
      </c>
      <c r="B125" s="14" t="s">
        <v>151</v>
      </c>
      <c r="C125" s="24">
        <v>3881</v>
      </c>
      <c r="D125" s="9">
        <v>4783172.24</v>
      </c>
      <c r="E125" s="9">
        <v>375100</v>
      </c>
      <c r="F125" s="10">
        <v>53465.791274023999</v>
      </c>
      <c r="G125" s="21">
        <v>3.2232225941005977E-3</v>
      </c>
      <c r="H125" s="4">
        <v>13.9415361861861</v>
      </c>
      <c r="I125" s="3">
        <v>12469.641274023999</v>
      </c>
      <c r="J125" s="3">
        <v>12469.641274023999</v>
      </c>
      <c r="K125" s="27">
        <v>5.1432722506241811E-3</v>
      </c>
      <c r="L125" s="12">
        <v>730804.40462568041</v>
      </c>
      <c r="M125" s="9">
        <v>312107.873306931</v>
      </c>
      <c r="N125" s="9">
        <v>1042912.2779326114</v>
      </c>
    </row>
    <row r="126" spans="1:14" x14ac:dyDescent="0.3">
      <c r="A126" s="13" t="s">
        <v>35</v>
      </c>
      <c r="B126" s="13" t="s">
        <v>152</v>
      </c>
      <c r="C126" s="25">
        <v>2332</v>
      </c>
      <c r="D126" s="7">
        <v>3433968</v>
      </c>
      <c r="E126" s="7">
        <v>331150</v>
      </c>
      <c r="F126" s="8">
        <v>28238.8453454876</v>
      </c>
      <c r="G126" s="22">
        <v>1.5749897461811364E-3</v>
      </c>
      <c r="H126" s="5">
        <v>12.047288969917901</v>
      </c>
      <c r="I126" s="2">
        <v>3181.4853454876902</v>
      </c>
      <c r="J126" s="2">
        <v>3181.4853454876902</v>
      </c>
      <c r="K126" s="26">
        <v>0</v>
      </c>
      <c r="L126" s="11">
        <v>357098.96234164131</v>
      </c>
      <c r="M126" s="7">
        <v>0</v>
      </c>
      <c r="N126" s="7">
        <v>357098.96234164131</v>
      </c>
    </row>
    <row r="127" spans="1:14" x14ac:dyDescent="0.3">
      <c r="A127" s="14" t="s">
        <v>30</v>
      </c>
      <c r="B127" s="14" t="s">
        <v>153</v>
      </c>
      <c r="C127" s="24">
        <v>1242</v>
      </c>
      <c r="D127" s="9">
        <v>1634453.89</v>
      </c>
      <c r="E127" s="9">
        <v>170300</v>
      </c>
      <c r="F127" s="10">
        <v>10891.1697232966</v>
      </c>
      <c r="G127" s="21">
        <v>7.7634957782479481E-4</v>
      </c>
      <c r="H127" s="4">
        <v>8.8834989586432602</v>
      </c>
      <c r="I127" s="3">
        <v>-2214.7702767033602</v>
      </c>
      <c r="J127" s="3">
        <v>0</v>
      </c>
      <c r="K127" s="27">
        <v>0</v>
      </c>
      <c r="L127" s="12">
        <v>176022.49749740367</v>
      </c>
      <c r="M127" s="9">
        <v>0</v>
      </c>
      <c r="N127" s="9">
        <v>176022.49749740367</v>
      </c>
    </row>
    <row r="128" spans="1:14" x14ac:dyDescent="0.3">
      <c r="A128" s="13" t="s">
        <v>16</v>
      </c>
      <c r="B128" s="13" t="s">
        <v>154</v>
      </c>
      <c r="C128" s="25">
        <v>4535</v>
      </c>
      <c r="D128" s="7">
        <v>7421880.7000000002</v>
      </c>
      <c r="E128" s="7">
        <v>624650</v>
      </c>
      <c r="F128" s="8">
        <v>59930.639960626002</v>
      </c>
      <c r="G128" s="22">
        <v>3.5093947048600261E-3</v>
      </c>
      <c r="H128" s="5">
        <v>13.1657820651638</v>
      </c>
      <c r="I128" s="2">
        <v>11269.759960625999</v>
      </c>
      <c r="J128" s="2">
        <v>11269.759960625999</v>
      </c>
      <c r="K128" s="26">
        <v>3.6563784267898865E-3</v>
      </c>
      <c r="L128" s="11">
        <v>795688.48660214571</v>
      </c>
      <c r="M128" s="7">
        <v>221879.07604001343</v>
      </c>
      <c r="N128" s="7">
        <v>1017567.5626421592</v>
      </c>
    </row>
    <row r="129" spans="1:14" x14ac:dyDescent="0.3">
      <c r="A129" s="14" t="s">
        <v>28</v>
      </c>
      <c r="B129" s="14" t="s">
        <v>155</v>
      </c>
      <c r="C129" s="24">
        <v>1811</v>
      </c>
      <c r="D129" s="9">
        <v>3357552</v>
      </c>
      <c r="E129" s="9">
        <v>296000</v>
      </c>
      <c r="F129" s="10">
        <v>20564.1525979736</v>
      </c>
      <c r="G129" s="21">
        <v>1.3379108846289834E-3</v>
      </c>
      <c r="H129" s="4">
        <v>11.3739782068438</v>
      </c>
      <c r="I129" s="3">
        <v>1236.63259797362</v>
      </c>
      <c r="J129" s="3">
        <v>1236.63259797362</v>
      </c>
      <c r="K129" s="27">
        <v>8.7833011765528848E-4</v>
      </c>
      <c r="L129" s="12">
        <v>303345.84067295282</v>
      </c>
      <c r="M129" s="9">
        <v>53299.48167716575</v>
      </c>
      <c r="N129" s="9">
        <v>356645.32235011854</v>
      </c>
    </row>
    <row r="130" spans="1:14" x14ac:dyDescent="0.3">
      <c r="A130" s="13" t="s">
        <v>46</v>
      </c>
      <c r="B130" s="13" t="s">
        <v>156</v>
      </c>
      <c r="C130" s="25">
        <v>4409</v>
      </c>
      <c r="D130" s="7">
        <v>8326308</v>
      </c>
      <c r="E130" s="7">
        <v>883450</v>
      </c>
      <c r="F130" s="8">
        <v>44720.035890410902</v>
      </c>
      <c r="G130" s="22">
        <v>2.7063770118164552E-3</v>
      </c>
      <c r="H130" s="5">
        <v>10.325568203743</v>
      </c>
      <c r="I130" s="2">
        <v>-1578.35410958904</v>
      </c>
      <c r="J130" s="2">
        <v>0</v>
      </c>
      <c r="K130" s="26">
        <v>0</v>
      </c>
      <c r="L130" s="11">
        <v>613619.50131310837</v>
      </c>
      <c r="M130" s="7">
        <v>0</v>
      </c>
      <c r="N130" s="7">
        <v>613619.50131310837</v>
      </c>
    </row>
    <row r="131" spans="1:14" x14ac:dyDescent="0.3">
      <c r="A131" s="14" t="s">
        <v>26</v>
      </c>
      <c r="B131" s="14" t="s">
        <v>157</v>
      </c>
      <c r="C131" s="24">
        <v>220</v>
      </c>
      <c r="D131" s="9">
        <v>279111</v>
      </c>
      <c r="E131" s="9">
        <v>26400</v>
      </c>
      <c r="F131" s="10">
        <v>2558.1229645093899</v>
      </c>
      <c r="G131" s="21">
        <v>1.5148631697374092E-4</v>
      </c>
      <c r="H131" s="4">
        <v>11.8982463465553</v>
      </c>
      <c r="I131" s="3">
        <v>259.772964509394</v>
      </c>
      <c r="J131" s="3">
        <v>259.772964509394</v>
      </c>
      <c r="K131" s="27">
        <v>5.5622987246976537E-6</v>
      </c>
      <c r="L131" s="12">
        <v>34346.640498101646</v>
      </c>
      <c r="M131" s="9">
        <v>337.53554956235422</v>
      </c>
      <c r="N131" s="9">
        <v>34684.176047663997</v>
      </c>
    </row>
    <row r="132" spans="1:14" x14ac:dyDescent="0.3">
      <c r="A132" s="13" t="s">
        <v>26</v>
      </c>
      <c r="B132" s="13" t="s">
        <v>158</v>
      </c>
      <c r="C132" s="25">
        <v>758</v>
      </c>
      <c r="D132" s="7">
        <v>1356122</v>
      </c>
      <c r="E132" s="7">
        <v>142950</v>
      </c>
      <c r="F132" s="8">
        <v>7967.1761455391697</v>
      </c>
      <c r="G132" s="22">
        <v>4.6834027606673558E-4</v>
      </c>
      <c r="H132" s="5">
        <v>10.2935092319627</v>
      </c>
      <c r="I132" s="2">
        <v>-306.883854460821</v>
      </c>
      <c r="J132" s="2">
        <v>0</v>
      </c>
      <c r="K132" s="26">
        <v>0</v>
      </c>
      <c r="L132" s="11">
        <v>106187.24789272041</v>
      </c>
      <c r="M132" s="7">
        <v>0</v>
      </c>
      <c r="N132" s="7">
        <v>106187.24789272041</v>
      </c>
    </row>
    <row r="133" spans="1:14" x14ac:dyDescent="0.3">
      <c r="A133" s="14" t="s">
        <v>20</v>
      </c>
      <c r="B133" s="14" t="s">
        <v>159</v>
      </c>
      <c r="C133" s="24">
        <v>1364</v>
      </c>
      <c r="D133" s="9">
        <v>1792782</v>
      </c>
      <c r="E133" s="9">
        <v>162950</v>
      </c>
      <c r="F133" s="10">
        <v>16447.935011488</v>
      </c>
      <c r="G133" s="21">
        <v>9.7738391805362885E-4</v>
      </c>
      <c r="H133" s="4">
        <v>12.0763105811219</v>
      </c>
      <c r="I133" s="3">
        <v>1888.1550114880699</v>
      </c>
      <c r="J133" s="3">
        <v>1888.1550114880699</v>
      </c>
      <c r="K133" s="27">
        <v>3.8405752645880405E-4</v>
      </c>
      <c r="L133" s="12">
        <v>221603.20966700328</v>
      </c>
      <c r="M133" s="9">
        <v>23305.664559372832</v>
      </c>
      <c r="N133" s="9">
        <v>244908.87422637612</v>
      </c>
    </row>
    <row r="134" spans="1:14" x14ac:dyDescent="0.3">
      <c r="A134" s="13" t="s">
        <v>30</v>
      </c>
      <c r="B134" s="13" t="s">
        <v>160</v>
      </c>
      <c r="C134" s="25">
        <v>1562</v>
      </c>
      <c r="D134" s="7">
        <v>2881616.1</v>
      </c>
      <c r="E134" s="7">
        <v>126650</v>
      </c>
      <c r="F134" s="8">
        <v>38928.840610275001</v>
      </c>
      <c r="G134" s="22">
        <v>2.314673062938857E-3</v>
      </c>
      <c r="H134" s="5">
        <v>24.7010409963674</v>
      </c>
      <c r="I134" s="2">
        <v>22081.400610274999</v>
      </c>
      <c r="J134" s="2">
        <v>22081.400610274999</v>
      </c>
      <c r="K134" s="26">
        <v>1.138806411822094E-2</v>
      </c>
      <c r="L134" s="11">
        <v>524808.08268103644</v>
      </c>
      <c r="M134" s="7">
        <v>691058.97954158706</v>
      </c>
      <c r="N134" s="7">
        <v>1215867.0622226235</v>
      </c>
    </row>
    <row r="135" spans="1:14" x14ac:dyDescent="0.3">
      <c r="A135" s="14" t="s">
        <v>32</v>
      </c>
      <c r="B135" s="14" t="s">
        <v>161</v>
      </c>
      <c r="C135" s="24">
        <v>448</v>
      </c>
      <c r="D135" s="9">
        <v>1057270</v>
      </c>
      <c r="E135" s="9">
        <v>127900</v>
      </c>
      <c r="F135" s="10">
        <v>4312.1035858093101</v>
      </c>
      <c r="G135" s="21">
        <v>2.4119654306324685E-4</v>
      </c>
      <c r="H135" s="4">
        <v>9.7558904656319196</v>
      </c>
      <c r="I135" s="3">
        <v>-412.876414190687</v>
      </c>
      <c r="J135" s="3">
        <v>0</v>
      </c>
      <c r="K135" s="27">
        <v>0</v>
      </c>
      <c r="L135" s="12">
        <v>54686.727616555989</v>
      </c>
      <c r="M135" s="9">
        <v>0</v>
      </c>
      <c r="N135" s="9">
        <v>54686.727616555989</v>
      </c>
    </row>
    <row r="136" spans="1:14" x14ac:dyDescent="0.3">
      <c r="A136" s="13" t="s">
        <v>26</v>
      </c>
      <c r="B136" s="13" t="s">
        <v>162</v>
      </c>
      <c r="C136" s="25">
        <v>1358</v>
      </c>
      <c r="D136" s="7">
        <v>3997984</v>
      </c>
      <c r="E136" s="7">
        <v>362150</v>
      </c>
      <c r="F136" s="8">
        <v>13965.8010282021</v>
      </c>
      <c r="G136" s="22">
        <v>9.7640508462865452E-4</v>
      </c>
      <c r="H136" s="5">
        <v>10.276527614571</v>
      </c>
      <c r="I136" s="2">
        <v>-561.90897179788396</v>
      </c>
      <c r="J136" s="2">
        <v>0</v>
      </c>
      <c r="K136" s="26">
        <v>4.1277924787018266E-4</v>
      </c>
      <c r="L136" s="11">
        <v>221381.27780921743</v>
      </c>
      <c r="M136" s="7">
        <v>25048.577427018841</v>
      </c>
      <c r="N136" s="7">
        <v>246429.85523623627</v>
      </c>
    </row>
    <row r="137" spans="1:14" x14ac:dyDescent="0.3">
      <c r="A137" s="14" t="s">
        <v>20</v>
      </c>
      <c r="B137" s="14" t="s">
        <v>163</v>
      </c>
      <c r="C137" s="24">
        <v>1254</v>
      </c>
      <c r="D137" s="9">
        <v>3544697</v>
      </c>
      <c r="E137" s="9">
        <v>267850</v>
      </c>
      <c r="F137" s="10">
        <v>18818.0374808138</v>
      </c>
      <c r="G137" s="21">
        <v>1.0808432226393956E-3</v>
      </c>
      <c r="H137" s="4">
        <v>14.6557924305403</v>
      </c>
      <c r="I137" s="3">
        <v>5092.0774808138203</v>
      </c>
      <c r="J137" s="3">
        <v>5092.0774808138203</v>
      </c>
      <c r="K137" s="27">
        <v>2.0225150543737446E-3</v>
      </c>
      <c r="L137" s="12">
        <v>245060.63877201546</v>
      </c>
      <c r="M137" s="9">
        <v>122731.76328070802</v>
      </c>
      <c r="N137" s="9">
        <v>367792.40205272345</v>
      </c>
    </row>
    <row r="138" spans="1:14" x14ac:dyDescent="0.3">
      <c r="A138" s="13" t="s">
        <v>30</v>
      </c>
      <c r="B138" s="13" t="s">
        <v>164</v>
      </c>
      <c r="C138" s="25">
        <v>2252</v>
      </c>
      <c r="D138" s="7">
        <v>3776765</v>
      </c>
      <c r="E138" s="7">
        <v>338050</v>
      </c>
      <c r="F138" s="8">
        <v>25511.8730794644</v>
      </c>
      <c r="G138" s="22">
        <v>1.6386458742368294E-3</v>
      </c>
      <c r="H138" s="5">
        <v>11.358803686315399</v>
      </c>
      <c r="I138" s="2">
        <v>1502.13307946444</v>
      </c>
      <c r="J138" s="2">
        <v>1502.13307946444</v>
      </c>
      <c r="K138" s="26">
        <v>8.6268001511835145E-4</v>
      </c>
      <c r="L138" s="11">
        <v>371531.77838408959</v>
      </c>
      <c r="M138" s="7">
        <v>52349.790511343053</v>
      </c>
      <c r="N138" s="7">
        <v>423881.56889543263</v>
      </c>
    </row>
    <row r="139" spans="1:14" x14ac:dyDescent="0.3">
      <c r="A139" s="14" t="s">
        <v>28</v>
      </c>
      <c r="B139" s="14" t="s">
        <v>165</v>
      </c>
      <c r="C139" s="24">
        <v>1238</v>
      </c>
      <c r="D139" s="9">
        <v>4708617</v>
      </c>
      <c r="E139" s="9">
        <v>422050</v>
      </c>
      <c r="F139" s="10">
        <v>11586.696392407001</v>
      </c>
      <c r="G139" s="21">
        <v>8.995551754448195E-4</v>
      </c>
      <c r="H139" s="4">
        <v>9.4277431996802896</v>
      </c>
      <c r="I139" s="3">
        <v>-1551.3136075929101</v>
      </c>
      <c r="J139" s="3">
        <v>0</v>
      </c>
      <c r="K139" s="27">
        <v>4.6267257229573117E-4</v>
      </c>
      <c r="L139" s="12">
        <v>203957.02289445515</v>
      </c>
      <c r="M139" s="9">
        <v>28076.241260443348</v>
      </c>
      <c r="N139" s="9">
        <v>232033.2641548985</v>
      </c>
    </row>
    <row r="140" spans="1:14" x14ac:dyDescent="0.3">
      <c r="A140" s="13" t="s">
        <v>30</v>
      </c>
      <c r="B140" s="13" t="s">
        <v>166</v>
      </c>
      <c r="C140" s="25">
        <v>142</v>
      </c>
      <c r="D140" s="7">
        <v>189888</v>
      </c>
      <c r="E140" s="7">
        <v>17750</v>
      </c>
      <c r="F140" s="8">
        <v>1651.3244668769701</v>
      </c>
      <c r="G140" s="22">
        <v>9.8938473966304891E-5</v>
      </c>
      <c r="H140" s="5">
        <v>11.7951747634069</v>
      </c>
      <c r="I140" s="2">
        <v>154.72446687697101</v>
      </c>
      <c r="J140" s="2">
        <v>154.72446687697101</v>
      </c>
      <c r="K140" s="26">
        <v>1.4222782926722699E-5</v>
      </c>
      <c r="L140" s="11">
        <v>22432.416766330898</v>
      </c>
      <c r="M140" s="7">
        <v>863.07749530988428</v>
      </c>
      <c r="N140" s="7">
        <v>23295.494261640782</v>
      </c>
    </row>
    <row r="141" spans="1:14" x14ac:dyDescent="0.3">
      <c r="A141" s="14" t="s">
        <v>18</v>
      </c>
      <c r="B141" s="14" t="s">
        <v>167</v>
      </c>
      <c r="C141" s="24">
        <v>7224</v>
      </c>
      <c r="D141" s="9">
        <v>15830592</v>
      </c>
      <c r="E141" s="9">
        <v>1651650</v>
      </c>
      <c r="F141" s="10">
        <v>81444.484594280497</v>
      </c>
      <c r="G141" s="21">
        <v>4.5095641764536353E-3</v>
      </c>
      <c r="H141" s="4">
        <v>11.3164491585772</v>
      </c>
      <c r="I141" s="3">
        <v>4508.5545942805802</v>
      </c>
      <c r="J141" s="3">
        <v>4508.5545942805802</v>
      </c>
      <c r="K141" s="27">
        <v>0</v>
      </c>
      <c r="L141" s="12">
        <v>1022457.8870619689</v>
      </c>
      <c r="M141" s="9">
        <v>0</v>
      </c>
      <c r="N141" s="9">
        <v>1022457.8870619689</v>
      </c>
    </row>
    <row r="142" spans="1:14" x14ac:dyDescent="0.3">
      <c r="A142" s="13" t="s">
        <v>32</v>
      </c>
      <c r="B142" s="13" t="s">
        <v>168</v>
      </c>
      <c r="C142" s="25">
        <v>8736</v>
      </c>
      <c r="D142" s="7">
        <v>25611258</v>
      </c>
      <c r="E142" s="7">
        <v>1751700</v>
      </c>
      <c r="F142" s="8">
        <v>123022.912089912</v>
      </c>
      <c r="G142" s="22">
        <v>8.3188157750409761E-3</v>
      </c>
      <c r="H142" s="5">
        <v>14.2075195853923</v>
      </c>
      <c r="I142" s="2">
        <v>30458.202089912</v>
      </c>
      <c r="J142" s="2">
        <v>30458.202089912</v>
      </c>
      <c r="K142" s="26">
        <v>2.1317020419538008E-2</v>
      </c>
      <c r="L142" s="11">
        <v>1886133.2198392369</v>
      </c>
      <c r="M142" s="7">
        <v>1293575.2929615974</v>
      </c>
      <c r="N142" s="7">
        <v>3179708.5128008341</v>
      </c>
    </row>
    <row r="143" spans="1:14" x14ac:dyDescent="0.3">
      <c r="A143" s="14" t="s">
        <v>37</v>
      </c>
      <c r="B143" s="14" t="s">
        <v>169</v>
      </c>
      <c r="C143" s="24">
        <v>933</v>
      </c>
      <c r="D143" s="9">
        <v>3598273.36</v>
      </c>
      <c r="E143" s="9">
        <v>442600</v>
      </c>
      <c r="F143" s="10">
        <v>7163.49203339823</v>
      </c>
      <c r="G143" s="21">
        <v>4.9401722050376978E-4</v>
      </c>
      <c r="H143" s="4">
        <v>7.7610964608864901</v>
      </c>
      <c r="I143" s="3">
        <v>-2703.3779666017599</v>
      </c>
      <c r="J143" s="3">
        <v>0</v>
      </c>
      <c r="K143" s="27">
        <v>0</v>
      </c>
      <c r="L143" s="12">
        <v>112009.00656562693</v>
      </c>
      <c r="M143" s="9">
        <v>0</v>
      </c>
      <c r="N143" s="9">
        <v>112009.00656562693</v>
      </c>
    </row>
    <row r="144" spans="1:14" x14ac:dyDescent="0.3">
      <c r="A144" s="13" t="s">
        <v>30</v>
      </c>
      <c r="B144" s="13" t="s">
        <v>170</v>
      </c>
      <c r="C144" s="25">
        <v>1459</v>
      </c>
      <c r="D144" s="7">
        <v>3219730.07</v>
      </c>
      <c r="E144" s="7">
        <v>308250</v>
      </c>
      <c r="F144" s="8">
        <v>16345.8977311248</v>
      </c>
      <c r="G144" s="22">
        <v>9.9254309057290597E-4</v>
      </c>
      <c r="H144" s="5">
        <v>11.280812788905999</v>
      </c>
      <c r="I144" s="2">
        <v>856.08773112480901</v>
      </c>
      <c r="J144" s="2">
        <v>856.08773112480901</v>
      </c>
      <c r="K144" s="26">
        <v>0</v>
      </c>
      <c r="L144" s="11">
        <v>225040.26364765136</v>
      </c>
      <c r="M144" s="7">
        <v>0</v>
      </c>
      <c r="N144" s="7">
        <v>225040.26364765136</v>
      </c>
    </row>
    <row r="145" spans="1:14" x14ac:dyDescent="0.3">
      <c r="A145" s="14" t="s">
        <v>30</v>
      </c>
      <c r="B145" s="14" t="s">
        <v>171</v>
      </c>
      <c r="C145" s="24">
        <v>1271</v>
      </c>
      <c r="D145" s="9">
        <v>1234079</v>
      </c>
      <c r="E145" s="9">
        <v>137550</v>
      </c>
      <c r="F145" s="10">
        <v>11147.987626010001</v>
      </c>
      <c r="G145" s="21">
        <v>7.4268665121014212E-4</v>
      </c>
      <c r="H145" s="4">
        <v>8.8899422854944206</v>
      </c>
      <c r="I145" s="3">
        <v>-2257.2723739899898</v>
      </c>
      <c r="J145" s="3">
        <v>0</v>
      </c>
      <c r="K145" s="27">
        <v>0</v>
      </c>
      <c r="L145" s="12">
        <v>168390.06929104711</v>
      </c>
      <c r="M145" s="9">
        <v>0</v>
      </c>
      <c r="N145" s="9">
        <v>168390.06929104711</v>
      </c>
    </row>
    <row r="146" spans="1:14" x14ac:dyDescent="0.3">
      <c r="A146" s="13" t="s">
        <v>50</v>
      </c>
      <c r="B146" s="13" t="s">
        <v>172</v>
      </c>
      <c r="C146" s="25">
        <v>655</v>
      </c>
      <c r="D146" s="7">
        <v>2235509</v>
      </c>
      <c r="E146" s="7">
        <v>318550</v>
      </c>
      <c r="F146" s="8">
        <v>5094.7846962911099</v>
      </c>
      <c r="G146" s="22">
        <v>2.9937657352553052E-4</v>
      </c>
      <c r="H146" s="5">
        <v>7.6269231980405801</v>
      </c>
      <c r="I146" s="2">
        <v>-2046.13530370888</v>
      </c>
      <c r="J146" s="2">
        <v>0</v>
      </c>
      <c r="K146" s="26">
        <v>0</v>
      </c>
      <c r="L146" s="11">
        <v>67877.942706979302</v>
      </c>
      <c r="M146" s="7">
        <v>0</v>
      </c>
      <c r="N146" s="7">
        <v>67877.942706979302</v>
      </c>
    </row>
    <row r="147" spans="1:14" x14ac:dyDescent="0.3">
      <c r="A147" s="14" t="s">
        <v>30</v>
      </c>
      <c r="B147" s="14" t="s">
        <v>173</v>
      </c>
      <c r="C147" s="24">
        <v>1009</v>
      </c>
      <c r="D147" s="9">
        <v>1052238.81</v>
      </c>
      <c r="E147" s="9">
        <v>125150</v>
      </c>
      <c r="F147" s="10">
        <v>7664.4488629099997</v>
      </c>
      <c r="G147" s="21">
        <v>5.52525502787424E-4</v>
      </c>
      <c r="H147" s="4">
        <v>7.7811663582842696</v>
      </c>
      <c r="I147" s="3">
        <v>-2865.20113708999</v>
      </c>
      <c r="J147" s="3">
        <v>0</v>
      </c>
      <c r="K147" s="27">
        <v>0</v>
      </c>
      <c r="L147" s="12">
        <v>125274.64651188336</v>
      </c>
      <c r="M147" s="9">
        <v>0</v>
      </c>
      <c r="N147" s="9">
        <v>125274.64651188336</v>
      </c>
    </row>
    <row r="148" spans="1:14" x14ac:dyDescent="0.3">
      <c r="A148" s="13" t="s">
        <v>37</v>
      </c>
      <c r="B148" s="13" t="s">
        <v>174</v>
      </c>
      <c r="C148" s="25">
        <v>6581</v>
      </c>
      <c r="D148" s="7">
        <v>8727026.9800000004</v>
      </c>
      <c r="E148" s="7">
        <v>755750</v>
      </c>
      <c r="F148" s="8">
        <v>76473.143988176002</v>
      </c>
      <c r="G148" s="22">
        <v>4.9494592591159169E-3</v>
      </c>
      <c r="H148" s="5">
        <v>11.661046658764199</v>
      </c>
      <c r="I148" s="2">
        <v>6368.1239881760303</v>
      </c>
      <c r="J148" s="2">
        <v>6368.1239881760303</v>
      </c>
      <c r="K148" s="26">
        <v>3.9942381411575386E-3</v>
      </c>
      <c r="L148" s="11">
        <v>1122195.7284915887</v>
      </c>
      <c r="M148" s="7">
        <v>242381.33059489878</v>
      </c>
      <c r="N148" s="7">
        <v>1364577.0590864876</v>
      </c>
    </row>
    <row r="149" spans="1:14" x14ac:dyDescent="0.3">
      <c r="A149" s="14" t="s">
        <v>53</v>
      </c>
      <c r="B149" s="14" t="s">
        <v>175</v>
      </c>
      <c r="C149" s="24">
        <v>12744</v>
      </c>
      <c r="D149" s="9">
        <v>51610305.479999997</v>
      </c>
      <c r="E149" s="9">
        <v>5033100</v>
      </c>
      <c r="F149" s="10">
        <v>137115.69932128699</v>
      </c>
      <c r="G149" s="21">
        <v>8.5110733507059843E-3</v>
      </c>
      <c r="H149" s="4">
        <v>10.8067228342754</v>
      </c>
      <c r="I149" s="3">
        <v>1480.9793212872901</v>
      </c>
      <c r="J149" s="3">
        <v>1480.9793212872901</v>
      </c>
      <c r="K149" s="27">
        <v>0</v>
      </c>
      <c r="L149" s="12">
        <v>1929723.967613158</v>
      </c>
      <c r="M149" s="9">
        <v>0</v>
      </c>
      <c r="N149" s="9">
        <v>1929723.967613158</v>
      </c>
    </row>
    <row r="150" spans="1:14" x14ac:dyDescent="0.3">
      <c r="A150" s="13" t="s">
        <v>22</v>
      </c>
      <c r="B150" s="13" t="s">
        <v>176</v>
      </c>
      <c r="C150" s="25">
        <v>3076</v>
      </c>
      <c r="D150" s="7">
        <v>5286498</v>
      </c>
      <c r="E150" s="7">
        <v>457100</v>
      </c>
      <c r="F150" s="8">
        <v>36802.836948093602</v>
      </c>
      <c r="G150" s="22">
        <v>2.3169725163925728E-3</v>
      </c>
      <c r="H150" s="5">
        <v>12.0585966409219</v>
      </c>
      <c r="I150" s="2">
        <v>4176.9569480936598</v>
      </c>
      <c r="J150" s="2">
        <v>4176.9569480936598</v>
      </c>
      <c r="K150" s="26">
        <v>1.8995793314437613E-3</v>
      </c>
      <c r="L150" s="11">
        <v>525329.44000686402</v>
      </c>
      <c r="M150" s="7">
        <v>115271.68627769292</v>
      </c>
      <c r="N150" s="7">
        <v>640601.12628455693</v>
      </c>
    </row>
    <row r="151" spans="1:14" x14ac:dyDescent="0.3">
      <c r="A151" s="14" t="s">
        <v>50</v>
      </c>
      <c r="B151" s="14" t="s">
        <v>177</v>
      </c>
      <c r="C151" s="24">
        <v>8043</v>
      </c>
      <c r="D151" s="9">
        <v>11291550.460000001</v>
      </c>
      <c r="E151" s="9">
        <v>956800</v>
      </c>
      <c r="F151" s="10">
        <v>97482.727546648195</v>
      </c>
      <c r="G151" s="21">
        <v>6.1819883445555987E-3</v>
      </c>
      <c r="H151" s="4">
        <v>11.981652844966501</v>
      </c>
      <c r="I151" s="3">
        <v>10508.8875466482</v>
      </c>
      <c r="J151" s="3">
        <v>10508.8875466482</v>
      </c>
      <c r="K151" s="27">
        <v>6.099515924896149E-3</v>
      </c>
      <c r="L151" s="12">
        <v>1401648.2509817153</v>
      </c>
      <c r="M151" s="9">
        <v>370135.36339439626</v>
      </c>
      <c r="N151" s="9">
        <v>1771783.6143761114</v>
      </c>
    </row>
    <row r="152" spans="1:14" x14ac:dyDescent="0.3">
      <c r="A152" s="13" t="s">
        <v>22</v>
      </c>
      <c r="B152" s="13" t="s">
        <v>178</v>
      </c>
      <c r="C152" s="25">
        <v>1233</v>
      </c>
      <c r="D152" s="7">
        <v>3214233</v>
      </c>
      <c r="E152" s="7">
        <v>346100</v>
      </c>
      <c r="F152" s="8">
        <v>12034.9652322274</v>
      </c>
      <c r="G152" s="22">
        <v>7.4578996106551283E-4</v>
      </c>
      <c r="H152" s="5">
        <v>9.89717535545023</v>
      </c>
      <c r="I152" s="2">
        <v>-964.074767772511</v>
      </c>
      <c r="J152" s="2">
        <v>0</v>
      </c>
      <c r="K152" s="26">
        <v>0</v>
      </c>
      <c r="L152" s="11">
        <v>169093.68576338573</v>
      </c>
      <c r="M152" s="7">
        <v>0</v>
      </c>
      <c r="N152" s="7">
        <v>169093.68576338573</v>
      </c>
    </row>
    <row r="153" spans="1:14" x14ac:dyDescent="0.3">
      <c r="A153" s="14" t="s">
        <v>26</v>
      </c>
      <c r="B153" s="14" t="s">
        <v>179</v>
      </c>
      <c r="C153" s="24">
        <v>3326</v>
      </c>
      <c r="D153" s="9">
        <v>4333792</v>
      </c>
      <c r="E153" s="9">
        <v>243500</v>
      </c>
      <c r="F153" s="10">
        <v>66306.910203189793</v>
      </c>
      <c r="G153" s="21">
        <v>3.8553964495549697E-3</v>
      </c>
      <c r="H153" s="4">
        <v>19.781297793314302</v>
      </c>
      <c r="I153" s="3">
        <v>30474.030203189799</v>
      </c>
      <c r="J153" s="3">
        <v>30474.030203189799</v>
      </c>
      <c r="K153" s="27">
        <v>1.4419077586892372E-2</v>
      </c>
      <c r="L153" s="12">
        <v>874137.79987453308</v>
      </c>
      <c r="M153" s="9">
        <v>874989.19392152759</v>
      </c>
      <c r="N153" s="9">
        <v>1749126.9937960608</v>
      </c>
    </row>
    <row r="154" spans="1:14" x14ac:dyDescent="0.3">
      <c r="A154" s="13" t="s">
        <v>26</v>
      </c>
      <c r="B154" s="13" t="s">
        <v>180</v>
      </c>
      <c r="C154" s="25">
        <v>4104</v>
      </c>
      <c r="D154" s="7">
        <v>5884970</v>
      </c>
      <c r="E154" s="7">
        <v>378550</v>
      </c>
      <c r="F154" s="8">
        <v>63485.659625036002</v>
      </c>
      <c r="G154" s="22">
        <v>4.1553351246099608E-3</v>
      </c>
      <c r="H154" s="5">
        <v>15.3014364003461</v>
      </c>
      <c r="I154" s="2">
        <v>19132.849625036</v>
      </c>
      <c r="J154" s="2">
        <v>19132.849625036</v>
      </c>
      <c r="K154" s="26">
        <v>1.2279412784677583E-2</v>
      </c>
      <c r="L154" s="11">
        <v>942143.18840989808</v>
      </c>
      <c r="M154" s="7">
        <v>745148.46248291689</v>
      </c>
      <c r="N154" s="7">
        <v>1687291.6508928151</v>
      </c>
    </row>
    <row r="155" spans="1:14" x14ac:dyDescent="0.3">
      <c r="A155" s="14" t="s">
        <v>62</v>
      </c>
      <c r="B155" s="14" t="s">
        <v>181</v>
      </c>
      <c r="C155" s="24">
        <v>1256</v>
      </c>
      <c r="D155" s="9">
        <v>1607813</v>
      </c>
      <c r="E155" s="9">
        <v>174700</v>
      </c>
      <c r="F155" s="10">
        <v>11101.019488272899</v>
      </c>
      <c r="G155" s="21">
        <v>7.5285262750070855E-4</v>
      </c>
      <c r="H155" s="4">
        <v>8.8103329272007294</v>
      </c>
      <c r="I155" s="3">
        <v>-2368.3805117270699</v>
      </c>
      <c r="J155" s="3">
        <v>0</v>
      </c>
      <c r="K155" s="27">
        <v>0</v>
      </c>
      <c r="L155" s="12">
        <v>170695.0110174001</v>
      </c>
      <c r="M155" s="9">
        <v>0</v>
      </c>
      <c r="N155" s="9">
        <v>170695.0110174001</v>
      </c>
    </row>
    <row r="156" spans="1:14" x14ac:dyDescent="0.3">
      <c r="A156" s="13" t="s">
        <v>32</v>
      </c>
      <c r="B156" s="13" t="s">
        <v>182</v>
      </c>
      <c r="C156" s="25">
        <v>1619</v>
      </c>
      <c r="D156" s="7">
        <v>2659526</v>
      </c>
      <c r="E156" s="7">
        <v>355250</v>
      </c>
      <c r="F156" s="8">
        <v>13765.374707671899</v>
      </c>
      <c r="G156" s="22">
        <v>7.8939560256709065E-4</v>
      </c>
      <c r="H156" s="5">
        <v>8.5819044312169304</v>
      </c>
      <c r="I156" s="2">
        <v>-3381.3852923280401</v>
      </c>
      <c r="J156" s="2">
        <v>0</v>
      </c>
      <c r="K156" s="26">
        <v>0</v>
      </c>
      <c r="L156" s="11">
        <v>178980.43542014458</v>
      </c>
      <c r="M156" s="7">
        <v>0</v>
      </c>
      <c r="N156" s="7">
        <v>178980.43542014458</v>
      </c>
    </row>
    <row r="157" spans="1:14" x14ac:dyDescent="0.3">
      <c r="A157" s="14" t="s">
        <v>62</v>
      </c>
      <c r="B157" s="14" t="s">
        <v>183</v>
      </c>
      <c r="C157" s="24">
        <v>746</v>
      </c>
      <c r="D157" s="9">
        <v>1218243</v>
      </c>
      <c r="E157" s="9">
        <v>98600</v>
      </c>
      <c r="F157" s="10">
        <v>9906.8385738729503</v>
      </c>
      <c r="G157" s="21">
        <v>6.0030717939099328E-4</v>
      </c>
      <c r="H157" s="4">
        <v>13.4057355532786</v>
      </c>
      <c r="I157" s="3">
        <v>2006.92857387295</v>
      </c>
      <c r="J157" s="3">
        <v>2006.92857387295</v>
      </c>
      <c r="K157" s="27">
        <v>8.1227613465695335E-4</v>
      </c>
      <c r="L157" s="12">
        <v>136108.23268312699</v>
      </c>
      <c r="M157" s="9">
        <v>49291.144736697432</v>
      </c>
      <c r="N157" s="9">
        <v>185399.37741982442</v>
      </c>
    </row>
    <row r="158" spans="1:14" x14ac:dyDescent="0.3">
      <c r="A158" s="13" t="s">
        <v>53</v>
      </c>
      <c r="B158" s="13" t="s">
        <v>184</v>
      </c>
      <c r="C158" s="25">
        <v>9023</v>
      </c>
      <c r="D158" s="7">
        <v>32335418</v>
      </c>
      <c r="E158" s="7">
        <v>3104800</v>
      </c>
      <c r="F158" s="8">
        <v>101096.972644639</v>
      </c>
      <c r="G158" s="22">
        <v>6.1203112276745084E-3</v>
      </c>
      <c r="H158" s="5">
        <v>11.2944891793809</v>
      </c>
      <c r="I158" s="2">
        <v>5410.78264463909</v>
      </c>
      <c r="J158" s="2">
        <v>5410.78264463909</v>
      </c>
      <c r="K158" s="26">
        <v>0</v>
      </c>
      <c r="L158" s="11">
        <v>1387664.1380743994</v>
      </c>
      <c r="M158" s="7">
        <v>0</v>
      </c>
      <c r="N158" s="7">
        <v>1387664.1380743994</v>
      </c>
    </row>
    <row r="159" spans="1:14" x14ac:dyDescent="0.3">
      <c r="A159" s="14" t="s">
        <v>32</v>
      </c>
      <c r="B159" s="14" t="s">
        <v>185</v>
      </c>
      <c r="C159" s="24">
        <v>31</v>
      </c>
      <c r="D159" s="9">
        <v>302985</v>
      </c>
      <c r="E159" s="9">
        <v>17900</v>
      </c>
      <c r="F159" s="10">
        <v>572.95911700288195</v>
      </c>
      <c r="G159" s="21">
        <v>3.4174918795674805E-5</v>
      </c>
      <c r="H159" s="4">
        <v>18.4825521613832</v>
      </c>
      <c r="I159" s="3">
        <v>241.569117002881</v>
      </c>
      <c r="J159" s="3">
        <v>241.569117002881</v>
      </c>
      <c r="K159" s="27">
        <v>1.1828019507117677E-4</v>
      </c>
      <c r="L159" s="12">
        <v>7748.5126932640933</v>
      </c>
      <c r="M159" s="9">
        <v>7177.5667977742814</v>
      </c>
      <c r="N159" s="9">
        <v>14926.079491038374</v>
      </c>
    </row>
    <row r="160" spans="1:14" x14ac:dyDescent="0.3">
      <c r="A160" s="13" t="s">
        <v>26</v>
      </c>
      <c r="B160" s="13" t="s">
        <v>186</v>
      </c>
      <c r="C160" s="25">
        <v>1039</v>
      </c>
      <c r="D160" s="7">
        <v>1228430</v>
      </c>
      <c r="E160" s="7">
        <v>116450</v>
      </c>
      <c r="F160" s="8">
        <v>12891.11497307</v>
      </c>
      <c r="G160" s="22">
        <v>7.1384540590272631E-4</v>
      </c>
      <c r="H160" s="5">
        <v>12.3006822262118</v>
      </c>
      <c r="I160" s="2">
        <v>1687.99497307001</v>
      </c>
      <c r="J160" s="2">
        <v>1687.99497307001</v>
      </c>
      <c r="K160" s="26">
        <v>1.1769783302250087E-5</v>
      </c>
      <c r="L160" s="11">
        <v>161850.8655934413</v>
      </c>
      <c r="M160" s="7">
        <v>714.22274706591668</v>
      </c>
      <c r="N160" s="7">
        <v>162565.08834050721</v>
      </c>
    </row>
    <row r="161" spans="1:14" x14ac:dyDescent="0.3">
      <c r="A161" s="14" t="s">
        <v>39</v>
      </c>
      <c r="B161" s="14" t="s">
        <v>187</v>
      </c>
      <c r="C161" s="24">
        <v>1152</v>
      </c>
      <c r="D161" s="9">
        <v>3722766</v>
      </c>
      <c r="E161" s="9">
        <v>542100</v>
      </c>
      <c r="F161" s="10">
        <v>7628.5546825576603</v>
      </c>
      <c r="G161" s="21">
        <v>5.1524823273726116E-4</v>
      </c>
      <c r="H161" s="4">
        <v>6.6392991144975202</v>
      </c>
      <c r="I161" s="3">
        <v>-4654.2553174423301</v>
      </c>
      <c r="J161" s="3">
        <v>0</v>
      </c>
      <c r="K161" s="27">
        <v>0</v>
      </c>
      <c r="L161" s="12">
        <v>116822.73469079437</v>
      </c>
      <c r="M161" s="9">
        <v>0</v>
      </c>
      <c r="N161" s="9">
        <v>116822.73469079437</v>
      </c>
    </row>
    <row r="162" spans="1:14" x14ac:dyDescent="0.3">
      <c r="A162" s="13" t="s">
        <v>53</v>
      </c>
      <c r="B162" s="13" t="s">
        <v>188</v>
      </c>
      <c r="C162" s="25">
        <v>32</v>
      </c>
      <c r="D162" s="7">
        <v>3845957</v>
      </c>
      <c r="E162" s="7">
        <v>355550</v>
      </c>
      <c r="F162" s="8">
        <v>336.54911019446001</v>
      </c>
      <c r="G162" s="22">
        <v>2.2544023050254389E-5</v>
      </c>
      <c r="H162" s="5">
        <v>10.5171596935769</v>
      </c>
      <c r="I162" s="2">
        <v>-5.5308898055391698</v>
      </c>
      <c r="J162" s="2">
        <v>0</v>
      </c>
      <c r="K162" s="26">
        <v>5.4767248981637864E-6</v>
      </c>
      <c r="L162" s="11">
        <v>5111.4283491506749</v>
      </c>
      <c r="M162" s="7">
        <v>332.34269495369909</v>
      </c>
      <c r="N162" s="7">
        <v>5443.7710441043737</v>
      </c>
    </row>
    <row r="163" spans="1:14" x14ac:dyDescent="0.3">
      <c r="A163" s="14" t="s">
        <v>35</v>
      </c>
      <c r="B163" s="14" t="s">
        <v>189</v>
      </c>
      <c r="C163" s="24">
        <v>3531</v>
      </c>
      <c r="D163" s="9">
        <v>7874622</v>
      </c>
      <c r="E163" s="9">
        <v>757050</v>
      </c>
      <c r="F163" s="10">
        <v>35453.863438035398</v>
      </c>
      <c r="G163" s="21">
        <v>2.3921068230011956E-3</v>
      </c>
      <c r="H163" s="4">
        <v>10.1470702455739</v>
      </c>
      <c r="I163" s="3">
        <v>-1896.99656196459</v>
      </c>
      <c r="J163" s="3">
        <v>0</v>
      </c>
      <c r="K163" s="27">
        <v>0</v>
      </c>
      <c r="L163" s="12">
        <v>542364.71467532031</v>
      </c>
      <c r="M163" s="9">
        <v>0</v>
      </c>
      <c r="N163" s="9">
        <v>542364.71467532031</v>
      </c>
    </row>
    <row r="164" spans="1:14" x14ac:dyDescent="0.3">
      <c r="A164" s="13" t="s">
        <v>22</v>
      </c>
      <c r="B164" s="13" t="s">
        <v>190</v>
      </c>
      <c r="C164" s="25">
        <v>6246</v>
      </c>
      <c r="D164" s="7">
        <v>8790650</v>
      </c>
      <c r="E164" s="7">
        <v>739500</v>
      </c>
      <c r="F164" s="8">
        <v>71581.003175160993</v>
      </c>
      <c r="G164" s="22">
        <v>4.8357349706374684E-3</v>
      </c>
      <c r="H164" s="5">
        <v>11.549048592313801</v>
      </c>
      <c r="I164" s="2">
        <v>5324.3831751610296</v>
      </c>
      <c r="J164" s="2">
        <v>5324.3831751610296</v>
      </c>
      <c r="K164" s="26">
        <v>5.0568454958830099E-3</v>
      </c>
      <c r="L164" s="11">
        <v>1096410.9095699645</v>
      </c>
      <c r="M164" s="7">
        <v>306863.26067422173</v>
      </c>
      <c r="N164" s="7">
        <v>1403274.1702441862</v>
      </c>
    </row>
    <row r="165" spans="1:14" x14ac:dyDescent="0.3">
      <c r="A165" s="14" t="s">
        <v>26</v>
      </c>
      <c r="B165" s="14" t="s">
        <v>191</v>
      </c>
      <c r="C165" s="24">
        <v>85</v>
      </c>
      <c r="D165" s="9">
        <v>7774</v>
      </c>
      <c r="E165" s="9">
        <v>12300</v>
      </c>
      <c r="F165" s="10">
        <v>53.469533333333302</v>
      </c>
      <c r="G165" s="21">
        <v>3.4989364190565765E-6</v>
      </c>
      <c r="H165" s="4">
        <v>0.62905333333333302</v>
      </c>
      <c r="I165" s="3">
        <v>-855.18046666666601</v>
      </c>
      <c r="J165" s="3">
        <v>0</v>
      </c>
      <c r="K165" s="27">
        <v>0</v>
      </c>
      <c r="L165" s="12">
        <v>793.31726925464261</v>
      </c>
      <c r="M165" s="9">
        <v>0</v>
      </c>
      <c r="N165" s="9">
        <v>793.31726925464261</v>
      </c>
    </row>
    <row r="166" spans="1:14" x14ac:dyDescent="0.3">
      <c r="A166" s="13" t="s">
        <v>30</v>
      </c>
      <c r="B166" s="13" t="s">
        <v>192</v>
      </c>
      <c r="C166" s="25">
        <v>1058</v>
      </c>
      <c r="D166" s="7">
        <v>1159996</v>
      </c>
      <c r="E166" s="7">
        <v>114150</v>
      </c>
      <c r="F166" s="8">
        <v>10792.8140885292</v>
      </c>
      <c r="G166" s="22">
        <v>7.0023520851197126E-4</v>
      </c>
      <c r="H166" s="5">
        <v>10.377705854355</v>
      </c>
      <c r="I166" s="2">
        <v>-324.785911470727</v>
      </c>
      <c r="J166" s="2">
        <v>0</v>
      </c>
      <c r="K166" s="26">
        <v>0</v>
      </c>
      <c r="L166" s="11">
        <v>158765.01225548275</v>
      </c>
      <c r="M166" s="7">
        <v>0</v>
      </c>
      <c r="N166" s="7">
        <v>158765.01225548275</v>
      </c>
    </row>
    <row r="167" spans="1:14" x14ac:dyDescent="0.3">
      <c r="A167" s="14" t="s">
        <v>41</v>
      </c>
      <c r="B167" s="14" t="s">
        <v>193</v>
      </c>
      <c r="C167" s="24">
        <v>1113</v>
      </c>
      <c r="D167" s="9">
        <v>5527148.6200000001</v>
      </c>
      <c r="E167" s="9">
        <v>1011300</v>
      </c>
      <c r="F167" s="10">
        <v>5713.6727714891804</v>
      </c>
      <c r="G167" s="21">
        <v>3.9618132471765712E-4</v>
      </c>
      <c r="H167" s="4">
        <v>5.1754282350445404</v>
      </c>
      <c r="I167" s="3">
        <v>-6088.0872285108098</v>
      </c>
      <c r="J167" s="3">
        <v>0</v>
      </c>
      <c r="K167" s="27">
        <v>0</v>
      </c>
      <c r="L167" s="12">
        <v>89826.578426207328</v>
      </c>
      <c r="M167" s="9">
        <v>0</v>
      </c>
      <c r="N167" s="9">
        <v>89826.578426207328</v>
      </c>
    </row>
    <row r="168" spans="1:14" x14ac:dyDescent="0.3">
      <c r="A168" s="13" t="s">
        <v>35</v>
      </c>
      <c r="B168" s="13" t="s">
        <v>194</v>
      </c>
      <c r="C168" s="25">
        <v>209</v>
      </c>
      <c r="D168" s="7">
        <v>652975</v>
      </c>
      <c r="E168" s="7">
        <v>53800</v>
      </c>
      <c r="F168" s="8">
        <v>2428.96924528301</v>
      </c>
      <c r="G168" s="22">
        <v>1.6521073552676628E-4</v>
      </c>
      <c r="H168" s="5">
        <v>11.7341509433962</v>
      </c>
      <c r="I168" s="2">
        <v>216.13924528301899</v>
      </c>
      <c r="J168" s="2">
        <v>216.13924528301899</v>
      </c>
      <c r="K168" s="26">
        <v>2.0035017829422898E-4</v>
      </c>
      <c r="L168" s="11">
        <v>37458.391311661595</v>
      </c>
      <c r="M168" s="7">
        <v>12157.798579783053</v>
      </c>
      <c r="N168" s="7">
        <v>49616.18989144465</v>
      </c>
    </row>
    <row r="169" spans="1:14" x14ac:dyDescent="0.3">
      <c r="A169" s="14" t="s">
        <v>30</v>
      </c>
      <c r="B169" s="14" t="s">
        <v>195</v>
      </c>
      <c r="C169" s="24">
        <v>4847</v>
      </c>
      <c r="D169" s="9">
        <v>5372436</v>
      </c>
      <c r="E169" s="9">
        <v>610450</v>
      </c>
      <c r="F169" s="10">
        <v>47411.489298013701</v>
      </c>
      <c r="G169" s="21">
        <v>2.7782535147548902E-3</v>
      </c>
      <c r="H169" s="4">
        <v>9.9249506589938701</v>
      </c>
      <c r="I169" s="3">
        <v>-3654.64070198626</v>
      </c>
      <c r="J169" s="3">
        <v>0</v>
      </c>
      <c r="K169" s="27">
        <v>0</v>
      </c>
      <c r="L169" s="12">
        <v>629916.13097580662</v>
      </c>
      <c r="M169" s="9">
        <v>0</v>
      </c>
      <c r="N169" s="9">
        <v>629916.13097580662</v>
      </c>
    </row>
    <row r="170" spans="1:14" x14ac:dyDescent="0.3">
      <c r="A170" s="13" t="s">
        <v>26</v>
      </c>
      <c r="B170" s="13" t="s">
        <v>196</v>
      </c>
      <c r="C170" s="25">
        <v>4</v>
      </c>
      <c r="D170" s="7">
        <v>150985.49</v>
      </c>
      <c r="E170" s="7">
        <v>17750</v>
      </c>
      <c r="F170" s="8">
        <v>33.766188034187998</v>
      </c>
      <c r="G170" s="22">
        <v>2.2160244454929678E-6</v>
      </c>
      <c r="H170" s="5">
        <v>6.7532376068376001</v>
      </c>
      <c r="I170" s="2">
        <v>-19.683811965811898</v>
      </c>
      <c r="J170" s="2">
        <v>0</v>
      </c>
      <c r="K170" s="26">
        <v>0</v>
      </c>
      <c r="L170" s="11">
        <v>502.44138536647938</v>
      </c>
      <c r="M170" s="7">
        <v>0</v>
      </c>
      <c r="N170" s="7">
        <v>502.44138536647938</v>
      </c>
    </row>
    <row r="171" spans="1:14" x14ac:dyDescent="0.3">
      <c r="A171" s="14" t="s">
        <v>53</v>
      </c>
      <c r="B171" s="14" t="s">
        <v>197</v>
      </c>
      <c r="C171" s="24">
        <v>18824</v>
      </c>
      <c r="D171" s="9">
        <v>38457166</v>
      </c>
      <c r="E171" s="9">
        <v>3446050</v>
      </c>
      <c r="F171" s="10">
        <v>206436.266548902</v>
      </c>
      <c r="G171" s="21">
        <v>1.3681865499903438E-2</v>
      </c>
      <c r="H171" s="4">
        <v>11.086802714763801</v>
      </c>
      <c r="I171" s="3">
        <v>7388.4665489029303</v>
      </c>
      <c r="J171" s="3">
        <v>7388.4665489029303</v>
      </c>
      <c r="K171" s="27">
        <v>7.0714337050669191E-3</v>
      </c>
      <c r="L171" s="12">
        <v>3102102.7182938345</v>
      </c>
      <c r="M171" s="9">
        <v>429114.00123754737</v>
      </c>
      <c r="N171" s="9">
        <v>3531216.719531382</v>
      </c>
    </row>
    <row r="172" spans="1:14" x14ac:dyDescent="0.3">
      <c r="A172" s="13" t="s">
        <v>32</v>
      </c>
      <c r="B172" s="13" t="s">
        <v>198</v>
      </c>
      <c r="C172" s="25">
        <v>1733</v>
      </c>
      <c r="D172" s="7">
        <v>6264403.2000000002</v>
      </c>
      <c r="E172" s="7">
        <v>821400</v>
      </c>
      <c r="F172" s="8">
        <v>14661.411026416399</v>
      </c>
      <c r="G172" s="22">
        <v>8.6079803540160165E-4</v>
      </c>
      <c r="H172" s="5">
        <v>8.5092344900849799</v>
      </c>
      <c r="I172" s="2">
        <v>-3757.4589735835698</v>
      </c>
      <c r="J172" s="2">
        <v>0</v>
      </c>
      <c r="K172" s="26">
        <v>0</v>
      </c>
      <c r="L172" s="11">
        <v>195169.57870548769</v>
      </c>
      <c r="M172" s="7">
        <v>0</v>
      </c>
      <c r="N172" s="7">
        <v>195169.57870548769</v>
      </c>
    </row>
    <row r="173" spans="1:14" x14ac:dyDescent="0.3">
      <c r="A173" s="14" t="s">
        <v>26</v>
      </c>
      <c r="B173" s="14" t="s">
        <v>199</v>
      </c>
      <c r="C173" s="24">
        <v>348</v>
      </c>
      <c r="D173" s="9">
        <v>481992</v>
      </c>
      <c r="E173" s="9">
        <v>37250</v>
      </c>
      <c r="F173" s="10">
        <v>5037.2461400894099</v>
      </c>
      <c r="G173" s="21">
        <v>2.9327192985573045E-4</v>
      </c>
      <c r="H173" s="4">
        <v>14.149567809239899</v>
      </c>
      <c r="I173" s="3">
        <v>1231.60614008941</v>
      </c>
      <c r="J173" s="3">
        <v>1231.60614008941</v>
      </c>
      <c r="K173" s="27">
        <v>5.0013871415442105E-4</v>
      </c>
      <c r="L173" s="12">
        <v>66493.830889593301</v>
      </c>
      <c r="M173" s="9">
        <v>30349.789555521907</v>
      </c>
      <c r="N173" s="9">
        <v>96843.620445115201</v>
      </c>
    </row>
    <row r="174" spans="1:14" ht="28.8" x14ac:dyDescent="0.3">
      <c r="A174" s="13" t="s">
        <v>20</v>
      </c>
      <c r="B174" s="13" t="s">
        <v>200</v>
      </c>
      <c r="C174" s="25">
        <v>123</v>
      </c>
      <c r="D174" s="7">
        <v>395565</v>
      </c>
      <c r="E174" s="7">
        <v>59800</v>
      </c>
      <c r="F174" s="8">
        <v>778.95929787234002</v>
      </c>
      <c r="G174" s="22">
        <v>5.2990679126489087E-5</v>
      </c>
      <c r="H174" s="5">
        <v>6.2316743829787198</v>
      </c>
      <c r="I174" s="2">
        <v>-557.29070212765896</v>
      </c>
      <c r="J174" s="2">
        <v>0</v>
      </c>
      <c r="K174" s="26">
        <v>0</v>
      </c>
      <c r="L174" s="11">
        <v>12014.628397251698</v>
      </c>
      <c r="M174" s="7">
        <v>0</v>
      </c>
      <c r="N174" s="7">
        <v>12014.628397251698</v>
      </c>
    </row>
    <row r="175" spans="1:14" x14ac:dyDescent="0.3">
      <c r="A175" s="14" t="s">
        <v>53</v>
      </c>
      <c r="B175" s="14" t="s">
        <v>201</v>
      </c>
      <c r="C175" s="24">
        <v>8705</v>
      </c>
      <c r="D175" s="9">
        <v>19844230</v>
      </c>
      <c r="E175" s="9">
        <v>2183900</v>
      </c>
      <c r="F175" s="10">
        <v>80402.757566816901</v>
      </c>
      <c r="G175" s="21">
        <v>5.1516693316001278E-3</v>
      </c>
      <c r="H175" s="4">
        <v>9.4181512904787308</v>
      </c>
      <c r="I175" s="3">
        <v>-10857.772433183</v>
      </c>
      <c r="J175" s="3">
        <v>0</v>
      </c>
      <c r="K175" s="27">
        <v>0</v>
      </c>
      <c r="L175" s="12">
        <v>1168043.0155829645</v>
      </c>
      <c r="M175" s="9">
        <v>0</v>
      </c>
      <c r="N175" s="9">
        <v>1168043.0155829645</v>
      </c>
    </row>
    <row r="176" spans="1:14" x14ac:dyDescent="0.3">
      <c r="A176" s="13" t="s">
        <v>32</v>
      </c>
      <c r="B176" s="13" t="s">
        <v>202</v>
      </c>
      <c r="C176" s="25">
        <v>61</v>
      </c>
      <c r="D176" s="7">
        <v>166971.35999999999</v>
      </c>
      <c r="E176" s="7">
        <v>30300</v>
      </c>
      <c r="F176" s="8">
        <v>606.93605714285695</v>
      </c>
      <c r="G176" s="22">
        <v>2.1893081372910511E-5</v>
      </c>
      <c r="H176" s="5">
        <v>9.9497714285714292</v>
      </c>
      <c r="I176" s="2">
        <v>-45.153942857142702</v>
      </c>
      <c r="J176" s="2">
        <v>0</v>
      </c>
      <c r="K176" s="26">
        <v>0</v>
      </c>
      <c r="L176" s="11">
        <v>4963.83970732742</v>
      </c>
      <c r="M176" s="7">
        <v>0</v>
      </c>
      <c r="N176" s="7">
        <v>4963.83970732742</v>
      </c>
    </row>
    <row r="177" spans="1:14" x14ac:dyDescent="0.3">
      <c r="A177" s="14" t="s">
        <v>30</v>
      </c>
      <c r="B177" s="14" t="s">
        <v>203</v>
      </c>
      <c r="C177" s="24">
        <v>1492</v>
      </c>
      <c r="D177" s="9">
        <v>1988567</v>
      </c>
      <c r="E177" s="9">
        <v>138800</v>
      </c>
      <c r="F177" s="10">
        <v>21551.1181185567</v>
      </c>
      <c r="G177" s="21">
        <v>1.392186074280687E-3</v>
      </c>
      <c r="H177" s="4">
        <v>14.7509364261168</v>
      </c>
      <c r="I177" s="3">
        <v>5933.0281185567001</v>
      </c>
      <c r="J177" s="3">
        <v>5933.0281185567001</v>
      </c>
      <c r="K177" s="27">
        <v>3.379075636670665E-3</v>
      </c>
      <c r="L177" s="12">
        <v>315651.70739526866</v>
      </c>
      <c r="M177" s="9">
        <v>205051.58181672299</v>
      </c>
      <c r="N177" s="9">
        <v>520703.28921199165</v>
      </c>
    </row>
    <row r="178" spans="1:14" x14ac:dyDescent="0.3">
      <c r="A178" s="13" t="s">
        <v>46</v>
      </c>
      <c r="B178" s="13" t="s">
        <v>204</v>
      </c>
      <c r="C178" s="25">
        <v>4535</v>
      </c>
      <c r="D178" s="7">
        <v>7261783</v>
      </c>
      <c r="E178" s="7">
        <v>730150</v>
      </c>
      <c r="F178" s="8">
        <v>48445.454130562801</v>
      </c>
      <c r="G178" s="22">
        <v>2.937556098166187E-3</v>
      </c>
      <c r="H178" s="5">
        <v>10.852476283728199</v>
      </c>
      <c r="I178" s="2">
        <v>725.29413056281896</v>
      </c>
      <c r="J178" s="2">
        <v>725.29413056281896</v>
      </c>
      <c r="K178" s="26">
        <v>0</v>
      </c>
      <c r="L178" s="11">
        <v>666034.96119197144</v>
      </c>
      <c r="M178" s="7">
        <v>0</v>
      </c>
      <c r="N178" s="7">
        <v>666034.96119197144</v>
      </c>
    </row>
    <row r="179" spans="1:14" x14ac:dyDescent="0.3">
      <c r="A179" s="14" t="s">
        <v>16</v>
      </c>
      <c r="B179" s="14" t="s">
        <v>205</v>
      </c>
      <c r="C179" s="24">
        <v>1522</v>
      </c>
      <c r="D179" s="9">
        <v>6185540.5300000003</v>
      </c>
      <c r="E179" s="9">
        <v>648850</v>
      </c>
      <c r="F179" s="10">
        <v>15234.1540968681</v>
      </c>
      <c r="G179" s="21">
        <v>9.4498670956614269E-4</v>
      </c>
      <c r="H179" s="4">
        <v>10.088843772760301</v>
      </c>
      <c r="I179" s="3">
        <v>-907.74590313182603</v>
      </c>
      <c r="J179" s="3">
        <v>0</v>
      </c>
      <c r="K179" s="27">
        <v>0</v>
      </c>
      <c r="L179" s="12">
        <v>214257.75896696007</v>
      </c>
      <c r="M179" s="9">
        <v>0</v>
      </c>
      <c r="N179" s="9">
        <v>214257.75896696007</v>
      </c>
    </row>
    <row r="180" spans="1:14" x14ac:dyDescent="0.3">
      <c r="A180" s="13" t="s">
        <v>35</v>
      </c>
      <c r="B180" s="13" t="s">
        <v>206</v>
      </c>
      <c r="C180" s="25">
        <v>801</v>
      </c>
      <c r="D180" s="7">
        <v>3138052</v>
      </c>
      <c r="E180" s="7">
        <v>407100</v>
      </c>
      <c r="F180" s="8">
        <v>6960.2473852471003</v>
      </c>
      <c r="G180" s="22">
        <v>4.0213257036518605E-4</v>
      </c>
      <c r="H180" s="5">
        <v>8.6786126998093494</v>
      </c>
      <c r="I180" s="2">
        <v>-1613.13261475289</v>
      </c>
      <c r="J180" s="2">
        <v>0</v>
      </c>
      <c r="K180" s="26">
        <v>0</v>
      </c>
      <c r="L180" s="11">
        <v>91175.910160287312</v>
      </c>
      <c r="M180" s="7">
        <v>0</v>
      </c>
      <c r="N180" s="7">
        <v>91175.910160287312</v>
      </c>
    </row>
    <row r="181" spans="1:14" x14ac:dyDescent="0.3">
      <c r="A181" s="14" t="s">
        <v>16</v>
      </c>
      <c r="B181" s="14" t="s">
        <v>207</v>
      </c>
      <c r="C181" s="24">
        <v>1319</v>
      </c>
      <c r="D181" s="9">
        <v>2310073.69</v>
      </c>
      <c r="E181" s="9">
        <v>175050</v>
      </c>
      <c r="F181" s="10">
        <v>18219.237971830898</v>
      </c>
      <c r="G181" s="21">
        <v>1.133668852287825E-3</v>
      </c>
      <c r="H181" s="4">
        <v>13.771154929577399</v>
      </c>
      <c r="I181" s="3">
        <v>4076.36797183098</v>
      </c>
      <c r="J181" s="3">
        <v>4076.36797183098</v>
      </c>
      <c r="K181" s="27">
        <v>2.0980526479351057E-3</v>
      </c>
      <c r="L181" s="12">
        <v>257037.84534001839</v>
      </c>
      <c r="M181" s="9">
        <v>127315.59173316816</v>
      </c>
      <c r="N181" s="9">
        <v>384353.43707318656</v>
      </c>
    </row>
    <row r="182" spans="1:14" x14ac:dyDescent="0.3">
      <c r="A182" s="13" t="s">
        <v>22</v>
      </c>
      <c r="B182" s="13" t="s">
        <v>208</v>
      </c>
      <c r="C182" s="25">
        <v>2570</v>
      </c>
      <c r="D182" s="7">
        <v>5948417</v>
      </c>
      <c r="E182" s="7">
        <v>433600</v>
      </c>
      <c r="F182" s="8">
        <v>32280.349602930699</v>
      </c>
      <c r="G182" s="22">
        <v>2.2962700221454482E-3</v>
      </c>
      <c r="H182" s="5">
        <v>12.545802410777499</v>
      </c>
      <c r="I182" s="2">
        <v>4774.9796029307399</v>
      </c>
      <c r="J182" s="2">
        <v>4774.9796029307399</v>
      </c>
      <c r="K182" s="26">
        <v>4.8881969750255699E-3</v>
      </c>
      <c r="L182" s="11">
        <v>520635.54328057909</v>
      </c>
      <c r="M182" s="7">
        <v>296629.20565705106</v>
      </c>
      <c r="N182" s="7">
        <v>817264.74893763009</v>
      </c>
    </row>
    <row r="183" spans="1:14" x14ac:dyDescent="0.3">
      <c r="A183" s="14" t="s">
        <v>26</v>
      </c>
      <c r="B183" s="14" t="s">
        <v>209</v>
      </c>
      <c r="C183" s="24">
        <v>161</v>
      </c>
      <c r="D183" s="9">
        <v>228747</v>
      </c>
      <c r="E183" s="9">
        <v>29700</v>
      </c>
      <c r="F183" s="10">
        <v>1345.8930434782601</v>
      </c>
      <c r="G183" s="21">
        <v>8.0761157343476974E-5</v>
      </c>
      <c r="H183" s="4">
        <v>8.0112681159420198</v>
      </c>
      <c r="I183" s="3">
        <v>-450.02695652173901</v>
      </c>
      <c r="J183" s="3">
        <v>0</v>
      </c>
      <c r="K183" s="27">
        <v>0</v>
      </c>
      <c r="L183" s="12">
        <v>18311.0560273761</v>
      </c>
      <c r="M183" s="9">
        <v>0</v>
      </c>
      <c r="N183" s="9">
        <v>18311.0560273761</v>
      </c>
    </row>
    <row r="184" spans="1:14" x14ac:dyDescent="0.3">
      <c r="A184" s="13" t="s">
        <v>26</v>
      </c>
      <c r="B184" s="13" t="s">
        <v>210</v>
      </c>
      <c r="C184" s="25">
        <v>95</v>
      </c>
      <c r="D184" s="7">
        <v>185874</v>
      </c>
      <c r="E184" s="7">
        <v>12500</v>
      </c>
      <c r="F184" s="8">
        <v>1340.7085714285699</v>
      </c>
      <c r="G184" s="22">
        <v>9.2004683890042059E-5</v>
      </c>
      <c r="H184" s="5">
        <v>14.262857142857101</v>
      </c>
      <c r="I184" s="2">
        <v>335.84857142857101</v>
      </c>
      <c r="J184" s="2">
        <v>335.84857142857101</v>
      </c>
      <c r="K184" s="26">
        <v>2.4592959686032243E-4</v>
      </c>
      <c r="L184" s="11">
        <v>20860.311774960712</v>
      </c>
      <c r="M184" s="7">
        <v>14923.682768298149</v>
      </c>
      <c r="N184" s="7">
        <v>35783.994543258857</v>
      </c>
    </row>
    <row r="185" spans="1:14" x14ac:dyDescent="0.3">
      <c r="A185" s="14" t="s">
        <v>30</v>
      </c>
      <c r="B185" s="14" t="s">
        <v>211</v>
      </c>
      <c r="C185" s="24">
        <v>8051</v>
      </c>
      <c r="D185" s="9">
        <v>15368302</v>
      </c>
      <c r="E185" s="9">
        <v>1315100</v>
      </c>
      <c r="F185" s="10">
        <v>102545.83362118401</v>
      </c>
      <c r="G185" s="21">
        <v>6.1276596512203638E-3</v>
      </c>
      <c r="H185" s="4">
        <v>12.9134660145049</v>
      </c>
      <c r="I185" s="3">
        <v>17656.543621183999</v>
      </c>
      <c r="J185" s="3">
        <v>17656.543621183999</v>
      </c>
      <c r="K185" s="27">
        <v>5.5516940864040144E-3</v>
      </c>
      <c r="L185" s="12">
        <v>1389330.2533170127</v>
      </c>
      <c r="M185" s="9">
        <v>336892.03101156867</v>
      </c>
      <c r="N185" s="9">
        <v>1726222.2843285813</v>
      </c>
    </row>
    <row r="186" spans="1:14" x14ac:dyDescent="0.3">
      <c r="A186" s="13" t="s">
        <v>32</v>
      </c>
      <c r="B186" s="13" t="s">
        <v>212</v>
      </c>
      <c r="C186" s="25">
        <v>2520</v>
      </c>
      <c r="D186" s="7">
        <v>4506383</v>
      </c>
      <c r="E186" s="7">
        <v>667450</v>
      </c>
      <c r="F186" s="8">
        <v>15861.610082191701</v>
      </c>
      <c r="G186" s="22">
        <v>1.1081220670617954E-3</v>
      </c>
      <c r="H186" s="5">
        <v>6.3829416829745496</v>
      </c>
      <c r="I186" s="2">
        <v>-10703.039917808201</v>
      </c>
      <c r="J186" s="2">
        <v>0</v>
      </c>
      <c r="K186" s="26">
        <v>0</v>
      </c>
      <c r="L186" s="11">
        <v>251245.59779205831</v>
      </c>
      <c r="M186" s="7">
        <v>0</v>
      </c>
      <c r="N186" s="7">
        <v>251245.59779205831</v>
      </c>
    </row>
    <row r="187" spans="1:14" x14ac:dyDescent="0.3">
      <c r="A187" s="14" t="s">
        <v>35</v>
      </c>
      <c r="B187" s="14" t="s">
        <v>213</v>
      </c>
      <c r="C187" s="24">
        <v>300</v>
      </c>
      <c r="D187" s="9">
        <v>782336</v>
      </c>
      <c r="E187" s="9">
        <v>83400</v>
      </c>
      <c r="F187" s="10">
        <v>2956.81701553004</v>
      </c>
      <c r="G187" s="21">
        <v>1.8328470273792758E-4</v>
      </c>
      <c r="H187" s="4">
        <v>9.8560567184334893</v>
      </c>
      <c r="I187" s="3">
        <v>-250.182984469952</v>
      </c>
      <c r="J187" s="3">
        <v>0</v>
      </c>
      <c r="K187" s="27">
        <v>0</v>
      </c>
      <c r="L187" s="12">
        <v>41556.319537640193</v>
      </c>
      <c r="M187" s="9">
        <v>0</v>
      </c>
      <c r="N187" s="9">
        <v>41556.319537640193</v>
      </c>
    </row>
    <row r="188" spans="1:14" x14ac:dyDescent="0.3">
      <c r="A188" s="13" t="s">
        <v>37</v>
      </c>
      <c r="B188" s="13" t="s">
        <v>214</v>
      </c>
      <c r="C188" s="25">
        <v>806</v>
      </c>
      <c r="D188" s="7">
        <v>1075462</v>
      </c>
      <c r="E188" s="7">
        <v>116700</v>
      </c>
      <c r="F188" s="8">
        <v>8542.9881121290891</v>
      </c>
      <c r="G188" s="22">
        <v>4.8376779751554722E-4</v>
      </c>
      <c r="H188" s="5">
        <v>10.405588443518999</v>
      </c>
      <c r="I188" s="2">
        <v>-233.501887870899</v>
      </c>
      <c r="J188" s="2">
        <v>0</v>
      </c>
      <c r="K188" s="26">
        <v>0</v>
      </c>
      <c r="L188" s="11">
        <v>109685.1448880704</v>
      </c>
      <c r="M188" s="7">
        <v>0</v>
      </c>
      <c r="N188" s="7">
        <v>109685.1448880704</v>
      </c>
    </row>
    <row r="189" spans="1:14" x14ac:dyDescent="0.3">
      <c r="A189" s="14" t="s">
        <v>53</v>
      </c>
      <c r="B189" s="14" t="s">
        <v>215</v>
      </c>
      <c r="C189" s="24">
        <v>5029</v>
      </c>
      <c r="D189" s="9">
        <v>15719165</v>
      </c>
      <c r="E189" s="9">
        <v>3417500</v>
      </c>
      <c r="F189" s="10">
        <v>22884.1059989186</v>
      </c>
      <c r="G189" s="21">
        <v>1.5065386754103431E-3</v>
      </c>
      <c r="H189" s="4">
        <v>4.5786526608480704</v>
      </c>
      <c r="I189" s="3">
        <v>-30544.514001081301</v>
      </c>
      <c r="J189" s="3">
        <v>0</v>
      </c>
      <c r="K189" s="27">
        <v>0</v>
      </c>
      <c r="L189" s="12">
        <v>341578.98425753426</v>
      </c>
      <c r="M189" s="9">
        <v>0</v>
      </c>
      <c r="N189" s="9">
        <v>341578.98425753426</v>
      </c>
    </row>
    <row r="190" spans="1:14" x14ac:dyDescent="0.3">
      <c r="A190" s="13" t="s">
        <v>20</v>
      </c>
      <c r="B190" s="13" t="s">
        <v>216</v>
      </c>
      <c r="C190" s="25">
        <v>974</v>
      </c>
      <c r="D190" s="7">
        <v>2122847.09</v>
      </c>
      <c r="E190" s="7">
        <v>197100</v>
      </c>
      <c r="F190" s="8">
        <v>10224.5815878502</v>
      </c>
      <c r="G190" s="22">
        <v>6.8323286010447352E-4</v>
      </c>
      <c r="H190" s="5">
        <v>10.540805760670301</v>
      </c>
      <c r="I190" s="2">
        <v>-144.71841214977599</v>
      </c>
      <c r="J190" s="2">
        <v>0</v>
      </c>
      <c r="K190" s="26">
        <v>1.3967231958852578E-4</v>
      </c>
      <c r="L190" s="11">
        <v>154910.05320675875</v>
      </c>
      <c r="M190" s="7">
        <v>8475.699613476696</v>
      </c>
      <c r="N190" s="7">
        <v>163385.75282023544</v>
      </c>
    </row>
    <row r="191" spans="1:14" x14ac:dyDescent="0.3">
      <c r="A191" s="14" t="s">
        <v>53</v>
      </c>
      <c r="B191" s="14" t="s">
        <v>217</v>
      </c>
      <c r="C191" s="24">
        <v>2548</v>
      </c>
      <c r="D191" s="9">
        <v>8755179.5099999998</v>
      </c>
      <c r="E191" s="9">
        <v>1100600</v>
      </c>
      <c r="F191" s="10">
        <v>18770.176586328402</v>
      </c>
      <c r="G191" s="21">
        <v>1.3201177495297861E-3</v>
      </c>
      <c r="H191" s="4">
        <v>7.4573605825698799</v>
      </c>
      <c r="I191" s="3">
        <v>-8136.5534136715896</v>
      </c>
      <c r="J191" s="3">
        <v>0</v>
      </c>
      <c r="K191" s="27">
        <v>0</v>
      </c>
      <c r="L191" s="12">
        <v>299311.58578581194</v>
      </c>
      <c r="M191" s="9">
        <v>0</v>
      </c>
      <c r="N191" s="9">
        <v>299311.58578581194</v>
      </c>
    </row>
    <row r="192" spans="1:14" x14ac:dyDescent="0.3">
      <c r="A192" s="13" t="s">
        <v>35</v>
      </c>
      <c r="B192" s="13" t="s">
        <v>218</v>
      </c>
      <c r="C192" s="25">
        <v>1270</v>
      </c>
      <c r="D192" s="7">
        <v>2344847</v>
      </c>
      <c r="E192" s="7">
        <v>245950</v>
      </c>
      <c r="F192" s="8">
        <v>12827.739394939999</v>
      </c>
      <c r="G192" s="22">
        <v>7.885860764592908E-4</v>
      </c>
      <c r="H192" s="5">
        <v>10.3116876165113</v>
      </c>
      <c r="I192" s="2">
        <v>-470.62060505991798</v>
      </c>
      <c r="J192" s="2">
        <v>0</v>
      </c>
      <c r="K192" s="26">
        <v>0</v>
      </c>
      <c r="L192" s="11">
        <v>178796.89077562562</v>
      </c>
      <c r="M192" s="7">
        <v>0</v>
      </c>
      <c r="N192" s="7">
        <v>178796.89077562562</v>
      </c>
    </row>
    <row r="193" spans="1:14" x14ac:dyDescent="0.3">
      <c r="A193" s="14" t="s">
        <v>37</v>
      </c>
      <c r="B193" s="14" t="s">
        <v>219</v>
      </c>
      <c r="C193" s="24">
        <v>1774</v>
      </c>
      <c r="D193" s="9">
        <v>2596477.63</v>
      </c>
      <c r="E193" s="9">
        <v>303200</v>
      </c>
      <c r="F193" s="10">
        <v>18838.349627888401</v>
      </c>
      <c r="G193" s="21">
        <v>9.8943371300802161E-4</v>
      </c>
      <c r="H193" s="4">
        <v>10.4715673306772</v>
      </c>
      <c r="I193" s="3">
        <v>-392.960372111553</v>
      </c>
      <c r="J193" s="3">
        <v>0</v>
      </c>
      <c r="K193" s="27">
        <v>0</v>
      </c>
      <c r="L193" s="12">
        <v>224335.27143761262</v>
      </c>
      <c r="M193" s="9">
        <v>0</v>
      </c>
      <c r="N193" s="9">
        <v>224335.27143761262</v>
      </c>
    </row>
    <row r="194" spans="1:14" x14ac:dyDescent="0.3">
      <c r="A194" s="13" t="s">
        <v>26</v>
      </c>
      <c r="B194" s="13" t="s">
        <v>220</v>
      </c>
      <c r="C194" s="25">
        <v>98</v>
      </c>
      <c r="D194" s="7">
        <v>213919</v>
      </c>
      <c r="E194" s="7">
        <v>15650</v>
      </c>
      <c r="F194" s="8">
        <v>1370.1047181818101</v>
      </c>
      <c r="G194" s="22">
        <v>8.7244647795705905E-5</v>
      </c>
      <c r="H194" s="5">
        <v>14.124790909090899</v>
      </c>
      <c r="I194" s="2">
        <v>333.17471818181798</v>
      </c>
      <c r="J194" s="2">
        <v>333.17471818181798</v>
      </c>
      <c r="K194" s="26">
        <v>1.8349124417502737E-4</v>
      </c>
      <c r="L194" s="11">
        <v>19781.06414549665</v>
      </c>
      <c r="M194" s="7">
        <v>11134.752196514677</v>
      </c>
      <c r="N194" s="7">
        <v>30915.816342011327</v>
      </c>
    </row>
    <row r="195" spans="1:14" x14ac:dyDescent="0.3">
      <c r="A195" s="14" t="s">
        <v>35</v>
      </c>
      <c r="B195" s="14" t="s">
        <v>221</v>
      </c>
      <c r="C195" s="24">
        <v>1295</v>
      </c>
      <c r="D195" s="9">
        <v>1740694.89</v>
      </c>
      <c r="E195" s="9">
        <v>183250</v>
      </c>
      <c r="F195" s="10">
        <v>12228.4306939773</v>
      </c>
      <c r="G195" s="21">
        <v>8.011726952742987E-4</v>
      </c>
      <c r="H195" s="4">
        <v>9.5385574836016698</v>
      </c>
      <c r="I195" s="3">
        <v>-1476.1493060226501</v>
      </c>
      <c r="J195" s="3">
        <v>0</v>
      </c>
      <c r="K195" s="27">
        <v>0</v>
      </c>
      <c r="L195" s="12">
        <v>181650.66714409232</v>
      </c>
      <c r="M195" s="9">
        <v>0</v>
      </c>
      <c r="N195" s="9">
        <v>181650.66714409232</v>
      </c>
    </row>
    <row r="196" spans="1:14" x14ac:dyDescent="0.3">
      <c r="A196" s="13" t="s">
        <v>30</v>
      </c>
      <c r="B196" s="13" t="s">
        <v>222</v>
      </c>
      <c r="C196" s="25">
        <v>6884</v>
      </c>
      <c r="D196" s="7">
        <v>8734010</v>
      </c>
      <c r="E196" s="7">
        <v>1030000</v>
      </c>
      <c r="F196" s="8">
        <v>58668.6273045653</v>
      </c>
      <c r="G196" s="22">
        <v>3.8018503849588966E-3</v>
      </c>
      <c r="H196" s="5">
        <v>8.62647071086095</v>
      </c>
      <c r="I196" s="2">
        <v>-14034.062695434601</v>
      </c>
      <c r="J196" s="2">
        <v>0</v>
      </c>
      <c r="K196" s="26">
        <v>0</v>
      </c>
      <c r="L196" s="11">
        <v>861997.24838770635</v>
      </c>
      <c r="M196" s="7">
        <v>0</v>
      </c>
      <c r="N196" s="7">
        <v>861997.24838770635</v>
      </c>
    </row>
    <row r="197" spans="1:14" x14ac:dyDescent="0.3">
      <c r="A197" s="14" t="s">
        <v>26</v>
      </c>
      <c r="B197" s="14" t="s">
        <v>223</v>
      </c>
      <c r="C197" s="24">
        <v>74</v>
      </c>
      <c r="D197" s="9">
        <v>180128</v>
      </c>
      <c r="E197" s="9">
        <v>12800</v>
      </c>
      <c r="F197" s="10">
        <v>1082.55867768595</v>
      </c>
      <c r="G197" s="21">
        <v>6.7823574911211537E-5</v>
      </c>
      <c r="H197" s="4">
        <v>15.0355371900826</v>
      </c>
      <c r="I197" s="3">
        <v>312.87867768594998</v>
      </c>
      <c r="J197" s="3">
        <v>312.87867768594998</v>
      </c>
      <c r="K197" s="27">
        <v>1.56367699644595E-4</v>
      </c>
      <c r="L197" s="12">
        <v>15377.705335428105</v>
      </c>
      <c r="M197" s="9">
        <v>9488.8210874018496</v>
      </c>
      <c r="N197" s="9">
        <v>24866.526422829957</v>
      </c>
    </row>
    <row r="198" spans="1:14" x14ac:dyDescent="0.3">
      <c r="A198" s="13" t="s">
        <v>37</v>
      </c>
      <c r="B198" s="13" t="s">
        <v>224</v>
      </c>
      <c r="C198" s="25">
        <v>53</v>
      </c>
      <c r="D198" s="7">
        <v>208934</v>
      </c>
      <c r="E198" s="7">
        <v>15150</v>
      </c>
      <c r="F198" s="8">
        <v>363.16373901639298</v>
      </c>
      <c r="G198" s="22">
        <v>4.7604724462157555E-5</v>
      </c>
      <c r="H198" s="5">
        <v>6.7252544262295002</v>
      </c>
      <c r="I198" s="2">
        <v>-214.09626098360599</v>
      </c>
      <c r="J198" s="2">
        <v>0</v>
      </c>
      <c r="K198" s="26">
        <v>1.0309443282456263E-4</v>
      </c>
      <c r="L198" s="11">
        <v>10793.465639516058</v>
      </c>
      <c r="M198" s="7">
        <v>6256.0530749181316</v>
      </c>
      <c r="N198" s="7">
        <v>17049.518714434191</v>
      </c>
    </row>
    <row r="199" spans="1:14" x14ac:dyDescent="0.3">
      <c r="A199" s="14" t="s">
        <v>35</v>
      </c>
      <c r="B199" s="14" t="s">
        <v>225</v>
      </c>
      <c r="C199" s="24">
        <v>1693</v>
      </c>
      <c r="D199" s="9">
        <v>2730392</v>
      </c>
      <c r="E199" s="9">
        <v>348700</v>
      </c>
      <c r="F199" s="10">
        <v>13162.632439945601</v>
      </c>
      <c r="G199" s="21">
        <v>8.6339139060458636E-4</v>
      </c>
      <c r="H199" s="4">
        <v>7.8723878229339697</v>
      </c>
      <c r="I199" s="3">
        <v>-4711.0475600543796</v>
      </c>
      <c r="J199" s="3">
        <v>0</v>
      </c>
      <c r="K199" s="27">
        <v>0</v>
      </c>
      <c r="L199" s="12">
        <v>195757.57266177511</v>
      </c>
      <c r="M199" s="9">
        <v>0</v>
      </c>
      <c r="N199" s="9">
        <v>195757.57266177511</v>
      </c>
    </row>
    <row r="200" spans="1:14" x14ac:dyDescent="0.3">
      <c r="A200" s="13" t="s">
        <v>26</v>
      </c>
      <c r="B200" s="13" t="s">
        <v>226</v>
      </c>
      <c r="C200" s="25">
        <v>1337</v>
      </c>
      <c r="D200" s="7">
        <v>923368.75</v>
      </c>
      <c r="E200" s="7">
        <v>89500</v>
      </c>
      <c r="F200" s="8">
        <v>14450.969495192299</v>
      </c>
      <c r="G200" s="22">
        <v>8.9838241945262452E-4</v>
      </c>
      <c r="H200" s="5">
        <v>10.931141826923</v>
      </c>
      <c r="I200" s="2">
        <v>318.789495192309</v>
      </c>
      <c r="J200" s="2">
        <v>318.789495192309</v>
      </c>
      <c r="K200" s="26">
        <v>0</v>
      </c>
      <c r="L200" s="11">
        <v>203691.12278373496</v>
      </c>
      <c r="M200" s="7">
        <v>0</v>
      </c>
      <c r="N200" s="7">
        <v>203691.12278373496</v>
      </c>
    </row>
    <row r="201" spans="1:14" x14ac:dyDescent="0.3">
      <c r="A201" s="14" t="s">
        <v>30</v>
      </c>
      <c r="B201" s="14" t="s">
        <v>227</v>
      </c>
      <c r="C201" s="24">
        <v>3390</v>
      </c>
      <c r="D201" s="9">
        <v>6173088</v>
      </c>
      <c r="E201" s="9">
        <v>605000</v>
      </c>
      <c r="F201" s="10">
        <v>37288.781722808701</v>
      </c>
      <c r="G201" s="21">
        <v>2.2528096190359949E-3</v>
      </c>
      <c r="H201" s="4">
        <v>11.019143535108901</v>
      </c>
      <c r="I201" s="3">
        <v>1113.8217228087101</v>
      </c>
      <c r="J201" s="3">
        <v>1113.8217228087101</v>
      </c>
      <c r="K201" s="27">
        <v>0</v>
      </c>
      <c r="L201" s="12">
        <v>510781.72366621933</v>
      </c>
      <c r="M201" s="9">
        <v>0</v>
      </c>
      <c r="N201" s="9">
        <v>510781.72366621933</v>
      </c>
    </row>
    <row r="202" spans="1:14" x14ac:dyDescent="0.3">
      <c r="A202" s="13" t="s">
        <v>18</v>
      </c>
      <c r="B202" s="13" t="s">
        <v>228</v>
      </c>
      <c r="C202" s="25">
        <v>4975</v>
      </c>
      <c r="D202" s="7">
        <v>7809535</v>
      </c>
      <c r="E202" s="7">
        <v>1064200</v>
      </c>
      <c r="F202" s="8">
        <v>38524.073025029</v>
      </c>
      <c r="G202" s="22">
        <v>2.3777856750288335E-3</v>
      </c>
      <c r="H202" s="5">
        <v>7.7873606276589804</v>
      </c>
      <c r="I202" s="2">
        <v>-14359.3569749709</v>
      </c>
      <c r="J202" s="2">
        <v>0</v>
      </c>
      <c r="K202" s="26">
        <v>0</v>
      </c>
      <c r="L202" s="11">
        <v>539117.6668181062</v>
      </c>
      <c r="M202" s="7">
        <v>0</v>
      </c>
      <c r="N202" s="7">
        <v>539117.6668181062</v>
      </c>
    </row>
    <row r="203" spans="1:14" x14ac:dyDescent="0.3">
      <c r="A203" s="14" t="s">
        <v>39</v>
      </c>
      <c r="B203" s="14" t="s">
        <v>229</v>
      </c>
      <c r="C203" s="24">
        <v>1745</v>
      </c>
      <c r="D203" s="9">
        <v>4061608</v>
      </c>
      <c r="E203" s="9">
        <v>439650</v>
      </c>
      <c r="F203" s="10">
        <v>16254.9230215028</v>
      </c>
      <c r="G203" s="21">
        <v>1.0499389804573644E-3</v>
      </c>
      <c r="H203" s="4">
        <v>9.3580443416827208</v>
      </c>
      <c r="I203" s="3">
        <v>-2313.60697849711</v>
      </c>
      <c r="J203" s="3">
        <v>0</v>
      </c>
      <c r="K203" s="27">
        <v>0</v>
      </c>
      <c r="L203" s="12">
        <v>238053.68977954317</v>
      </c>
      <c r="M203" s="9">
        <v>0</v>
      </c>
      <c r="N203" s="9">
        <v>238053.68977954317</v>
      </c>
    </row>
    <row r="204" spans="1:14" x14ac:dyDescent="0.3">
      <c r="A204" s="13" t="s">
        <v>26</v>
      </c>
      <c r="B204" s="13" t="s">
        <v>230</v>
      </c>
      <c r="C204" s="25">
        <v>5901</v>
      </c>
      <c r="D204" s="7">
        <v>7342042.6799999997</v>
      </c>
      <c r="E204" s="7">
        <v>464750</v>
      </c>
      <c r="F204" s="8">
        <v>108886.717965303</v>
      </c>
      <c r="G204" s="22">
        <v>6.0715674100192147E-3</v>
      </c>
      <c r="H204" s="5">
        <v>18.006733581164799</v>
      </c>
      <c r="I204" s="2">
        <v>44244.2879653036</v>
      </c>
      <c r="J204" s="2">
        <v>44244.2879653036</v>
      </c>
      <c r="K204" s="26">
        <v>1.8542276166018955E-2</v>
      </c>
      <c r="L204" s="11">
        <v>1376612.4047234487</v>
      </c>
      <c r="M204" s="7">
        <v>1125196.1977598297</v>
      </c>
      <c r="N204" s="7">
        <v>2501808.6024832781</v>
      </c>
    </row>
    <row r="205" spans="1:14" x14ac:dyDescent="0.3">
      <c r="A205" s="14" t="s">
        <v>30</v>
      </c>
      <c r="B205" s="14" t="s">
        <v>231</v>
      </c>
      <c r="C205" s="24">
        <v>1113</v>
      </c>
      <c r="D205" s="9">
        <v>1642536</v>
      </c>
      <c r="E205" s="9">
        <v>115400</v>
      </c>
      <c r="F205" s="10">
        <v>17558.040250812799</v>
      </c>
      <c r="G205" s="21">
        <v>1.0317677586323083E-3</v>
      </c>
      <c r="H205" s="4">
        <v>15.9473571760334</v>
      </c>
      <c r="I205" s="3">
        <v>5788.3502508128204</v>
      </c>
      <c r="J205" s="3">
        <v>5788.3502508128204</v>
      </c>
      <c r="K205" s="27">
        <v>2.4586851699443762E-3</v>
      </c>
      <c r="L205" s="12">
        <v>233933.71092003569</v>
      </c>
      <c r="M205" s="9">
        <v>149199.76274433106</v>
      </c>
      <c r="N205" s="9">
        <v>383133.47366436676</v>
      </c>
    </row>
    <row r="206" spans="1:14" x14ac:dyDescent="0.3">
      <c r="A206" s="13" t="s">
        <v>30</v>
      </c>
      <c r="B206" s="13" t="s">
        <v>232</v>
      </c>
      <c r="C206" s="25">
        <v>1467</v>
      </c>
      <c r="D206" s="7">
        <v>1689508</v>
      </c>
      <c r="E206" s="7">
        <v>179100</v>
      </c>
      <c r="F206" s="8">
        <v>13984.055624418899</v>
      </c>
      <c r="G206" s="22">
        <v>9.013064535913092E-4</v>
      </c>
      <c r="H206" s="5">
        <v>9.6242640223117402</v>
      </c>
      <c r="I206" s="2">
        <v>-1548.51437558103</v>
      </c>
      <c r="J206" s="2">
        <v>0</v>
      </c>
      <c r="K206" s="26">
        <v>0</v>
      </c>
      <c r="L206" s="11">
        <v>204354.09189785624</v>
      </c>
      <c r="M206" s="7">
        <v>0</v>
      </c>
      <c r="N206" s="7">
        <v>204354.09189785624</v>
      </c>
    </row>
    <row r="207" spans="1:14" x14ac:dyDescent="0.3">
      <c r="A207" s="14" t="s">
        <v>20</v>
      </c>
      <c r="B207" s="14" t="s">
        <v>233</v>
      </c>
      <c r="C207" s="24">
        <v>774</v>
      </c>
      <c r="D207" s="9">
        <v>69630</v>
      </c>
      <c r="E207" s="9">
        <v>5500</v>
      </c>
      <c r="F207" s="10">
        <v>9988.74</v>
      </c>
      <c r="G207" s="21">
        <v>6.3819348526498976E-4</v>
      </c>
      <c r="H207" s="4">
        <v>12.66</v>
      </c>
      <c r="I207" s="3">
        <v>1554.33</v>
      </c>
      <c r="J207" s="3">
        <v>1554.33</v>
      </c>
      <c r="K207" s="27">
        <v>9.8339055480010018E-4</v>
      </c>
      <c r="L207" s="12">
        <v>144698.23179097276</v>
      </c>
      <c r="M207" s="9">
        <v>59674.837288952447</v>
      </c>
      <c r="N207" s="9">
        <v>204373.06907992519</v>
      </c>
    </row>
    <row r="208" spans="1:14" x14ac:dyDescent="0.3">
      <c r="A208" s="13" t="s">
        <v>50</v>
      </c>
      <c r="B208" s="13" t="s">
        <v>234</v>
      </c>
      <c r="C208" s="25">
        <v>826</v>
      </c>
      <c r="D208" s="7">
        <v>1583701.51</v>
      </c>
      <c r="E208" s="7">
        <v>176900</v>
      </c>
      <c r="F208" s="8">
        <v>7451.6876695842402</v>
      </c>
      <c r="G208" s="22">
        <v>4.8161859388703759E-4</v>
      </c>
      <c r="H208" s="5">
        <v>9.1431750547045905</v>
      </c>
      <c r="I208" s="2">
        <v>-1260.6623304157499</v>
      </c>
      <c r="J208" s="2">
        <v>0</v>
      </c>
      <c r="K208" s="26">
        <v>0</v>
      </c>
      <c r="L208" s="11">
        <v>109197.85385175567</v>
      </c>
      <c r="M208" s="7">
        <v>0</v>
      </c>
      <c r="N208" s="7">
        <v>109197.85385175567</v>
      </c>
    </row>
    <row r="209" spans="1:14" x14ac:dyDescent="0.3">
      <c r="A209" s="14" t="s">
        <v>26</v>
      </c>
      <c r="B209" s="14" t="s">
        <v>235</v>
      </c>
      <c r="C209" s="24">
        <v>770</v>
      </c>
      <c r="D209" s="9">
        <v>2086949</v>
      </c>
      <c r="E209" s="9">
        <v>121850</v>
      </c>
      <c r="F209" s="10">
        <v>13305.4422558718</v>
      </c>
      <c r="G209" s="21">
        <v>8.5892398021716844E-4</v>
      </c>
      <c r="H209" s="4">
        <v>17.080156939501698</v>
      </c>
      <c r="I209" s="3">
        <v>4977.9322558718804</v>
      </c>
      <c r="J209" s="3">
        <v>4977.9322558718804</v>
      </c>
      <c r="K209" s="27">
        <v>3.0300909978566897E-3</v>
      </c>
      <c r="L209" s="12">
        <v>194744.6723444433</v>
      </c>
      <c r="M209" s="9">
        <v>183874.23631964205</v>
      </c>
      <c r="N209" s="9">
        <v>378618.90866408532</v>
      </c>
    </row>
    <row r="210" spans="1:14" x14ac:dyDescent="0.3">
      <c r="A210" s="13" t="s">
        <v>39</v>
      </c>
      <c r="B210" s="13" t="s">
        <v>236</v>
      </c>
      <c r="C210" s="25">
        <v>90</v>
      </c>
      <c r="D210" s="7">
        <v>706397</v>
      </c>
      <c r="E210" s="7">
        <v>94200</v>
      </c>
      <c r="F210" s="8">
        <v>732.76409036860798</v>
      </c>
      <c r="G210" s="22">
        <v>4.3955998815880856E-5</v>
      </c>
      <c r="H210" s="5">
        <v>7.7953626634958297</v>
      </c>
      <c r="I210" s="2">
        <v>-272.09590963139101</v>
      </c>
      <c r="J210" s="2">
        <v>0</v>
      </c>
      <c r="K210" s="26">
        <v>0</v>
      </c>
      <c r="L210" s="11">
        <v>9966.1865125795102</v>
      </c>
      <c r="M210" s="7">
        <v>0</v>
      </c>
      <c r="N210" s="7">
        <v>9966.1865125795102</v>
      </c>
    </row>
    <row r="211" spans="1:14" x14ac:dyDescent="0.3">
      <c r="A211" s="14" t="s">
        <v>62</v>
      </c>
      <c r="B211" s="14" t="s">
        <v>237</v>
      </c>
      <c r="C211" s="24">
        <v>604</v>
      </c>
      <c r="D211" s="9">
        <v>7453466</v>
      </c>
      <c r="E211" s="9">
        <v>730250</v>
      </c>
      <c r="F211" s="10">
        <v>6582.3512867066602</v>
      </c>
      <c r="G211" s="21">
        <v>4.015146055780557E-4</v>
      </c>
      <c r="H211" s="4">
        <v>10.8799194821597</v>
      </c>
      <c r="I211" s="3">
        <v>114.90128670666201</v>
      </c>
      <c r="J211" s="3">
        <v>114.90128670666201</v>
      </c>
      <c r="K211" s="27">
        <v>0</v>
      </c>
      <c r="L211" s="12">
        <v>91035.798400967615</v>
      </c>
      <c r="M211" s="9">
        <v>0</v>
      </c>
      <c r="N211" s="9">
        <v>91035.798400967615</v>
      </c>
    </row>
    <row r="212" spans="1:14" x14ac:dyDescent="0.3">
      <c r="A212" s="13" t="s">
        <v>37</v>
      </c>
      <c r="B212" s="13" t="s">
        <v>238</v>
      </c>
      <c r="C212" s="25">
        <v>790</v>
      </c>
      <c r="D212" s="7">
        <v>1946682.28</v>
      </c>
      <c r="E212" s="7">
        <v>174200</v>
      </c>
      <c r="F212" s="8">
        <v>9455.7697191709794</v>
      </c>
      <c r="G212" s="22">
        <v>5.7497864686192164E-4</v>
      </c>
      <c r="H212" s="5">
        <v>12.060930764248701</v>
      </c>
      <c r="I212" s="2">
        <v>1074.8097191709801</v>
      </c>
      <c r="J212" s="2">
        <v>1074.8097191709801</v>
      </c>
      <c r="K212" s="26">
        <v>3.039357322082442E-4</v>
      </c>
      <c r="L212" s="11">
        <v>130365.46978216284</v>
      </c>
      <c r="M212" s="7">
        <v>18443.654230045438</v>
      </c>
      <c r="N212" s="7">
        <v>148809.12401220828</v>
      </c>
    </row>
    <row r="213" spans="1:14" x14ac:dyDescent="0.3">
      <c r="A213" s="14" t="s">
        <v>62</v>
      </c>
      <c r="B213" s="14" t="s">
        <v>239</v>
      </c>
      <c r="C213" s="24">
        <v>635</v>
      </c>
      <c r="D213" s="9">
        <v>846325</v>
      </c>
      <c r="E213" s="9">
        <v>74900</v>
      </c>
      <c r="F213" s="10">
        <v>7231.0412280701703</v>
      </c>
      <c r="G213" s="21">
        <v>4.6731183253996496E-4</v>
      </c>
      <c r="H213" s="4">
        <v>11.2633040935672</v>
      </c>
      <c r="I213" s="3">
        <v>368.06122807017499</v>
      </c>
      <c r="J213" s="3">
        <v>368.06122807017499</v>
      </c>
      <c r="K213" s="27">
        <v>2.9142776366825323E-4</v>
      </c>
      <c r="L213" s="12">
        <v>105954.06788813481</v>
      </c>
      <c r="M213" s="9">
        <v>17684.636377173112</v>
      </c>
      <c r="N213" s="9">
        <v>123638.70426530793</v>
      </c>
    </row>
    <row r="214" spans="1:14" x14ac:dyDescent="0.3">
      <c r="A214" s="13" t="s">
        <v>50</v>
      </c>
      <c r="B214" s="13" t="s">
        <v>240</v>
      </c>
      <c r="C214" s="25">
        <v>4809</v>
      </c>
      <c r="D214" s="7">
        <v>6297199.8499999996</v>
      </c>
      <c r="E214" s="7">
        <v>524450</v>
      </c>
      <c r="F214" s="8">
        <v>77062.247728159302</v>
      </c>
      <c r="G214" s="22">
        <v>3.7607621213506127E-3</v>
      </c>
      <c r="H214" s="5">
        <v>16.203163946206701</v>
      </c>
      <c r="I214" s="2">
        <v>26220.607728159299</v>
      </c>
      <c r="J214" s="2">
        <v>26220.607728159299</v>
      </c>
      <c r="K214" s="26">
        <v>4.2375310350498694E-3</v>
      </c>
      <c r="L214" s="11">
        <v>852681.26627765479</v>
      </c>
      <c r="M214" s="7">
        <v>257145.01099198626</v>
      </c>
      <c r="N214" s="7">
        <v>1109826.2772696409</v>
      </c>
    </row>
    <row r="215" spans="1:14" x14ac:dyDescent="0.3">
      <c r="A215" s="14" t="s">
        <v>28</v>
      </c>
      <c r="B215" s="14" t="s">
        <v>241</v>
      </c>
      <c r="C215" s="24">
        <v>2695</v>
      </c>
      <c r="D215" s="9">
        <v>6268976</v>
      </c>
      <c r="E215" s="9">
        <v>770150</v>
      </c>
      <c r="F215" s="10">
        <v>22041.5123614492</v>
      </c>
      <c r="G215" s="21">
        <v>1.4287549800187423E-3</v>
      </c>
      <c r="H215" s="4">
        <v>8.2305871401976205</v>
      </c>
      <c r="I215" s="3">
        <v>-6586.3076385507602</v>
      </c>
      <c r="J215" s="3">
        <v>0</v>
      </c>
      <c r="K215" s="27">
        <v>0</v>
      </c>
      <c r="L215" s="12">
        <v>323943.01108450996</v>
      </c>
      <c r="M215" s="9">
        <v>0</v>
      </c>
      <c r="N215" s="9">
        <v>323943.01108450996</v>
      </c>
    </row>
    <row r="216" spans="1:14" x14ac:dyDescent="0.3">
      <c r="A216" s="13" t="s">
        <v>20</v>
      </c>
      <c r="B216" s="13" t="s">
        <v>242</v>
      </c>
      <c r="C216" s="25">
        <v>589</v>
      </c>
      <c r="D216" s="7">
        <v>1034641.81</v>
      </c>
      <c r="E216" s="7">
        <v>98050</v>
      </c>
      <c r="F216" s="8">
        <v>6858.2643008655496</v>
      </c>
      <c r="G216" s="22">
        <v>4.0479526267156446E-4</v>
      </c>
      <c r="H216" s="5">
        <v>11.4114214656664</v>
      </c>
      <c r="I216" s="2">
        <v>433.57430086555098</v>
      </c>
      <c r="J216" s="2">
        <v>433.57430086555098</v>
      </c>
      <c r="K216" s="26">
        <v>7.794608767881154E-6</v>
      </c>
      <c r="L216" s="11">
        <v>91779.624985700182</v>
      </c>
      <c r="M216" s="7">
        <v>472.99824844148748</v>
      </c>
      <c r="N216" s="7">
        <v>92252.623234141676</v>
      </c>
    </row>
    <row r="217" spans="1:14" x14ac:dyDescent="0.3">
      <c r="A217" s="14" t="s">
        <v>20</v>
      </c>
      <c r="B217" s="14" t="s">
        <v>243</v>
      </c>
      <c r="C217" s="24">
        <v>1256</v>
      </c>
      <c r="D217" s="9">
        <v>2910856</v>
      </c>
      <c r="E217" s="9">
        <v>292600</v>
      </c>
      <c r="F217" s="10">
        <v>13849.8312655107</v>
      </c>
      <c r="G217" s="21">
        <v>8.1379260532803393E-4</v>
      </c>
      <c r="H217" s="4">
        <v>10.983212740294</v>
      </c>
      <c r="I217" s="3">
        <v>369.74126551074102</v>
      </c>
      <c r="J217" s="3">
        <v>369.74126551074102</v>
      </c>
      <c r="K217" s="27">
        <v>0</v>
      </c>
      <c r="L217" s="12">
        <v>184511.99166760794</v>
      </c>
      <c r="M217" s="9">
        <v>0</v>
      </c>
      <c r="N217" s="9">
        <v>184511.99166760794</v>
      </c>
    </row>
    <row r="218" spans="1:14" x14ac:dyDescent="0.3">
      <c r="A218" s="13" t="s">
        <v>30</v>
      </c>
      <c r="B218" s="13" t="s">
        <v>244</v>
      </c>
      <c r="C218" s="25">
        <v>1427</v>
      </c>
      <c r="D218" s="7">
        <v>1377118</v>
      </c>
      <c r="E218" s="7">
        <v>139850</v>
      </c>
      <c r="F218" s="8">
        <v>12526.710342771899</v>
      </c>
      <c r="G218" s="22">
        <v>9.1518808536337061E-4</v>
      </c>
      <c r="H218" s="5">
        <v>9.0250074515648198</v>
      </c>
      <c r="I218" s="2">
        <v>-2311.0096572280099</v>
      </c>
      <c r="J218" s="2">
        <v>0</v>
      </c>
      <c r="K218" s="26">
        <v>0</v>
      </c>
      <c r="L218" s="11">
        <v>207501.48781800835</v>
      </c>
      <c r="M218" s="7">
        <v>0</v>
      </c>
      <c r="N218" s="7">
        <v>207501.48781800835</v>
      </c>
    </row>
    <row r="219" spans="1:14" x14ac:dyDescent="0.3">
      <c r="A219" s="14" t="s">
        <v>18</v>
      </c>
      <c r="B219" s="14" t="s">
        <v>245</v>
      </c>
      <c r="C219" s="24">
        <v>11837</v>
      </c>
      <c r="D219" s="9">
        <v>48139305</v>
      </c>
      <c r="E219" s="9">
        <v>5026800</v>
      </c>
      <c r="F219" s="10">
        <v>110400.283374173</v>
      </c>
      <c r="G219" s="21">
        <v>7.3829097125964896E-3</v>
      </c>
      <c r="H219" s="4">
        <v>9.4021702754363403</v>
      </c>
      <c r="I219" s="3">
        <v>-15121.6966258264</v>
      </c>
      <c r="J219" s="3">
        <v>0</v>
      </c>
      <c r="K219" s="27">
        <v>0</v>
      </c>
      <c r="L219" s="12">
        <v>1673934.3248568815</v>
      </c>
      <c r="M219" s="9">
        <v>0</v>
      </c>
      <c r="N219" s="9">
        <v>1673934.3248568815</v>
      </c>
    </row>
    <row r="220" spans="1:14" x14ac:dyDescent="0.3">
      <c r="A220" s="13" t="s">
        <v>18</v>
      </c>
      <c r="B220" s="13" t="s">
        <v>246</v>
      </c>
      <c r="C220" s="25">
        <v>3690</v>
      </c>
      <c r="D220" s="7">
        <v>23176385</v>
      </c>
      <c r="E220" s="7">
        <v>4737650</v>
      </c>
      <c r="F220" s="8">
        <v>17785.521512263898</v>
      </c>
      <c r="G220" s="22">
        <v>1.1756736632380293E-3</v>
      </c>
      <c r="H220" s="5">
        <v>4.8409149461796304</v>
      </c>
      <c r="I220" s="2">
        <v>-21489.538487736001</v>
      </c>
      <c r="J220" s="2">
        <v>0</v>
      </c>
      <c r="K220" s="26">
        <v>0</v>
      </c>
      <c r="L220" s="11">
        <v>266561.63712345372</v>
      </c>
      <c r="M220" s="7">
        <v>0</v>
      </c>
      <c r="N220" s="7">
        <v>266561.63712345372</v>
      </c>
    </row>
    <row r="221" spans="1:14" x14ac:dyDescent="0.3">
      <c r="A221" s="14" t="s">
        <v>50</v>
      </c>
      <c r="B221" s="14" t="s">
        <v>247</v>
      </c>
      <c r="C221" s="24">
        <v>991</v>
      </c>
      <c r="D221" s="9">
        <v>2873811</v>
      </c>
      <c r="E221" s="9">
        <v>234600</v>
      </c>
      <c r="F221" s="10">
        <v>13044.2396643907</v>
      </c>
      <c r="G221" s="21">
        <v>7.9064503798831603E-4</v>
      </c>
      <c r="H221" s="4">
        <v>13.0052239924134</v>
      </c>
      <c r="I221" s="3">
        <v>2322.1696643906998</v>
      </c>
      <c r="J221" s="3">
        <v>2322.1696643906998</v>
      </c>
      <c r="K221" s="27">
        <v>1.0166362536745039E-3</v>
      </c>
      <c r="L221" s="12">
        <v>179263.72113264797</v>
      </c>
      <c r="M221" s="9">
        <v>61692.277522848985</v>
      </c>
      <c r="N221" s="9">
        <v>240955.99865549695</v>
      </c>
    </row>
    <row r="222" spans="1:14" x14ac:dyDescent="0.3">
      <c r="A222" s="13" t="s">
        <v>16</v>
      </c>
      <c r="B222" s="13" t="s">
        <v>248</v>
      </c>
      <c r="C222" s="25">
        <v>27</v>
      </c>
      <c r="D222" s="7">
        <v>452947.71</v>
      </c>
      <c r="E222" s="7">
        <v>90850</v>
      </c>
      <c r="F222" s="8">
        <v>121.44460379146901</v>
      </c>
      <c r="G222" s="22">
        <v>8.7672744325712241E-6</v>
      </c>
      <c r="H222" s="5">
        <v>4.4979482885729301</v>
      </c>
      <c r="I222" s="2">
        <v>-167.18539620852999</v>
      </c>
      <c r="J222" s="2">
        <v>0</v>
      </c>
      <c r="K222" s="26">
        <v>0</v>
      </c>
      <c r="L222" s="11">
        <v>1987.8126889567197</v>
      </c>
      <c r="M222" s="7">
        <v>0</v>
      </c>
      <c r="N222" s="7">
        <v>1987.8126889567197</v>
      </c>
    </row>
    <row r="223" spans="1:14" x14ac:dyDescent="0.3">
      <c r="A223" s="14" t="s">
        <v>18</v>
      </c>
      <c r="B223" s="14" t="s">
        <v>249</v>
      </c>
      <c r="C223" s="24">
        <v>10668</v>
      </c>
      <c r="D223" s="9">
        <v>31302423</v>
      </c>
      <c r="E223" s="9">
        <v>3595450</v>
      </c>
      <c r="F223" s="10">
        <v>97472.228974973201</v>
      </c>
      <c r="G223" s="21">
        <v>6.0490254191394033E-3</v>
      </c>
      <c r="H223" s="4">
        <v>9.2285768770093899</v>
      </c>
      <c r="I223" s="3">
        <v>-15435.5510250267</v>
      </c>
      <c r="J223" s="3">
        <v>0</v>
      </c>
      <c r="K223" s="27">
        <v>0</v>
      </c>
      <c r="L223" s="12">
        <v>1371501.4371302859</v>
      </c>
      <c r="M223" s="9">
        <v>0</v>
      </c>
      <c r="N223" s="9">
        <v>1371501.4371302859</v>
      </c>
    </row>
    <row r="224" spans="1:14" x14ac:dyDescent="0.3">
      <c r="A224" s="13" t="s">
        <v>62</v>
      </c>
      <c r="B224" s="13" t="s">
        <v>250</v>
      </c>
      <c r="C224" s="25">
        <v>832</v>
      </c>
      <c r="D224" s="7">
        <v>1341206</v>
      </c>
      <c r="E224" s="7">
        <v>88850</v>
      </c>
      <c r="F224" s="8">
        <v>11932.6369576732</v>
      </c>
      <c r="G224" s="22">
        <v>8.1797321364491442E-4</v>
      </c>
      <c r="H224" s="5">
        <v>14.324894306930601</v>
      </c>
      <c r="I224" s="2">
        <v>3027.86695767326</v>
      </c>
      <c r="J224" s="2">
        <v>3027.86695767326</v>
      </c>
      <c r="K224" s="26">
        <v>2.2656139249683654E-3</v>
      </c>
      <c r="L224" s="11">
        <v>185459.86507156797</v>
      </c>
      <c r="M224" s="7">
        <v>137483.66981169052</v>
      </c>
      <c r="N224" s="7">
        <v>322943.53488325852</v>
      </c>
    </row>
    <row r="225" spans="1:14" x14ac:dyDescent="0.3">
      <c r="A225" s="14" t="s">
        <v>30</v>
      </c>
      <c r="B225" s="14" t="s">
        <v>251</v>
      </c>
      <c r="C225" s="24">
        <v>633</v>
      </c>
      <c r="D225" s="9">
        <v>678766</v>
      </c>
      <c r="E225" s="9">
        <v>52400</v>
      </c>
      <c r="F225" s="10">
        <v>7199.5280606717197</v>
      </c>
      <c r="G225" s="21">
        <v>5.3403559285975508E-4</v>
      </c>
      <c r="H225" s="4">
        <v>11.4278223185265</v>
      </c>
      <c r="I225" s="3">
        <v>464.82806067172299</v>
      </c>
      <c r="J225" s="3">
        <v>464.82806067172299</v>
      </c>
      <c r="K225" s="27">
        <v>9.1508427883389752E-4</v>
      </c>
      <c r="L225" s="12">
        <v>121082.4111878309</v>
      </c>
      <c r="M225" s="9">
        <v>55529.825030902022</v>
      </c>
      <c r="N225" s="9">
        <v>176612.23621873293</v>
      </c>
    </row>
    <row r="226" spans="1:14" x14ac:dyDescent="0.3">
      <c r="A226" s="13" t="s">
        <v>16</v>
      </c>
      <c r="B226" s="13" t="s">
        <v>252</v>
      </c>
      <c r="C226" s="25">
        <v>160</v>
      </c>
      <c r="D226" s="7">
        <v>622228</v>
      </c>
      <c r="E226" s="7">
        <v>235200</v>
      </c>
      <c r="F226" s="8">
        <v>369.01315789473603</v>
      </c>
      <c r="G226" s="22">
        <v>2.7568295530126478E-5</v>
      </c>
      <c r="H226" s="5">
        <v>2.3355263157894699</v>
      </c>
      <c r="I226" s="2">
        <v>-1320.0068421052599</v>
      </c>
      <c r="J226" s="2">
        <v>0</v>
      </c>
      <c r="K226" s="26">
        <v>0</v>
      </c>
      <c r="L226" s="11">
        <v>6250.586552202014</v>
      </c>
      <c r="M226" s="7">
        <v>0</v>
      </c>
      <c r="N226" s="7">
        <v>6250.586552202014</v>
      </c>
    </row>
    <row r="227" spans="1:14" x14ac:dyDescent="0.3">
      <c r="A227" s="14" t="s">
        <v>30</v>
      </c>
      <c r="B227" s="14" t="s">
        <v>253</v>
      </c>
      <c r="C227" s="24">
        <v>102</v>
      </c>
      <c r="D227" s="9">
        <v>431272</v>
      </c>
      <c r="E227" s="9">
        <v>129400</v>
      </c>
      <c r="F227" s="10">
        <v>278.7236513089</v>
      </c>
      <c r="G227" s="21">
        <v>2.2140878997078864E-5</v>
      </c>
      <c r="H227" s="4">
        <v>2.7325848167539202</v>
      </c>
      <c r="I227" s="3">
        <v>-811.65634869109897</v>
      </c>
      <c r="J227" s="3">
        <v>0</v>
      </c>
      <c r="K227" s="27">
        <v>0</v>
      </c>
      <c r="L227" s="12">
        <v>5020.0231045055916</v>
      </c>
      <c r="M227" s="9">
        <v>0</v>
      </c>
      <c r="N227" s="9">
        <v>5020.0231045055916</v>
      </c>
    </row>
    <row r="228" spans="1:14" x14ac:dyDescent="0.3">
      <c r="A228" s="13" t="s">
        <v>32</v>
      </c>
      <c r="B228" s="13" t="s">
        <v>254</v>
      </c>
      <c r="C228" s="25">
        <v>1774</v>
      </c>
      <c r="D228" s="7">
        <v>3584720</v>
      </c>
      <c r="E228" s="7">
        <v>562050</v>
      </c>
      <c r="F228" s="8">
        <v>12949.564727716301</v>
      </c>
      <c r="G228" s="22">
        <v>7.3690516824220526E-4</v>
      </c>
      <c r="H228" s="5">
        <v>7.3493556910989302</v>
      </c>
      <c r="I228" s="2">
        <v>-5886.2152722836699</v>
      </c>
      <c r="J228" s="2">
        <v>0</v>
      </c>
      <c r="K228" s="26">
        <v>0</v>
      </c>
      <c r="L228" s="11">
        <v>167079.22801499939</v>
      </c>
      <c r="M228" s="7">
        <v>0</v>
      </c>
      <c r="N228" s="7">
        <v>167079.22801499939</v>
      </c>
    </row>
    <row r="229" spans="1:14" x14ac:dyDescent="0.3">
      <c r="A229" s="14" t="s">
        <v>18</v>
      </c>
      <c r="B229" s="14" t="s">
        <v>255</v>
      </c>
      <c r="C229" s="24">
        <v>6713</v>
      </c>
      <c r="D229" s="9">
        <v>9310785</v>
      </c>
      <c r="E229" s="9">
        <v>1222950</v>
      </c>
      <c r="F229" s="10">
        <v>57786.460868128102</v>
      </c>
      <c r="G229" s="21">
        <v>3.3286792155187007E-3</v>
      </c>
      <c r="H229" s="4">
        <v>8.6480785495552404</v>
      </c>
      <c r="I229" s="3">
        <v>-13644.119131871799</v>
      </c>
      <c r="J229" s="3">
        <v>0</v>
      </c>
      <c r="K229" s="27">
        <v>0</v>
      </c>
      <c r="L229" s="12">
        <v>754714.68732546933</v>
      </c>
      <c r="M229" s="9">
        <v>0</v>
      </c>
      <c r="N229" s="9">
        <v>754714.68732546933</v>
      </c>
    </row>
    <row r="230" spans="1:14" x14ac:dyDescent="0.3">
      <c r="A230" s="13" t="s">
        <v>30</v>
      </c>
      <c r="B230" s="13" t="s">
        <v>256</v>
      </c>
      <c r="C230" s="25">
        <v>934</v>
      </c>
      <c r="D230" s="7">
        <v>1600858</v>
      </c>
      <c r="E230" s="7">
        <v>145500</v>
      </c>
      <c r="F230" s="8">
        <v>11313.9974793008</v>
      </c>
      <c r="G230" s="22">
        <v>6.6929008875156318E-4</v>
      </c>
      <c r="H230" s="5">
        <v>12.2445860165593</v>
      </c>
      <c r="I230" s="2">
        <v>1436.4374793008201</v>
      </c>
      <c r="J230" s="2">
        <v>1436.4374793008201</v>
      </c>
      <c r="K230" s="26">
        <v>2.6321936231766776E-4</v>
      </c>
      <c r="L230" s="11">
        <v>151748.79504976855</v>
      </c>
      <c r="M230" s="7">
        <v>15972.873179366279</v>
      </c>
      <c r="N230" s="7">
        <v>167721.66822913484</v>
      </c>
    </row>
    <row r="231" spans="1:14" x14ac:dyDescent="0.3">
      <c r="A231" s="14" t="s">
        <v>46</v>
      </c>
      <c r="B231" s="14" t="s">
        <v>257</v>
      </c>
      <c r="C231" s="24">
        <v>2379</v>
      </c>
      <c r="D231" s="9">
        <v>4056696</v>
      </c>
      <c r="E231" s="9">
        <v>399100</v>
      </c>
      <c r="F231" s="10">
        <v>25081.893031383199</v>
      </c>
      <c r="G231" s="21">
        <v>1.5749358841172126E-3</v>
      </c>
      <c r="H231" s="4">
        <v>10.7925529394936</v>
      </c>
      <c r="I231" s="3">
        <v>238.333031383205</v>
      </c>
      <c r="J231" s="3">
        <v>238.333031383205</v>
      </c>
      <c r="K231" s="27">
        <v>0</v>
      </c>
      <c r="L231" s="12">
        <v>357086.7501433185</v>
      </c>
      <c r="M231" s="9">
        <v>0</v>
      </c>
      <c r="N231" s="9">
        <v>357086.7501433185</v>
      </c>
    </row>
    <row r="232" spans="1:14" x14ac:dyDescent="0.3">
      <c r="A232" s="13" t="s">
        <v>30</v>
      </c>
      <c r="B232" s="13" t="s">
        <v>258</v>
      </c>
      <c r="C232" s="25">
        <v>3171</v>
      </c>
      <c r="D232" s="7">
        <v>2938713</v>
      </c>
      <c r="E232" s="7">
        <v>365200</v>
      </c>
      <c r="F232" s="8">
        <v>28062.131111808001</v>
      </c>
      <c r="G232" s="22">
        <v>1.6618826258817179E-3</v>
      </c>
      <c r="H232" s="5">
        <v>8.9913909361768791</v>
      </c>
      <c r="I232" s="2">
        <v>-5301.3588881919304</v>
      </c>
      <c r="J232" s="2">
        <v>0</v>
      </c>
      <c r="K232" s="26">
        <v>0</v>
      </c>
      <c r="L232" s="11">
        <v>376800.26976360474</v>
      </c>
      <c r="M232" s="7">
        <v>0</v>
      </c>
      <c r="N232" s="7">
        <v>376800.26976360474</v>
      </c>
    </row>
    <row r="233" spans="1:14" x14ac:dyDescent="0.3">
      <c r="A233" s="14" t="s">
        <v>46</v>
      </c>
      <c r="B233" s="14" t="s">
        <v>259</v>
      </c>
      <c r="C233" s="24">
        <v>38638</v>
      </c>
      <c r="D233" s="9">
        <v>68509750</v>
      </c>
      <c r="E233" s="9">
        <v>5121050</v>
      </c>
      <c r="F233" s="10">
        <v>565509.02157250501</v>
      </c>
      <c r="G233" s="21">
        <v>3.3665549297132634E-2</v>
      </c>
      <c r="H233" s="4">
        <v>14.8365259096575</v>
      </c>
      <c r="I233" s="3">
        <v>158048.981572505</v>
      </c>
      <c r="J233" s="3">
        <v>158048.981572505</v>
      </c>
      <c r="K233" s="27">
        <v>6.5640262348936232E-2</v>
      </c>
      <c r="L233" s="12">
        <v>7633022.8497149963</v>
      </c>
      <c r="M233" s="9">
        <v>3983231.2362133362</v>
      </c>
      <c r="N233" s="9">
        <v>11616254.085928332</v>
      </c>
    </row>
    <row r="234" spans="1:14" x14ac:dyDescent="0.3">
      <c r="A234" s="13" t="s">
        <v>62</v>
      </c>
      <c r="B234" s="13" t="s">
        <v>260</v>
      </c>
      <c r="C234" s="25">
        <v>967</v>
      </c>
      <c r="D234" s="7">
        <v>3267269</v>
      </c>
      <c r="E234" s="7">
        <v>294600</v>
      </c>
      <c r="F234" s="8">
        <v>10637.3709776207</v>
      </c>
      <c r="G234" s="22">
        <v>6.9848377751117975E-4</v>
      </c>
      <c r="H234" s="5">
        <v>11.034617196701999</v>
      </c>
      <c r="I234" s="2">
        <v>332.210977620731</v>
      </c>
      <c r="J234" s="2">
        <v>332.210977620731</v>
      </c>
      <c r="K234" s="26">
        <v>3.2331645702526543E-4</v>
      </c>
      <c r="L234" s="11">
        <v>158367.90859527665</v>
      </c>
      <c r="M234" s="7">
        <v>19619.729792651182</v>
      </c>
      <c r="N234" s="7">
        <v>177987.63838792784</v>
      </c>
    </row>
    <row r="235" spans="1:14" x14ac:dyDescent="0.3">
      <c r="A235" s="14" t="s">
        <v>18</v>
      </c>
      <c r="B235" s="14" t="s">
        <v>261</v>
      </c>
      <c r="C235" s="24">
        <v>3512</v>
      </c>
      <c r="D235" s="9">
        <v>6638824</v>
      </c>
      <c r="E235" s="9">
        <v>739250</v>
      </c>
      <c r="F235" s="10">
        <v>32283.177786347798</v>
      </c>
      <c r="G235" s="21">
        <v>2.0541494121369356E-3</v>
      </c>
      <c r="H235" s="4">
        <v>9.3035094485152303</v>
      </c>
      <c r="I235" s="3">
        <v>-4811.1222136521301</v>
      </c>
      <c r="J235" s="3">
        <v>0</v>
      </c>
      <c r="K235" s="27">
        <v>0</v>
      </c>
      <c r="L235" s="12">
        <v>465739.30106363364</v>
      </c>
      <c r="M235" s="9">
        <v>0</v>
      </c>
      <c r="N235" s="9">
        <v>465739.30106363364</v>
      </c>
    </row>
    <row r="236" spans="1:14" x14ac:dyDescent="0.3">
      <c r="A236" s="13" t="s">
        <v>26</v>
      </c>
      <c r="B236" s="13" t="s">
        <v>262</v>
      </c>
      <c r="C236" s="25">
        <v>1494</v>
      </c>
      <c r="D236" s="7">
        <v>2328453.67</v>
      </c>
      <c r="E236" s="7">
        <v>140500</v>
      </c>
      <c r="F236" s="8">
        <v>18358.291344794299</v>
      </c>
      <c r="G236" s="22">
        <v>1.6125737075228953E-3</v>
      </c>
      <c r="H236" s="5">
        <v>12.1256878103001</v>
      </c>
      <c r="I236" s="2">
        <v>2173.6313447943699</v>
      </c>
      <c r="J236" s="2">
        <v>2173.6313447943699</v>
      </c>
      <c r="K236" s="26">
        <v>5.3849495181376387E-3</v>
      </c>
      <c r="L236" s="11">
        <v>365620.41057860461</v>
      </c>
      <c r="M236" s="7">
        <v>326773.51306206966</v>
      </c>
      <c r="N236" s="7">
        <v>692393.92364067421</v>
      </c>
    </row>
    <row r="237" spans="1:14" x14ac:dyDescent="0.3">
      <c r="A237" s="14" t="s">
        <v>18</v>
      </c>
      <c r="B237" s="14" t="s">
        <v>263</v>
      </c>
      <c r="C237" s="24">
        <v>4169</v>
      </c>
      <c r="D237" s="9">
        <v>7464783</v>
      </c>
      <c r="E237" s="9">
        <v>756550</v>
      </c>
      <c r="F237" s="10">
        <v>41130.324730744003</v>
      </c>
      <c r="G237" s="21">
        <v>2.6791013739482406E-3</v>
      </c>
      <c r="H237" s="4">
        <v>9.9879370400058303</v>
      </c>
      <c r="I237" s="3">
        <v>-2891.0952692559799</v>
      </c>
      <c r="J237" s="3">
        <v>0</v>
      </c>
      <c r="K237" s="27">
        <v>0</v>
      </c>
      <c r="L237" s="12">
        <v>607435.26931822556</v>
      </c>
      <c r="M237" s="9">
        <v>0</v>
      </c>
      <c r="N237" s="9">
        <v>607435.26931822556</v>
      </c>
    </row>
    <row r="238" spans="1:14" x14ac:dyDescent="0.3">
      <c r="A238" s="13" t="s">
        <v>30</v>
      </c>
      <c r="B238" s="13" t="s">
        <v>264</v>
      </c>
      <c r="C238" s="25">
        <v>4965</v>
      </c>
      <c r="D238" s="7">
        <v>10431062</v>
      </c>
      <c r="E238" s="7">
        <v>663050</v>
      </c>
      <c r="F238" s="8">
        <v>71188.795686396494</v>
      </c>
      <c r="G238" s="22">
        <v>5.0872045499171662E-3</v>
      </c>
      <c r="H238" s="5">
        <v>14.590857898421</v>
      </c>
      <c r="I238" s="2">
        <v>19032.285686396499</v>
      </c>
      <c r="J238" s="2">
        <v>19032.285686396499</v>
      </c>
      <c r="K238" s="26">
        <v>1.5406002258742786E-2</v>
      </c>
      <c r="L238" s="11">
        <v>1153426.8527143598</v>
      </c>
      <c r="M238" s="7">
        <v>934878.49113071023</v>
      </c>
      <c r="N238" s="7">
        <v>2088305.3438450699</v>
      </c>
    </row>
    <row r="239" spans="1:14" x14ac:dyDescent="0.3">
      <c r="A239" s="14" t="s">
        <v>35</v>
      </c>
      <c r="B239" s="14" t="s">
        <v>265</v>
      </c>
      <c r="C239" s="24">
        <v>43</v>
      </c>
      <c r="D239" s="9">
        <v>115822</v>
      </c>
      <c r="E239" s="9">
        <v>43050</v>
      </c>
      <c r="F239" s="10">
        <v>122.372401466992</v>
      </c>
      <c r="G239" s="21">
        <v>7.5346669457998294E-6</v>
      </c>
      <c r="H239" s="4">
        <v>2.9136286063569599</v>
      </c>
      <c r="I239" s="3">
        <v>-326.60759853300698</v>
      </c>
      <c r="J239" s="3">
        <v>0</v>
      </c>
      <c r="K239" s="27">
        <v>0</v>
      </c>
      <c r="L239" s="12">
        <v>1708.3423904561344</v>
      </c>
      <c r="M239" s="9">
        <v>0</v>
      </c>
      <c r="N239" s="9">
        <v>1708.3423904561344</v>
      </c>
    </row>
    <row r="240" spans="1:14" x14ac:dyDescent="0.3">
      <c r="A240" s="13" t="s">
        <v>62</v>
      </c>
      <c r="B240" s="13" t="s">
        <v>266</v>
      </c>
      <c r="C240" s="25">
        <v>2396</v>
      </c>
      <c r="D240" s="7">
        <v>8416056</v>
      </c>
      <c r="E240" s="7">
        <v>950950</v>
      </c>
      <c r="F240" s="8">
        <v>21582.9654174526</v>
      </c>
      <c r="G240" s="22">
        <v>1.3810692248419196E-3</v>
      </c>
      <c r="H240" s="5">
        <v>9.0192082814261099</v>
      </c>
      <c r="I240" s="2">
        <v>-3998.2045825473001</v>
      </c>
      <c r="J240" s="2">
        <v>0</v>
      </c>
      <c r="K240" s="26">
        <v>0</v>
      </c>
      <c r="L240" s="11">
        <v>313131.17327197187</v>
      </c>
      <c r="M240" s="7">
        <v>0</v>
      </c>
      <c r="N240" s="7">
        <v>313131.17327197187</v>
      </c>
    </row>
    <row r="241" spans="1:14" x14ac:dyDescent="0.3">
      <c r="A241" s="14" t="s">
        <v>26</v>
      </c>
      <c r="B241" s="14" t="s">
        <v>267</v>
      </c>
      <c r="C241" s="24">
        <v>983</v>
      </c>
      <c r="D241" s="9">
        <v>1091260</v>
      </c>
      <c r="E241" s="9">
        <v>112750</v>
      </c>
      <c r="F241" s="10">
        <v>9930.2033872502307</v>
      </c>
      <c r="G241" s="21">
        <v>6.1964493479784626E-4</v>
      </c>
      <c r="H241" s="4">
        <v>10.1952806850618</v>
      </c>
      <c r="I241" s="3">
        <v>-481.85661274976098</v>
      </c>
      <c r="J241" s="3">
        <v>0</v>
      </c>
      <c r="K241" s="27">
        <v>0</v>
      </c>
      <c r="L241" s="12">
        <v>140492.70084017204</v>
      </c>
      <c r="M241" s="9">
        <v>0</v>
      </c>
      <c r="N241" s="9">
        <v>140492.70084017204</v>
      </c>
    </row>
    <row r="242" spans="1:14" x14ac:dyDescent="0.3">
      <c r="A242" s="13" t="s">
        <v>46</v>
      </c>
      <c r="B242" s="13" t="s">
        <v>268</v>
      </c>
      <c r="C242" s="25">
        <v>10005</v>
      </c>
      <c r="D242" s="7">
        <v>13520067</v>
      </c>
      <c r="E242" s="7">
        <v>1175200</v>
      </c>
      <c r="F242" s="8">
        <v>126821.52240204001</v>
      </c>
      <c r="G242" s="22">
        <v>7.4965571155417932E-3</v>
      </c>
      <c r="H242" s="5">
        <v>12.821911070876499</v>
      </c>
      <c r="I242" s="2">
        <v>21086.732402040099</v>
      </c>
      <c r="J242" s="2">
        <v>21086.732402040099</v>
      </c>
      <c r="K242" s="26">
        <v>5.8156235914457828E-3</v>
      </c>
      <c r="L242" s="11">
        <v>1699701.7114465355</v>
      </c>
      <c r="M242" s="7">
        <v>352907.99760006502</v>
      </c>
      <c r="N242" s="7">
        <v>2052609.7090466006</v>
      </c>
    </row>
    <row r="243" spans="1:14" x14ac:dyDescent="0.3">
      <c r="A243" s="14" t="s">
        <v>22</v>
      </c>
      <c r="B243" s="14" t="s">
        <v>269</v>
      </c>
      <c r="C243" s="24">
        <v>3750</v>
      </c>
      <c r="D243" s="9">
        <v>6519713</v>
      </c>
      <c r="E243" s="9">
        <v>709150</v>
      </c>
      <c r="F243" s="10">
        <v>32808.523191335698</v>
      </c>
      <c r="G243" s="21">
        <v>2.245429060713938E-3</v>
      </c>
      <c r="H243" s="4">
        <v>8.8266137184115507</v>
      </c>
      <c r="I243" s="3">
        <v>-6926.2068086642503</v>
      </c>
      <c r="J243" s="3">
        <v>0</v>
      </c>
      <c r="K243" s="27">
        <v>0</v>
      </c>
      <c r="L243" s="12">
        <v>509108.32247443439</v>
      </c>
      <c r="M243" s="9">
        <v>0</v>
      </c>
      <c r="N243" s="9">
        <v>509108.32247443439</v>
      </c>
    </row>
    <row r="244" spans="1:14" x14ac:dyDescent="0.3">
      <c r="A244" s="13" t="s">
        <v>26</v>
      </c>
      <c r="B244" s="13" t="s">
        <v>270</v>
      </c>
      <c r="C244" s="25">
        <v>1001</v>
      </c>
      <c r="D244" s="7">
        <v>1247087</v>
      </c>
      <c r="E244" s="7">
        <v>79500</v>
      </c>
      <c r="F244" s="8">
        <v>13253.0222520793</v>
      </c>
      <c r="G244" s="22">
        <v>1.0226838578654745E-3</v>
      </c>
      <c r="H244" s="5">
        <v>13.2397824696097</v>
      </c>
      <c r="I244" s="2">
        <v>2552.3322520793299</v>
      </c>
      <c r="J244" s="2">
        <v>2552.3322520793299</v>
      </c>
      <c r="K244" s="26">
        <v>3.0789697840376503E-3</v>
      </c>
      <c r="L244" s="11">
        <v>231874.10923328431</v>
      </c>
      <c r="M244" s="7">
        <v>186840.33518849203</v>
      </c>
      <c r="N244" s="7">
        <v>418714.44442177634</v>
      </c>
    </row>
    <row r="245" spans="1:14" x14ac:dyDescent="0.3">
      <c r="A245" s="14" t="s">
        <v>46</v>
      </c>
      <c r="B245" s="14" t="s">
        <v>271</v>
      </c>
      <c r="C245" s="24">
        <v>2166</v>
      </c>
      <c r="D245" s="9">
        <v>3728706</v>
      </c>
      <c r="E245" s="9">
        <v>408950</v>
      </c>
      <c r="F245" s="10">
        <v>22100.535569842199</v>
      </c>
      <c r="G245" s="21">
        <v>1.2862461313423886E-3</v>
      </c>
      <c r="H245" s="4">
        <v>10.1285680888369</v>
      </c>
      <c r="I245" s="3">
        <v>-1225.0444301578</v>
      </c>
      <c r="J245" s="3">
        <v>0</v>
      </c>
      <c r="K245" s="27">
        <v>0</v>
      </c>
      <c r="L245" s="12">
        <v>291631.84073548397</v>
      </c>
      <c r="M245" s="9">
        <v>0</v>
      </c>
      <c r="N245" s="9">
        <v>291631.84073548397</v>
      </c>
    </row>
    <row r="246" spans="1:14" x14ac:dyDescent="0.3">
      <c r="A246" s="13" t="s">
        <v>46</v>
      </c>
      <c r="B246" s="13" t="s">
        <v>272</v>
      </c>
      <c r="C246" s="25">
        <v>3150</v>
      </c>
      <c r="D246" s="7">
        <v>4287794</v>
      </c>
      <c r="E246" s="7">
        <v>305850</v>
      </c>
      <c r="F246" s="8">
        <v>44159.049708454797</v>
      </c>
      <c r="G246" s="22">
        <v>2.8761642339090367E-3</v>
      </c>
      <c r="H246" s="5">
        <v>14.045499271137</v>
      </c>
      <c r="I246" s="2">
        <v>10549.6897084548</v>
      </c>
      <c r="J246" s="2">
        <v>10549.6897084548</v>
      </c>
      <c r="K246" s="26">
        <v>6.5561775892964734E-3</v>
      </c>
      <c r="L246" s="11">
        <v>652115.5238904882</v>
      </c>
      <c r="M246" s="7">
        <v>397846.84626981505</v>
      </c>
      <c r="N246" s="7">
        <v>1049962.3701603033</v>
      </c>
    </row>
    <row r="247" spans="1:14" x14ac:dyDescent="0.3">
      <c r="A247" s="14" t="s">
        <v>53</v>
      </c>
      <c r="B247" s="14" t="s">
        <v>273</v>
      </c>
      <c r="C247" s="24">
        <v>232</v>
      </c>
      <c r="D247" s="9">
        <v>1451237</v>
      </c>
      <c r="E247" s="9">
        <v>245950</v>
      </c>
      <c r="F247" s="10">
        <v>1249.50389966686</v>
      </c>
      <c r="G247" s="21">
        <v>8.9157360063833608E-5</v>
      </c>
      <c r="H247" s="4">
        <v>5.3857926709778496</v>
      </c>
      <c r="I247" s="3">
        <v>-1230.5761003331299</v>
      </c>
      <c r="J247" s="3">
        <v>0</v>
      </c>
      <c r="K247" s="27">
        <v>0</v>
      </c>
      <c r="L247" s="12">
        <v>20214.735264856416</v>
      </c>
      <c r="M247" s="9">
        <v>0</v>
      </c>
      <c r="N247" s="9">
        <v>20214.735264856416</v>
      </c>
    </row>
    <row r="248" spans="1:14" x14ac:dyDescent="0.3">
      <c r="A248" s="13" t="s">
        <v>35</v>
      </c>
      <c r="B248" s="13" t="s">
        <v>274</v>
      </c>
      <c r="C248" s="25">
        <v>1178</v>
      </c>
      <c r="D248" s="7">
        <v>5101852.08</v>
      </c>
      <c r="E248" s="7">
        <v>962900</v>
      </c>
      <c r="F248" s="8">
        <v>6333.8317185542701</v>
      </c>
      <c r="G248" s="22">
        <v>4.065085334228632E-4</v>
      </c>
      <c r="H248" s="5">
        <v>5.3950866427208402</v>
      </c>
      <c r="I248" s="2">
        <v>-6216.2282814457203</v>
      </c>
      <c r="J248" s="2">
        <v>0</v>
      </c>
      <c r="K248" s="26">
        <v>0</v>
      </c>
      <c r="L248" s="11">
        <v>92168.0765352944</v>
      </c>
      <c r="M248" s="7">
        <v>0</v>
      </c>
      <c r="N248" s="7">
        <v>92168.0765352944</v>
      </c>
    </row>
    <row r="249" spans="1:14" x14ac:dyDescent="0.3">
      <c r="A249" s="14" t="s">
        <v>30</v>
      </c>
      <c r="B249" s="14" t="s">
        <v>275</v>
      </c>
      <c r="C249" s="24">
        <v>374</v>
      </c>
      <c r="D249" s="9">
        <v>999387</v>
      </c>
      <c r="E249" s="9">
        <v>90900</v>
      </c>
      <c r="F249" s="10">
        <v>3876.4737739345201</v>
      </c>
      <c r="G249" s="21">
        <v>2.6780526754329516E-4</v>
      </c>
      <c r="H249" s="4">
        <v>10.5053489808523</v>
      </c>
      <c r="I249" s="3">
        <v>-68.136226065472101</v>
      </c>
      <c r="J249" s="3">
        <v>0</v>
      </c>
      <c r="K249" s="27">
        <v>1.0359255382945924E-4</v>
      </c>
      <c r="L249" s="12">
        <v>60719.749688032432</v>
      </c>
      <c r="M249" s="9">
        <v>6286.2804243392948</v>
      </c>
      <c r="N249" s="9">
        <v>67006.030112371722</v>
      </c>
    </row>
    <row r="250" spans="1:14" x14ac:dyDescent="0.3">
      <c r="A250" s="13" t="s">
        <v>20</v>
      </c>
      <c r="B250" s="13" t="s">
        <v>276</v>
      </c>
      <c r="C250" s="25">
        <v>1220</v>
      </c>
      <c r="D250" s="7">
        <v>4193498</v>
      </c>
      <c r="E250" s="7">
        <v>329750</v>
      </c>
      <c r="F250" s="8">
        <v>14237.379895042501</v>
      </c>
      <c r="G250" s="22">
        <v>1.0104833615318259E-3</v>
      </c>
      <c r="H250" s="5">
        <v>11.463268836588201</v>
      </c>
      <c r="I250" s="2">
        <v>960.39989504256505</v>
      </c>
      <c r="J250" s="2">
        <v>960.39989504256505</v>
      </c>
      <c r="K250" s="26">
        <v>1.5916756754118665E-3</v>
      </c>
      <c r="L250" s="11">
        <v>229107.87879187174</v>
      </c>
      <c r="M250" s="7">
        <v>96587.247542045385</v>
      </c>
      <c r="N250" s="7">
        <v>325695.12633391714</v>
      </c>
    </row>
    <row r="251" spans="1:14" x14ac:dyDescent="0.3">
      <c r="A251" s="14" t="s">
        <v>26</v>
      </c>
      <c r="B251" s="14" t="s">
        <v>277</v>
      </c>
      <c r="C251" s="24">
        <v>428</v>
      </c>
      <c r="D251" s="9">
        <v>493732.88</v>
      </c>
      <c r="E251" s="9">
        <v>38650</v>
      </c>
      <c r="F251" s="10">
        <v>5257.6847826086896</v>
      </c>
      <c r="G251" s="21">
        <v>3.5609347914368006E-4</v>
      </c>
      <c r="H251" s="4">
        <v>12.2271739130434</v>
      </c>
      <c r="I251" s="3">
        <v>660.98478260869501</v>
      </c>
      <c r="J251" s="3">
        <v>660.98478260869501</v>
      </c>
      <c r="K251" s="27">
        <v>5.7300856361684857E-4</v>
      </c>
      <c r="L251" s="12">
        <v>80737.42207348223</v>
      </c>
      <c r="M251" s="9">
        <v>34771.731975768933</v>
      </c>
      <c r="N251" s="9">
        <v>115509.15404925117</v>
      </c>
    </row>
    <row r="252" spans="1:14" x14ac:dyDescent="0.3">
      <c r="A252" s="13" t="s">
        <v>18</v>
      </c>
      <c r="B252" s="13" t="s">
        <v>278</v>
      </c>
      <c r="C252" s="25">
        <v>4689</v>
      </c>
      <c r="D252" s="7">
        <v>8353786</v>
      </c>
      <c r="E252" s="7">
        <v>1159400</v>
      </c>
      <c r="F252" s="8">
        <v>34026.791846394699</v>
      </c>
      <c r="G252" s="22">
        <v>2.2004321545555706E-3</v>
      </c>
      <c r="H252" s="5">
        <v>7.2846910396905704</v>
      </c>
      <c r="I252" s="2">
        <v>-15906.198153605301</v>
      </c>
      <c r="J252" s="2">
        <v>0</v>
      </c>
      <c r="K252" s="26">
        <v>0</v>
      </c>
      <c r="L252" s="11">
        <v>498906.13002416736</v>
      </c>
      <c r="M252" s="7">
        <v>0</v>
      </c>
      <c r="N252" s="7">
        <v>498906.13002416736</v>
      </c>
    </row>
    <row r="253" spans="1:14" x14ac:dyDescent="0.3">
      <c r="A253" s="14" t="s">
        <v>20</v>
      </c>
      <c r="B253" s="14" t="s">
        <v>279</v>
      </c>
      <c r="C253" s="24">
        <v>2074</v>
      </c>
      <c r="D253" s="9">
        <v>3368166</v>
      </c>
      <c r="E253" s="9">
        <v>222850</v>
      </c>
      <c r="F253" s="10">
        <v>30861.590475652501</v>
      </c>
      <c r="G253" s="21">
        <v>2.0415842252462981E-3</v>
      </c>
      <c r="H253" s="4">
        <v>14.8301732223222</v>
      </c>
      <c r="I253" s="3">
        <v>8615.7004756525694</v>
      </c>
      <c r="J253" s="3">
        <v>8615.7004756525694</v>
      </c>
      <c r="K253" s="27">
        <v>5.67105094289735E-3</v>
      </c>
      <c r="L253" s="12">
        <v>462890.38397629699</v>
      </c>
      <c r="M253" s="9">
        <v>344134.9325787985</v>
      </c>
      <c r="N253" s="9">
        <v>807025.31655509549</v>
      </c>
    </row>
    <row r="254" spans="1:14" x14ac:dyDescent="0.3">
      <c r="A254" s="13" t="s">
        <v>20</v>
      </c>
      <c r="B254" s="13" t="s">
        <v>280</v>
      </c>
      <c r="C254" s="25">
        <v>1005</v>
      </c>
      <c r="D254" s="7">
        <v>1932355</v>
      </c>
      <c r="E254" s="7">
        <v>219950</v>
      </c>
      <c r="F254" s="8">
        <v>7540.9860236220402</v>
      </c>
      <c r="G254" s="22">
        <v>5.7505146061029105E-4</v>
      </c>
      <c r="H254" s="5">
        <v>7.5485345581802203</v>
      </c>
      <c r="I254" s="2">
        <v>-3138.3239763779502</v>
      </c>
      <c r="J254" s="2">
        <v>0</v>
      </c>
      <c r="K254" s="26">
        <v>0</v>
      </c>
      <c r="L254" s="11">
        <v>130381.97891439684</v>
      </c>
      <c r="M254" s="7">
        <v>0</v>
      </c>
      <c r="N254" s="7">
        <v>130381.97891439684</v>
      </c>
    </row>
    <row r="255" spans="1:14" x14ac:dyDescent="0.3">
      <c r="A255" s="14" t="s">
        <v>26</v>
      </c>
      <c r="B255" s="14" t="s">
        <v>281</v>
      </c>
      <c r="C255" s="24">
        <v>60</v>
      </c>
      <c r="D255" s="9">
        <v>104727</v>
      </c>
      <c r="E255" s="9">
        <v>17150</v>
      </c>
      <c r="F255" s="10">
        <v>337.97260821114298</v>
      </c>
      <c r="G255" s="21">
        <v>2.3862914718309042E-5</v>
      </c>
      <c r="H255" s="4">
        <v>5.3646445747800504</v>
      </c>
      <c r="I255" s="3">
        <v>-335.49739178885602</v>
      </c>
      <c r="J255" s="3">
        <v>0</v>
      </c>
      <c r="K255" s="27">
        <v>0</v>
      </c>
      <c r="L255" s="12">
        <v>5410.4619442869744</v>
      </c>
      <c r="M255" s="9">
        <v>0</v>
      </c>
      <c r="N255" s="9">
        <v>5410.4619442869744</v>
      </c>
    </row>
    <row r="256" spans="1:14" x14ac:dyDescent="0.3">
      <c r="A256" s="13" t="s">
        <v>26</v>
      </c>
      <c r="B256" s="13" t="s">
        <v>282</v>
      </c>
      <c r="C256" s="25">
        <v>3759</v>
      </c>
      <c r="D256" s="7">
        <v>8130007</v>
      </c>
      <c r="E256" s="7">
        <v>513500</v>
      </c>
      <c r="F256" s="8">
        <v>69770.559354332407</v>
      </c>
      <c r="G256" s="22">
        <v>3.8761493073176854E-3</v>
      </c>
      <c r="H256" s="5">
        <v>18.264544333594799</v>
      </c>
      <c r="I256" s="2">
        <v>28934.7593543324</v>
      </c>
      <c r="J256" s="2">
        <v>28934.7593543324</v>
      </c>
      <c r="K256" s="26">
        <v>1.1889439528993899E-2</v>
      </c>
      <c r="L256" s="11">
        <v>878843.11556986277</v>
      </c>
      <c r="M256" s="7">
        <v>721483.81524141738</v>
      </c>
      <c r="N256" s="7">
        <v>1600326.9308112802</v>
      </c>
    </row>
    <row r="257" spans="1:14" x14ac:dyDescent="0.3">
      <c r="A257" s="14" t="s">
        <v>37</v>
      </c>
      <c r="B257" s="14" t="s">
        <v>283</v>
      </c>
      <c r="C257" s="24">
        <v>4827</v>
      </c>
      <c r="D257" s="9">
        <v>7140273</v>
      </c>
      <c r="E257" s="9">
        <v>646300</v>
      </c>
      <c r="F257" s="10">
        <v>51054.608460135998</v>
      </c>
      <c r="G257" s="21">
        <v>3.473246925349682E-3</v>
      </c>
      <c r="H257" s="4">
        <v>10.660807780358301</v>
      </c>
      <c r="I257" s="3">
        <v>-139.80153986396701</v>
      </c>
      <c r="J257" s="3">
        <v>0</v>
      </c>
      <c r="K257" s="27">
        <v>1.4912430709661379E-3</v>
      </c>
      <c r="L257" s="12">
        <v>787492.6652735325</v>
      </c>
      <c r="M257" s="9">
        <v>90492.721517211976</v>
      </c>
      <c r="N257" s="9">
        <v>877985.38679074449</v>
      </c>
    </row>
    <row r="258" spans="1:14" x14ac:dyDescent="0.3">
      <c r="A258" s="13" t="s">
        <v>22</v>
      </c>
      <c r="B258" s="13" t="s">
        <v>284</v>
      </c>
      <c r="C258" s="25">
        <v>2529</v>
      </c>
      <c r="D258" s="7">
        <v>5862725</v>
      </c>
      <c r="E258" s="7">
        <v>597300</v>
      </c>
      <c r="F258" s="8">
        <v>24020.5866317361</v>
      </c>
      <c r="G258" s="22">
        <v>1.6167152623279162E-3</v>
      </c>
      <c r="H258" s="5">
        <v>9.5852301004533693</v>
      </c>
      <c r="I258" s="2">
        <v>-2768.5533682638402</v>
      </c>
      <c r="J258" s="2">
        <v>0</v>
      </c>
      <c r="K258" s="26">
        <v>0</v>
      </c>
      <c r="L258" s="11">
        <v>366559.42934170447</v>
      </c>
      <c r="M258" s="7">
        <v>0</v>
      </c>
      <c r="N258" s="7">
        <v>366559.42934170447</v>
      </c>
    </row>
    <row r="259" spans="1:14" x14ac:dyDescent="0.3">
      <c r="A259" s="14" t="s">
        <v>26</v>
      </c>
      <c r="B259" s="14" t="s">
        <v>285</v>
      </c>
      <c r="C259" s="24">
        <v>1921</v>
      </c>
      <c r="D259" s="9">
        <v>2139515</v>
      </c>
      <c r="E259" s="9">
        <v>210500</v>
      </c>
      <c r="F259" s="10">
        <v>19335.2856525018</v>
      </c>
      <c r="G259" s="21">
        <v>1.2716520640937263E-3</v>
      </c>
      <c r="H259" s="4">
        <v>10.049524767412599</v>
      </c>
      <c r="I259" s="3">
        <v>-1232.27434749811</v>
      </c>
      <c r="J259" s="3">
        <v>0</v>
      </c>
      <c r="K259" s="27">
        <v>0</v>
      </c>
      <c r="L259" s="12">
        <v>288322.91362438514</v>
      </c>
      <c r="M259" s="9">
        <v>0</v>
      </c>
      <c r="N259" s="9">
        <v>288322.91362438514</v>
      </c>
    </row>
    <row r="260" spans="1:14" x14ac:dyDescent="0.3">
      <c r="A260" s="13" t="s">
        <v>32</v>
      </c>
      <c r="B260" s="13" t="s">
        <v>286</v>
      </c>
      <c r="C260" s="25">
        <v>481</v>
      </c>
      <c r="D260" s="7">
        <v>1248245.8799999999</v>
      </c>
      <c r="E260" s="7">
        <v>141650</v>
      </c>
      <c r="F260" s="8">
        <v>4541.0862644628096</v>
      </c>
      <c r="G260" s="22">
        <v>2.7606181501518693E-4</v>
      </c>
      <c r="H260" s="5">
        <v>9.4803471074380106</v>
      </c>
      <c r="I260" s="2">
        <v>-579.42373553719005</v>
      </c>
      <c r="J260" s="2">
        <v>0</v>
      </c>
      <c r="K260" s="26">
        <v>0</v>
      </c>
      <c r="L260" s="11">
        <v>62591.764754724791</v>
      </c>
      <c r="M260" s="7">
        <v>0</v>
      </c>
      <c r="N260" s="7">
        <v>62591.764754724791</v>
      </c>
    </row>
    <row r="261" spans="1:14" x14ac:dyDescent="0.3">
      <c r="A261" s="14" t="s">
        <v>26</v>
      </c>
      <c r="B261" s="14" t="s">
        <v>287</v>
      </c>
      <c r="C261" s="24">
        <v>1300</v>
      </c>
      <c r="D261" s="9">
        <v>2880117</v>
      </c>
      <c r="E261" s="9">
        <v>183650</v>
      </c>
      <c r="F261" s="10">
        <v>21758.234375</v>
      </c>
      <c r="G261" s="21">
        <v>1.3278231938233793E-3</v>
      </c>
      <c r="H261" s="4">
        <v>16.421308962264099</v>
      </c>
      <c r="I261" s="3">
        <v>7593.984375</v>
      </c>
      <c r="J261" s="3">
        <v>7593.984375</v>
      </c>
      <c r="K261" s="27">
        <v>3.9955695687257627E-3</v>
      </c>
      <c r="L261" s="12">
        <v>301058.64869101194</v>
      </c>
      <c r="M261" s="9">
        <v>242462.12527317586</v>
      </c>
      <c r="N261" s="9">
        <v>543520.77396418783</v>
      </c>
    </row>
    <row r="262" spans="1:14" x14ac:dyDescent="0.3">
      <c r="A262" s="13" t="s">
        <v>20</v>
      </c>
      <c r="B262" s="13" t="s">
        <v>288</v>
      </c>
      <c r="C262" s="25">
        <v>551</v>
      </c>
      <c r="D262" s="7">
        <v>581883</v>
      </c>
      <c r="E262" s="7">
        <v>60150</v>
      </c>
      <c r="F262" s="8">
        <v>5664.4126239855696</v>
      </c>
      <c r="G262" s="22">
        <v>3.4715972576219008E-4</v>
      </c>
      <c r="H262" s="5">
        <v>10.336519386834899</v>
      </c>
      <c r="I262" s="2">
        <v>-193.70737601442701</v>
      </c>
      <c r="J262" s="2">
        <v>0</v>
      </c>
      <c r="K262" s="26">
        <v>0</v>
      </c>
      <c r="L262" s="11">
        <v>78711.8634499537</v>
      </c>
      <c r="M262" s="7">
        <v>0</v>
      </c>
      <c r="N262" s="7">
        <v>78711.8634499537</v>
      </c>
    </row>
    <row r="263" spans="1:14" x14ac:dyDescent="0.3">
      <c r="A263" s="14" t="s">
        <v>26</v>
      </c>
      <c r="B263" s="14" t="s">
        <v>289</v>
      </c>
      <c r="C263" s="24">
        <v>202</v>
      </c>
      <c r="D263" s="9">
        <v>468995</v>
      </c>
      <c r="E263" s="9">
        <v>36300</v>
      </c>
      <c r="F263" s="10">
        <v>3658.5502734824199</v>
      </c>
      <c r="G263" s="21">
        <v>1.6997719466837458E-4</v>
      </c>
      <c r="H263" s="4">
        <v>17.934069968051102</v>
      </c>
      <c r="I263" s="3">
        <v>1477.7902734824199</v>
      </c>
      <c r="J263" s="3">
        <v>1477.7902734824199</v>
      </c>
      <c r="K263" s="27">
        <v>2.8797164885499142E-4</v>
      </c>
      <c r="L263" s="12">
        <v>38539.095244902564</v>
      </c>
      <c r="M263" s="9">
        <v>17474.909846725339</v>
      </c>
      <c r="N263" s="9">
        <v>56014.0050916279</v>
      </c>
    </row>
    <row r="264" spans="1:14" x14ac:dyDescent="0.3">
      <c r="A264" s="13" t="s">
        <v>39</v>
      </c>
      <c r="B264" s="13" t="s">
        <v>290</v>
      </c>
      <c r="C264" s="25">
        <v>54</v>
      </c>
      <c r="D264" s="7">
        <v>427123.61</v>
      </c>
      <c r="E264" s="7">
        <v>39600</v>
      </c>
      <c r="F264" s="8">
        <v>464.36840784313699</v>
      </c>
      <c r="G264" s="22">
        <v>3.793410592545985E-5</v>
      </c>
      <c r="H264" s="5">
        <v>8.4430619607843092</v>
      </c>
      <c r="I264" s="2">
        <v>-123.581592156862</v>
      </c>
      <c r="J264" s="2">
        <v>0</v>
      </c>
      <c r="K264" s="26">
        <v>8.2443027897195543E-6</v>
      </c>
      <c r="L264" s="11">
        <v>8600.8368601668953</v>
      </c>
      <c r="M264" s="7">
        <v>500.28691564703757</v>
      </c>
      <c r="N264" s="7">
        <v>9101.1237758139323</v>
      </c>
    </row>
    <row r="265" spans="1:14" x14ac:dyDescent="0.3">
      <c r="A265" s="14" t="s">
        <v>30</v>
      </c>
      <c r="B265" s="14" t="s">
        <v>291</v>
      </c>
      <c r="C265" s="24">
        <v>599</v>
      </c>
      <c r="D265" s="9">
        <v>946311</v>
      </c>
      <c r="E265" s="9">
        <v>79000</v>
      </c>
      <c r="F265" s="10">
        <v>7180.05282229965</v>
      </c>
      <c r="G265" s="21">
        <v>4.6731671987824031E-4</v>
      </c>
      <c r="H265" s="4">
        <v>12.148989547038299</v>
      </c>
      <c r="I265" s="3">
        <v>862.26282229965204</v>
      </c>
      <c r="J265" s="3">
        <v>862.26282229965204</v>
      </c>
      <c r="K265" s="27">
        <v>5.1759115211391302E-4</v>
      </c>
      <c r="L265" s="12">
        <v>105955.17599911202</v>
      </c>
      <c r="M265" s="9">
        <v>31408.851380393644</v>
      </c>
      <c r="N265" s="9">
        <v>137364.02737950566</v>
      </c>
    </row>
    <row r="266" spans="1:14" x14ac:dyDescent="0.3">
      <c r="A266" s="13" t="s">
        <v>30</v>
      </c>
      <c r="B266" s="13" t="s">
        <v>292</v>
      </c>
      <c r="C266" s="25">
        <v>93</v>
      </c>
      <c r="D266" s="7">
        <v>210489</v>
      </c>
      <c r="E266" s="7">
        <v>12450</v>
      </c>
      <c r="F266" s="8">
        <v>1839.4577391304299</v>
      </c>
      <c r="G266" s="22">
        <v>1.0240489159740263E-4</v>
      </c>
      <c r="H266" s="5">
        <v>21.389043478260799</v>
      </c>
      <c r="I266" s="2">
        <v>920.11773913043396</v>
      </c>
      <c r="J266" s="2">
        <v>920.11773913043396</v>
      </c>
      <c r="K266" s="26">
        <v>3.5374279489637798E-4</v>
      </c>
      <c r="L266" s="11">
        <v>23218.361019053296</v>
      </c>
      <c r="M266" s="7">
        <v>21466.083464541411</v>
      </c>
      <c r="N266" s="7">
        <v>44684.444483594707</v>
      </c>
    </row>
    <row r="267" spans="1:14" x14ac:dyDescent="0.3">
      <c r="A267" s="14" t="s">
        <v>46</v>
      </c>
      <c r="B267" s="14" t="s">
        <v>293</v>
      </c>
      <c r="C267" s="24">
        <v>3221</v>
      </c>
      <c r="D267" s="9">
        <v>4239883.43</v>
      </c>
      <c r="E267" s="9">
        <v>370750</v>
      </c>
      <c r="F267" s="10">
        <v>40473.724585728698</v>
      </c>
      <c r="G267" s="21">
        <v>2.3990603977440874E-3</v>
      </c>
      <c r="H267" s="4">
        <v>12.7879066621575</v>
      </c>
      <c r="I267" s="3">
        <v>6639.8745857287804</v>
      </c>
      <c r="J267" s="3">
        <v>6639.8745857287804</v>
      </c>
      <c r="K267" s="27">
        <v>1.7406315281492377E-3</v>
      </c>
      <c r="L267" s="12">
        <v>543941.30546346516</v>
      </c>
      <c r="M267" s="9">
        <v>105626.29742100899</v>
      </c>
      <c r="N267" s="9">
        <v>649567.60288447421</v>
      </c>
    </row>
    <row r="268" spans="1:14" x14ac:dyDescent="0.3">
      <c r="A268" s="13" t="s">
        <v>20</v>
      </c>
      <c r="B268" s="13" t="s">
        <v>294</v>
      </c>
      <c r="C268" s="25">
        <v>136</v>
      </c>
      <c r="D268" s="7">
        <v>231193</v>
      </c>
      <c r="E268" s="7">
        <v>41450</v>
      </c>
      <c r="F268" s="8">
        <v>777.84455696202497</v>
      </c>
      <c r="G268" s="22">
        <v>4.9404527963860351E-5</v>
      </c>
      <c r="H268" s="5">
        <v>5.8048101265822698</v>
      </c>
      <c r="I268" s="2">
        <v>-654.61544303797405</v>
      </c>
      <c r="J268" s="2">
        <v>0</v>
      </c>
      <c r="K268" s="26">
        <v>0</v>
      </c>
      <c r="L268" s="11">
        <v>11201.536844065349</v>
      </c>
      <c r="M268" s="7">
        <v>0</v>
      </c>
      <c r="N268" s="7">
        <v>11201.536844065349</v>
      </c>
    </row>
    <row r="269" spans="1:14" x14ac:dyDescent="0.3">
      <c r="A269" s="14" t="s">
        <v>16</v>
      </c>
      <c r="B269" s="14" t="s">
        <v>295</v>
      </c>
      <c r="C269" s="24">
        <v>244</v>
      </c>
      <c r="D269" s="9">
        <v>425419</v>
      </c>
      <c r="E269" s="9">
        <v>41300</v>
      </c>
      <c r="F269" s="10">
        <v>2510.2312820512798</v>
      </c>
      <c r="G269" s="21">
        <v>1.6369460160130578E-4</v>
      </c>
      <c r="H269" s="4">
        <v>10.415897435897399</v>
      </c>
      <c r="I269" s="3">
        <v>-66.0587179487176</v>
      </c>
      <c r="J269" s="3">
        <v>0</v>
      </c>
      <c r="K269" s="27">
        <v>0</v>
      </c>
      <c r="L269" s="12">
        <v>37114.636786995223</v>
      </c>
      <c r="M269" s="9">
        <v>0</v>
      </c>
      <c r="N269" s="9">
        <v>37114.636786995223</v>
      </c>
    </row>
    <row r="270" spans="1:14" x14ac:dyDescent="0.3">
      <c r="A270" s="13" t="s">
        <v>30</v>
      </c>
      <c r="B270" s="13" t="s">
        <v>296</v>
      </c>
      <c r="C270" s="25">
        <v>1205</v>
      </c>
      <c r="D270" s="7">
        <v>1768202</v>
      </c>
      <c r="E270" s="7">
        <v>101400</v>
      </c>
      <c r="F270" s="8">
        <v>20674.086182380201</v>
      </c>
      <c r="G270" s="22">
        <v>1.3685436994407842E-3</v>
      </c>
      <c r="H270" s="5">
        <v>17.228405151983502</v>
      </c>
      <c r="I270" s="2">
        <v>7846.0861823802097</v>
      </c>
      <c r="J270" s="2">
        <v>7846.0861823802097</v>
      </c>
      <c r="K270" s="26">
        <v>4.9652131885141657E-3</v>
      </c>
      <c r="L270" s="11">
        <v>310291.24867285969</v>
      </c>
      <c r="M270" s="7">
        <v>301302.76082402887</v>
      </c>
      <c r="N270" s="7">
        <v>611594.00949688861</v>
      </c>
    </row>
    <row r="271" spans="1:14" x14ac:dyDescent="0.3">
      <c r="A271" s="14" t="s">
        <v>37</v>
      </c>
      <c r="B271" s="14" t="s">
        <v>297</v>
      </c>
      <c r="C271" s="24">
        <v>724</v>
      </c>
      <c r="D271" s="9">
        <v>1296714.78</v>
      </c>
      <c r="E271" s="9">
        <v>128400</v>
      </c>
      <c r="F271" s="10">
        <v>7466.0651492741199</v>
      </c>
      <c r="G271" s="21">
        <v>4.7620692172893614E-4</v>
      </c>
      <c r="H271" s="4">
        <v>10.283836293766001</v>
      </c>
      <c r="I271" s="3">
        <v>-294.87485072587498</v>
      </c>
      <c r="J271" s="3">
        <v>0</v>
      </c>
      <c r="K271" s="27">
        <v>0</v>
      </c>
      <c r="L271" s="12">
        <v>107970.86014155729</v>
      </c>
      <c r="M271" s="9">
        <v>0</v>
      </c>
      <c r="N271" s="9">
        <v>107970.86014155729</v>
      </c>
    </row>
    <row r="272" spans="1:14" x14ac:dyDescent="0.3">
      <c r="A272" s="13" t="s">
        <v>26</v>
      </c>
      <c r="B272" s="13" t="s">
        <v>298</v>
      </c>
      <c r="C272" s="25">
        <v>213</v>
      </c>
      <c r="D272" s="7">
        <v>296244</v>
      </c>
      <c r="E272" s="7">
        <v>20800</v>
      </c>
      <c r="F272" s="8">
        <v>3203.30737007874</v>
      </c>
      <c r="G272" s="22">
        <v>1.9758025052535295E-4</v>
      </c>
      <c r="H272" s="5">
        <v>15.2538446194225</v>
      </c>
      <c r="I272" s="2">
        <v>958.40737007873997</v>
      </c>
      <c r="J272" s="2">
        <v>958.40737007873997</v>
      </c>
      <c r="K272" s="26">
        <v>4.7168442308725722E-4</v>
      </c>
      <c r="L272" s="11">
        <v>44797.563039937784</v>
      </c>
      <c r="M272" s="7">
        <v>28623.105094991719</v>
      </c>
      <c r="N272" s="7">
        <v>73420.668134929496</v>
      </c>
    </row>
    <row r="273" spans="1:14" x14ac:dyDescent="0.3">
      <c r="A273" s="14" t="s">
        <v>35</v>
      </c>
      <c r="B273" s="14" t="s">
        <v>299</v>
      </c>
      <c r="C273" s="24">
        <v>2804</v>
      </c>
      <c r="D273" s="9">
        <v>3326093.02</v>
      </c>
      <c r="E273" s="9">
        <v>217300</v>
      </c>
      <c r="F273" s="10">
        <v>56418.511756490603</v>
      </c>
      <c r="G273" s="21">
        <v>2.7953125479345422E-3</v>
      </c>
      <c r="H273" s="4">
        <v>19.985303491494999</v>
      </c>
      <c r="I273" s="3">
        <v>26240.641756490601</v>
      </c>
      <c r="J273" s="3">
        <v>26240.641756490601</v>
      </c>
      <c r="K273" s="27">
        <v>7.9889428467542992E-3</v>
      </c>
      <c r="L273" s="12">
        <v>633783.94221824559</v>
      </c>
      <c r="M273" s="9">
        <v>484790.97360022238</v>
      </c>
      <c r="N273" s="9">
        <v>1118574.915818468</v>
      </c>
    </row>
    <row r="274" spans="1:14" x14ac:dyDescent="0.3">
      <c r="A274" s="13" t="s">
        <v>20</v>
      </c>
      <c r="B274" s="13" t="s">
        <v>300</v>
      </c>
      <c r="C274" s="25">
        <v>1354</v>
      </c>
      <c r="D274" s="7">
        <v>3274207.52</v>
      </c>
      <c r="E274" s="7">
        <v>337750</v>
      </c>
      <c r="F274" s="8">
        <v>12192.0049331151</v>
      </c>
      <c r="G274" s="22">
        <v>8.5488403853718308E-4</v>
      </c>
      <c r="H274" s="5">
        <v>8.8927825916230301</v>
      </c>
      <c r="I274" s="2">
        <v>-2463.9850668848098</v>
      </c>
      <c r="J274" s="2">
        <v>0</v>
      </c>
      <c r="K274" s="26">
        <v>0</v>
      </c>
      <c r="L274" s="11">
        <v>193828.69242435714</v>
      </c>
      <c r="M274" s="7">
        <v>0</v>
      </c>
      <c r="N274" s="7">
        <v>193828.69242435714</v>
      </c>
    </row>
    <row r="275" spans="1:14" x14ac:dyDescent="0.3">
      <c r="A275" s="14" t="s">
        <v>30</v>
      </c>
      <c r="B275" s="14" t="s">
        <v>301</v>
      </c>
      <c r="C275" s="24">
        <v>3134</v>
      </c>
      <c r="D275" s="9">
        <v>4016310</v>
      </c>
      <c r="E275" s="9">
        <v>321000</v>
      </c>
      <c r="F275" s="10">
        <v>40506.142489299702</v>
      </c>
      <c r="G275" s="21">
        <v>2.5538705878179772E-3</v>
      </c>
      <c r="H275" s="4">
        <v>12.9247423386406</v>
      </c>
      <c r="I275" s="3">
        <v>7003.6824892997802</v>
      </c>
      <c r="J275" s="3">
        <v>7003.6824892997802</v>
      </c>
      <c r="K275" s="27">
        <v>3.7049251642214576E-3</v>
      </c>
      <c r="L275" s="12">
        <v>579041.57095366367</v>
      </c>
      <c r="M275" s="9">
        <v>224825.02527960867</v>
      </c>
      <c r="N275" s="9">
        <v>803866.59623327234</v>
      </c>
    </row>
    <row r="276" spans="1:14" x14ac:dyDescent="0.3">
      <c r="A276" s="13" t="s">
        <v>30</v>
      </c>
      <c r="B276" s="13" t="s">
        <v>302</v>
      </c>
      <c r="C276" s="25">
        <v>4055</v>
      </c>
      <c r="D276" s="7">
        <v>6542976.3399999999</v>
      </c>
      <c r="E276" s="7">
        <v>361050</v>
      </c>
      <c r="F276" s="8">
        <v>75927.138053390794</v>
      </c>
      <c r="G276" s="22">
        <v>4.7860425930617073E-3</v>
      </c>
      <c r="H276" s="5">
        <v>18.765975791742601</v>
      </c>
      <c r="I276" s="2">
        <v>32675.3980533908</v>
      </c>
      <c r="J276" s="2">
        <v>32675.3980533908</v>
      </c>
      <c r="K276" s="26">
        <v>1.8363565180219036E-2</v>
      </c>
      <c r="L276" s="11">
        <v>1085144.1083024517</v>
      </c>
      <c r="M276" s="7">
        <v>1114351.5247585457</v>
      </c>
      <c r="N276" s="7">
        <v>2199495.6330609974</v>
      </c>
    </row>
    <row r="277" spans="1:14" x14ac:dyDescent="0.3">
      <c r="A277" s="14" t="s">
        <v>16</v>
      </c>
      <c r="B277" s="14" t="s">
        <v>303</v>
      </c>
      <c r="C277" s="24">
        <v>2381</v>
      </c>
      <c r="D277" s="9">
        <v>2530533</v>
      </c>
      <c r="E277" s="9">
        <v>189450</v>
      </c>
      <c r="F277" s="10">
        <v>30787.3002548656</v>
      </c>
      <c r="G277" s="21">
        <v>2.0713547815010948E-3</v>
      </c>
      <c r="H277" s="4">
        <v>13.050996292863701</v>
      </c>
      <c r="I277" s="3">
        <v>5569.5902548656104</v>
      </c>
      <c r="J277" s="3">
        <v>5569.5902548656104</v>
      </c>
      <c r="K277" s="27">
        <v>4.0154173226707246E-3</v>
      </c>
      <c r="L277" s="12">
        <v>469640.29125200998</v>
      </c>
      <c r="M277" s="9">
        <v>243666.54144479297</v>
      </c>
      <c r="N277" s="9">
        <v>713306.83269680291</v>
      </c>
    </row>
    <row r="278" spans="1:14" x14ac:dyDescent="0.3">
      <c r="A278" s="13" t="s">
        <v>46</v>
      </c>
      <c r="B278" s="13" t="s">
        <v>304</v>
      </c>
      <c r="C278" s="25">
        <v>2855</v>
      </c>
      <c r="D278" s="7">
        <v>3803780.19</v>
      </c>
      <c r="E278" s="7">
        <v>441750</v>
      </c>
      <c r="F278" s="8">
        <v>24199.870775346601</v>
      </c>
      <c r="G278" s="22">
        <v>1.6011155186876876E-3</v>
      </c>
      <c r="H278" s="5">
        <v>8.5663259381757992</v>
      </c>
      <c r="I278" s="2">
        <v>-5999.3792246533503</v>
      </c>
      <c r="J278" s="2">
        <v>0</v>
      </c>
      <c r="K278" s="26">
        <v>0</v>
      </c>
      <c r="L278" s="11">
        <v>363022.48424080567</v>
      </c>
      <c r="M278" s="7">
        <v>0</v>
      </c>
      <c r="N278" s="7">
        <v>363022.48424080567</v>
      </c>
    </row>
    <row r="279" spans="1:14" x14ac:dyDescent="0.3">
      <c r="A279" s="14" t="s">
        <v>28</v>
      </c>
      <c r="B279" s="14" t="s">
        <v>305</v>
      </c>
      <c r="C279" s="24">
        <v>68</v>
      </c>
      <c r="D279" s="9">
        <v>749375.22</v>
      </c>
      <c r="E279" s="9">
        <v>104150</v>
      </c>
      <c r="F279" s="10">
        <v>536.86072186836498</v>
      </c>
      <c r="G279" s="21">
        <v>3.1865935046432203E-5</v>
      </c>
      <c r="H279" s="4">
        <v>7.8950106157112501</v>
      </c>
      <c r="I279" s="3">
        <v>-190.05927813163399</v>
      </c>
      <c r="J279" s="3">
        <v>0</v>
      </c>
      <c r="K279" s="27">
        <v>0</v>
      </c>
      <c r="L279" s="12">
        <v>7224.9945542301784</v>
      </c>
      <c r="M279" s="9">
        <v>0</v>
      </c>
      <c r="N279" s="9">
        <v>7224.9945542301784</v>
      </c>
    </row>
    <row r="280" spans="1:14" x14ac:dyDescent="0.3">
      <c r="A280" s="13" t="s">
        <v>22</v>
      </c>
      <c r="B280" s="13" t="s">
        <v>306</v>
      </c>
      <c r="C280" s="25">
        <v>4273</v>
      </c>
      <c r="D280" s="7">
        <v>9773925</v>
      </c>
      <c r="E280" s="7">
        <v>823100</v>
      </c>
      <c r="F280" s="8">
        <v>48873.287308262501</v>
      </c>
      <c r="G280" s="22">
        <v>3.3046615961132147E-3</v>
      </c>
      <c r="H280" s="5">
        <v>11.573120366626201</v>
      </c>
      <c r="I280" s="2">
        <v>3729.4173082625598</v>
      </c>
      <c r="J280" s="2">
        <v>3729.4173082625598</v>
      </c>
      <c r="K280" s="26">
        <v>3.4269566122021814E-3</v>
      </c>
      <c r="L280" s="11">
        <v>749269.14903646696</v>
      </c>
      <c r="M280" s="7">
        <v>207957.13079737226</v>
      </c>
      <c r="N280" s="7">
        <v>957226.27983383927</v>
      </c>
    </row>
    <row r="281" spans="1:14" x14ac:dyDescent="0.3">
      <c r="A281" s="14" t="s">
        <v>62</v>
      </c>
      <c r="B281" s="14" t="s">
        <v>307</v>
      </c>
      <c r="C281" s="24">
        <v>965</v>
      </c>
      <c r="D281" s="9">
        <v>1841449</v>
      </c>
      <c r="E281" s="9">
        <v>162600</v>
      </c>
      <c r="F281" s="10">
        <v>10561.9252059419</v>
      </c>
      <c r="G281" s="21">
        <v>7.1177735610855445E-4</v>
      </c>
      <c r="H281" s="4">
        <v>10.967731262660299</v>
      </c>
      <c r="I281" s="3">
        <v>267.45520594193198</v>
      </c>
      <c r="J281" s="3">
        <v>267.45520594193198</v>
      </c>
      <c r="K281" s="27">
        <v>4.5762880094903476E-4</v>
      </c>
      <c r="L281" s="12">
        <v>161381.97464519212</v>
      </c>
      <c r="M281" s="9">
        <v>27770.171375017235</v>
      </c>
      <c r="N281" s="9">
        <v>189152.14602020936</v>
      </c>
    </row>
    <row r="282" spans="1:14" x14ac:dyDescent="0.3">
      <c r="A282" s="13" t="s">
        <v>16</v>
      </c>
      <c r="B282" s="13" t="s">
        <v>308</v>
      </c>
      <c r="C282" s="25">
        <v>621</v>
      </c>
      <c r="D282" s="7">
        <v>1607158</v>
      </c>
      <c r="E282" s="7">
        <v>127600</v>
      </c>
      <c r="F282" s="8">
        <v>8341.0499859459396</v>
      </c>
      <c r="G282" s="22">
        <v>5.0942141803846553E-4</v>
      </c>
      <c r="H282" s="5">
        <v>13.1148584684684</v>
      </c>
      <c r="I282" s="2">
        <v>1542.2099859459399</v>
      </c>
      <c r="J282" s="2">
        <v>1542.2099859459399</v>
      </c>
      <c r="K282" s="26">
        <v>7.6502646002760252E-4</v>
      </c>
      <c r="L282" s="11">
        <v>115501.6153071653</v>
      </c>
      <c r="M282" s="7">
        <v>46423.904827081235</v>
      </c>
      <c r="N282" s="7">
        <v>161925.52013424653</v>
      </c>
    </row>
    <row r="283" spans="1:14" x14ac:dyDescent="0.3">
      <c r="A283" s="14" t="s">
        <v>26</v>
      </c>
      <c r="B283" s="14" t="s">
        <v>309</v>
      </c>
      <c r="C283" s="24">
        <v>710</v>
      </c>
      <c r="D283" s="9">
        <v>1000491</v>
      </c>
      <c r="E283" s="9">
        <v>75600</v>
      </c>
      <c r="F283" s="10">
        <v>9243.2788390243895</v>
      </c>
      <c r="G283" s="21">
        <v>6.1196620526587019E-4</v>
      </c>
      <c r="H283" s="4">
        <v>12.9096073170731</v>
      </c>
      <c r="I283" s="3">
        <v>1589.23883902439</v>
      </c>
      <c r="J283" s="3">
        <v>1589.23883902439</v>
      </c>
      <c r="K283" s="27">
        <v>1.1451747910708066E-3</v>
      </c>
      <c r="L283" s="12">
        <v>138751.69499894709</v>
      </c>
      <c r="M283" s="9">
        <v>69492.34868180324</v>
      </c>
      <c r="N283" s="9">
        <v>208244.04368075033</v>
      </c>
    </row>
    <row r="284" spans="1:14" x14ac:dyDescent="0.3">
      <c r="A284" s="13" t="s">
        <v>62</v>
      </c>
      <c r="B284" s="13" t="s">
        <v>310</v>
      </c>
      <c r="C284" s="25">
        <v>1043</v>
      </c>
      <c r="D284" s="7">
        <v>1925348</v>
      </c>
      <c r="E284" s="7">
        <v>136850</v>
      </c>
      <c r="F284" s="8">
        <v>14638.539592814301</v>
      </c>
      <c r="G284" s="22">
        <v>9.5571069276485809E-4</v>
      </c>
      <c r="H284" s="5">
        <v>13.9814131736526</v>
      </c>
      <c r="I284" s="2">
        <v>3446.10959281437</v>
      </c>
      <c r="J284" s="2">
        <v>3446.10959281437</v>
      </c>
      <c r="K284" s="26">
        <v>2.2017861578668002E-3</v>
      </c>
      <c r="L284" s="11">
        <v>216689.21814421241</v>
      </c>
      <c r="M284" s="7">
        <v>133610.42576057461</v>
      </c>
      <c r="N284" s="7">
        <v>350299.64390478702</v>
      </c>
    </row>
    <row r="285" spans="1:14" x14ac:dyDescent="0.3">
      <c r="A285" s="14" t="s">
        <v>37</v>
      </c>
      <c r="B285" s="14" t="s">
        <v>311</v>
      </c>
      <c r="C285" s="24">
        <v>198</v>
      </c>
      <c r="D285" s="9">
        <v>530514.41</v>
      </c>
      <c r="E285" s="9">
        <v>53750</v>
      </c>
      <c r="F285" s="10">
        <v>1897.7833517502299</v>
      </c>
      <c r="G285" s="21">
        <v>1.2728042204831943E-4</v>
      </c>
      <c r="H285" s="4">
        <v>9.8330743614001896</v>
      </c>
      <c r="I285" s="3">
        <v>-165.386648249763</v>
      </c>
      <c r="J285" s="3">
        <v>0</v>
      </c>
      <c r="K285" s="27">
        <v>0</v>
      </c>
      <c r="L285" s="12">
        <v>28858.414316707385</v>
      </c>
      <c r="M285" s="9">
        <v>0</v>
      </c>
      <c r="N285" s="9">
        <v>28858.414316707385</v>
      </c>
    </row>
    <row r="286" spans="1:14" x14ac:dyDescent="0.3">
      <c r="A286" s="13" t="s">
        <v>26</v>
      </c>
      <c r="B286" s="13" t="s">
        <v>312</v>
      </c>
      <c r="C286" s="25">
        <v>43</v>
      </c>
      <c r="D286" s="7">
        <v>169267</v>
      </c>
      <c r="E286" s="7">
        <v>14300</v>
      </c>
      <c r="F286" s="8">
        <v>558.946642335766</v>
      </c>
      <c r="G286" s="22">
        <v>3.3149914711076317E-5</v>
      </c>
      <c r="H286" s="5">
        <v>12.998759124087499</v>
      </c>
      <c r="I286" s="2">
        <v>99.276642335766397</v>
      </c>
      <c r="J286" s="2">
        <v>99.276642335766397</v>
      </c>
      <c r="K286" s="26">
        <v>3.3519745464949727E-5</v>
      </c>
      <c r="L286" s="11">
        <v>7516.1125167590917</v>
      </c>
      <c r="M286" s="7">
        <v>2034.0701329947053</v>
      </c>
      <c r="N286" s="7">
        <v>9550.1826497537968</v>
      </c>
    </row>
    <row r="287" spans="1:14" x14ac:dyDescent="0.3">
      <c r="A287" s="14" t="s">
        <v>62</v>
      </c>
      <c r="B287" s="14" t="s">
        <v>313</v>
      </c>
      <c r="C287" s="24">
        <v>1038</v>
      </c>
      <c r="D287" s="9">
        <v>1199772</v>
      </c>
      <c r="E287" s="9">
        <v>119600</v>
      </c>
      <c r="F287" s="10">
        <v>11057.5262809917</v>
      </c>
      <c r="G287" s="21">
        <v>6.7817628087466549E-4</v>
      </c>
      <c r="H287" s="4">
        <v>10.7458953168044</v>
      </c>
      <c r="I287" s="3">
        <v>57.516280991735897</v>
      </c>
      <c r="J287" s="3">
        <v>57.516280991735897</v>
      </c>
      <c r="K287" s="27">
        <v>0</v>
      </c>
      <c r="L287" s="12">
        <v>153763.57006276303</v>
      </c>
      <c r="M287" s="9">
        <v>0</v>
      </c>
      <c r="N287" s="9">
        <v>153763.57006276303</v>
      </c>
    </row>
    <row r="288" spans="1:14" x14ac:dyDescent="0.3">
      <c r="A288" s="13" t="s">
        <v>37</v>
      </c>
      <c r="B288" s="13" t="s">
        <v>314</v>
      </c>
      <c r="C288" s="25">
        <v>481</v>
      </c>
      <c r="D288" s="7">
        <v>2136651.36</v>
      </c>
      <c r="E288" s="7">
        <v>153550</v>
      </c>
      <c r="F288" s="8">
        <v>6523.7084361038897</v>
      </c>
      <c r="G288" s="22">
        <v>4.3591982382791864E-4</v>
      </c>
      <c r="H288" s="5">
        <v>13.534664805194801</v>
      </c>
      <c r="I288" s="2">
        <v>1371.12843610389</v>
      </c>
      <c r="J288" s="2">
        <v>1371.12843610389</v>
      </c>
      <c r="K288" s="26">
        <v>9.7120702819561726E-4</v>
      </c>
      <c r="L288" s="11">
        <v>98836.527114252051</v>
      </c>
      <c r="M288" s="7">
        <v>58935.507462995425</v>
      </c>
      <c r="N288" s="7">
        <v>157772.03457724748</v>
      </c>
    </row>
    <row r="289" spans="1:14" x14ac:dyDescent="0.3">
      <c r="A289" s="14" t="s">
        <v>30</v>
      </c>
      <c r="B289" s="14" t="s">
        <v>315</v>
      </c>
      <c r="C289" s="24">
        <v>188</v>
      </c>
      <c r="D289" s="9">
        <v>733753</v>
      </c>
      <c r="E289" s="9">
        <v>63250</v>
      </c>
      <c r="F289" s="10">
        <v>2157.8472491467501</v>
      </c>
      <c r="G289" s="21">
        <v>1.4204465932509379E-4</v>
      </c>
      <c r="H289" s="4">
        <v>11.539290102389</v>
      </c>
      <c r="I289" s="3">
        <v>158.817249146758</v>
      </c>
      <c r="J289" s="3">
        <v>158.817249146758</v>
      </c>
      <c r="K289" s="27">
        <v>1.2008453194476724E-4</v>
      </c>
      <c r="L289" s="12">
        <v>32205.924244366015</v>
      </c>
      <c r="M289" s="9">
        <v>7287.0589103641332</v>
      </c>
      <c r="N289" s="9">
        <v>39492.983154730151</v>
      </c>
    </row>
    <row r="290" spans="1:14" x14ac:dyDescent="0.3">
      <c r="A290" s="13" t="s">
        <v>32</v>
      </c>
      <c r="B290" s="13" t="s">
        <v>316</v>
      </c>
      <c r="C290" s="25">
        <v>2192</v>
      </c>
      <c r="D290" s="7">
        <v>23223174.25</v>
      </c>
      <c r="E290" s="7">
        <v>3395500</v>
      </c>
      <c r="F290" s="8">
        <v>13629.301041840899</v>
      </c>
      <c r="G290" s="22">
        <v>9.764187174549693E-4</v>
      </c>
      <c r="H290" s="5">
        <v>6.2807838902492801</v>
      </c>
      <c r="I290" s="2">
        <v>-9567.9989581590598</v>
      </c>
      <c r="J290" s="2">
        <v>0</v>
      </c>
      <c r="K290" s="26">
        <v>0</v>
      </c>
      <c r="L290" s="11">
        <v>221384.36879323341</v>
      </c>
      <c r="M290" s="7">
        <v>0</v>
      </c>
      <c r="N290" s="7">
        <v>221384.36879323341</v>
      </c>
    </row>
    <row r="291" spans="1:14" x14ac:dyDescent="0.3">
      <c r="A291" s="14" t="s">
        <v>22</v>
      </c>
      <c r="B291" s="14" t="s">
        <v>317</v>
      </c>
      <c r="C291" s="24">
        <v>1790</v>
      </c>
      <c r="D291" s="9">
        <v>5269474</v>
      </c>
      <c r="E291" s="9">
        <v>518150</v>
      </c>
      <c r="F291" s="10">
        <v>16964.683976702101</v>
      </c>
      <c r="G291" s="21">
        <v>1.1856117499149928E-3</v>
      </c>
      <c r="H291" s="4">
        <v>9.5414420566378695</v>
      </c>
      <c r="I291" s="3">
        <v>-2042.13602329785</v>
      </c>
      <c r="J291" s="3">
        <v>0</v>
      </c>
      <c r="K291" s="27">
        <v>0</v>
      </c>
      <c r="L291" s="12">
        <v>268814.90921529423</v>
      </c>
      <c r="M291" s="9">
        <v>0</v>
      </c>
      <c r="N291" s="9">
        <v>268814.90921529423</v>
      </c>
    </row>
    <row r="292" spans="1:14" x14ac:dyDescent="0.3">
      <c r="A292" s="13" t="s">
        <v>53</v>
      </c>
      <c r="B292" s="13" t="s">
        <v>318</v>
      </c>
      <c r="C292" s="25">
        <v>4057</v>
      </c>
      <c r="D292" s="7">
        <v>12339526.66</v>
      </c>
      <c r="E292" s="7">
        <v>1761350</v>
      </c>
      <c r="F292" s="8">
        <v>30239.1266328151</v>
      </c>
      <c r="G292" s="22">
        <v>1.851124141879463E-3</v>
      </c>
      <c r="H292" s="5">
        <v>7.55411607115043</v>
      </c>
      <c r="I292" s="2">
        <v>-12552.9433671848</v>
      </c>
      <c r="J292" s="2">
        <v>0</v>
      </c>
      <c r="K292" s="26">
        <v>0</v>
      </c>
      <c r="L292" s="11">
        <v>419707.18338549312</v>
      </c>
      <c r="M292" s="7">
        <v>0</v>
      </c>
      <c r="N292" s="7">
        <v>419707.18338549312</v>
      </c>
    </row>
    <row r="293" spans="1:14" x14ac:dyDescent="0.3">
      <c r="A293" s="14" t="s">
        <v>26</v>
      </c>
      <c r="B293" s="14" t="s">
        <v>319</v>
      </c>
      <c r="C293" s="24">
        <v>25</v>
      </c>
      <c r="D293" s="9">
        <v>70483</v>
      </c>
      <c r="E293" s="9">
        <v>71000</v>
      </c>
      <c r="F293" s="10">
        <v>19.849991836734599</v>
      </c>
      <c r="G293" s="21">
        <v>1.6163810156492609E-6</v>
      </c>
      <c r="H293" s="4">
        <v>0.76346122448979503</v>
      </c>
      <c r="I293" s="3">
        <v>-258.090008163265</v>
      </c>
      <c r="J293" s="3">
        <v>0</v>
      </c>
      <c r="K293" s="27">
        <v>0</v>
      </c>
      <c r="L293" s="12">
        <v>366.48364526602819</v>
      </c>
      <c r="M293" s="9">
        <v>0</v>
      </c>
      <c r="N293" s="9">
        <v>366.48364526602819</v>
      </c>
    </row>
    <row r="294" spans="1:14" x14ac:dyDescent="0.3">
      <c r="A294" s="13" t="s">
        <v>26</v>
      </c>
      <c r="B294" s="13" t="s">
        <v>320</v>
      </c>
      <c r="C294" s="25">
        <v>327</v>
      </c>
      <c r="D294" s="7">
        <v>533711</v>
      </c>
      <c r="E294" s="7">
        <v>40800</v>
      </c>
      <c r="F294" s="8">
        <v>4052.6643428571401</v>
      </c>
      <c r="G294" s="22">
        <v>2.7859379776491743E-4</v>
      </c>
      <c r="H294" s="5">
        <v>12.431485714285699</v>
      </c>
      <c r="I294" s="2">
        <v>567.72434285714201</v>
      </c>
      <c r="J294" s="2">
        <v>567.72434285714201</v>
      </c>
      <c r="K294" s="26">
        <v>4.9761051586483327E-4</v>
      </c>
      <c r="L294" s="11">
        <v>63165.843674786345</v>
      </c>
      <c r="M294" s="7">
        <v>30196.371545933616</v>
      </c>
      <c r="N294" s="7">
        <v>93362.215220719954</v>
      </c>
    </row>
    <row r="295" spans="1:14" x14ac:dyDescent="0.3">
      <c r="A295" s="14" t="s">
        <v>53</v>
      </c>
      <c r="B295" s="14" t="s">
        <v>321</v>
      </c>
      <c r="C295" s="24">
        <v>5937</v>
      </c>
      <c r="D295" s="9">
        <v>9327200</v>
      </c>
      <c r="E295" s="9">
        <v>1057900</v>
      </c>
      <c r="F295" s="10">
        <v>53539.975604532599</v>
      </c>
      <c r="G295" s="21">
        <v>3.4091916909434355E-3</v>
      </c>
      <c r="H295" s="4">
        <v>9.1458789894999395</v>
      </c>
      <c r="I295" s="3">
        <v>-9039.2843954672899</v>
      </c>
      <c r="J295" s="3">
        <v>0</v>
      </c>
      <c r="K295" s="27">
        <v>0</v>
      </c>
      <c r="L295" s="12">
        <v>772969.35945869552</v>
      </c>
      <c r="M295" s="9">
        <v>0</v>
      </c>
      <c r="N295" s="9">
        <v>772969.35945869552</v>
      </c>
    </row>
    <row r="296" spans="1:14" x14ac:dyDescent="0.3">
      <c r="A296" s="13" t="s">
        <v>26</v>
      </c>
      <c r="B296" s="13" t="s">
        <v>322</v>
      </c>
      <c r="C296" s="25">
        <v>562</v>
      </c>
      <c r="D296" s="7">
        <v>805956</v>
      </c>
      <c r="E296" s="7">
        <v>280800</v>
      </c>
      <c r="F296" s="8">
        <v>1559.5262836363599</v>
      </c>
      <c r="G296" s="22">
        <v>1.0505778621632724E-4</v>
      </c>
      <c r="H296" s="5">
        <v>2.7504872727272698</v>
      </c>
      <c r="I296" s="2">
        <v>-4501.7037163636296</v>
      </c>
      <c r="J296" s="2">
        <v>0</v>
      </c>
      <c r="K296" s="26">
        <v>0</v>
      </c>
      <c r="L296" s="11">
        <v>23819.854405227223</v>
      </c>
      <c r="M296" s="7">
        <v>0</v>
      </c>
      <c r="N296" s="7">
        <v>23819.854405227223</v>
      </c>
    </row>
    <row r="297" spans="1:14" x14ac:dyDescent="0.3">
      <c r="A297" s="14" t="s">
        <v>37</v>
      </c>
      <c r="B297" s="14" t="s">
        <v>323</v>
      </c>
      <c r="C297" s="24">
        <v>767</v>
      </c>
      <c r="D297" s="9">
        <v>1595196.45</v>
      </c>
      <c r="E297" s="9">
        <v>156600</v>
      </c>
      <c r="F297" s="10">
        <v>8258.96276218395</v>
      </c>
      <c r="G297" s="21">
        <v>5.0885668096668367E-4</v>
      </c>
      <c r="H297" s="4">
        <v>10.796029754488799</v>
      </c>
      <c r="I297" s="3">
        <v>81.112762183950807</v>
      </c>
      <c r="J297" s="3">
        <v>81.112762183950807</v>
      </c>
      <c r="K297" s="27">
        <v>0</v>
      </c>
      <c r="L297" s="12">
        <v>115373.57191969681</v>
      </c>
      <c r="M297" s="9">
        <v>0</v>
      </c>
      <c r="N297" s="9">
        <v>115373.57191969681</v>
      </c>
    </row>
    <row r="298" spans="1:14" x14ac:dyDescent="0.3">
      <c r="A298" s="13" t="s">
        <v>50</v>
      </c>
      <c r="B298" s="13" t="s">
        <v>324</v>
      </c>
      <c r="C298" s="25">
        <v>1564</v>
      </c>
      <c r="D298" s="7">
        <v>2121671</v>
      </c>
      <c r="E298" s="7">
        <v>204950</v>
      </c>
      <c r="F298" s="8">
        <v>17754.638440817602</v>
      </c>
      <c r="G298" s="22">
        <v>1.0544951013102756E-3</v>
      </c>
      <c r="H298" s="5">
        <v>11.673003577131899</v>
      </c>
      <c r="I298" s="2">
        <v>1495.14844081763</v>
      </c>
      <c r="J298" s="2">
        <v>1495.14844081763</v>
      </c>
      <c r="K298" s="26">
        <v>0</v>
      </c>
      <c r="L298" s="11">
        <v>239086.70350729767</v>
      </c>
      <c r="M298" s="7">
        <v>0</v>
      </c>
      <c r="N298" s="7">
        <v>239086.70350729767</v>
      </c>
    </row>
    <row r="299" spans="1:14" x14ac:dyDescent="0.3">
      <c r="A299" s="14" t="s">
        <v>26</v>
      </c>
      <c r="B299" s="14" t="s">
        <v>325</v>
      </c>
      <c r="C299" s="24">
        <v>586</v>
      </c>
      <c r="D299" s="9">
        <v>875225</v>
      </c>
      <c r="E299" s="9">
        <v>57900</v>
      </c>
      <c r="F299" s="10">
        <v>7610.0278385650199</v>
      </c>
      <c r="G299" s="21">
        <v>5.7692115842469447E-4</v>
      </c>
      <c r="H299" s="4">
        <v>12.9422242152466</v>
      </c>
      <c r="I299" s="3">
        <v>1324.3078385650199</v>
      </c>
      <c r="J299" s="3">
        <v>1324.3078385650199</v>
      </c>
      <c r="K299" s="27">
        <v>1.6030652530296314E-3</v>
      </c>
      <c r="L299" s="12">
        <v>130805.8973246816</v>
      </c>
      <c r="M299" s="9">
        <v>97278.398364892346</v>
      </c>
      <c r="N299" s="9">
        <v>228084.29568957395</v>
      </c>
    </row>
    <row r="300" spans="1:14" x14ac:dyDescent="0.3">
      <c r="A300" s="13" t="s">
        <v>50</v>
      </c>
      <c r="B300" s="13" t="s">
        <v>326</v>
      </c>
      <c r="C300" s="25">
        <v>778</v>
      </c>
      <c r="D300" s="7">
        <v>1244247.92</v>
      </c>
      <c r="E300" s="7">
        <v>150450</v>
      </c>
      <c r="F300" s="8">
        <v>6655.2218120085699</v>
      </c>
      <c r="G300" s="22">
        <v>4.1905596652154644E-4</v>
      </c>
      <c r="H300" s="5">
        <v>8.6882791279485296</v>
      </c>
      <c r="I300" s="2">
        <v>-1533.31818799142</v>
      </c>
      <c r="J300" s="2">
        <v>0</v>
      </c>
      <c r="K300" s="26">
        <v>0</v>
      </c>
      <c r="L300" s="11">
        <v>95012.968288053555</v>
      </c>
      <c r="M300" s="7">
        <v>0</v>
      </c>
      <c r="N300" s="7">
        <v>95012.968288053555</v>
      </c>
    </row>
    <row r="301" spans="1:14" x14ac:dyDescent="0.3">
      <c r="A301" s="14" t="s">
        <v>30</v>
      </c>
      <c r="B301" s="14" t="s">
        <v>327</v>
      </c>
      <c r="C301" s="24">
        <v>1695</v>
      </c>
      <c r="D301" s="9">
        <v>2497575</v>
      </c>
      <c r="E301" s="9">
        <v>221450</v>
      </c>
      <c r="F301" s="10">
        <v>17966.923892381099</v>
      </c>
      <c r="G301" s="21">
        <v>1.2450599309507286E-3</v>
      </c>
      <c r="H301" s="4">
        <v>10.7974302237867</v>
      </c>
      <c r="I301" s="3">
        <v>178.76389238119299</v>
      </c>
      <c r="J301" s="3">
        <v>178.76389238119299</v>
      </c>
      <c r="K301" s="27">
        <v>7.5655243058290577E-4</v>
      </c>
      <c r="L301" s="12">
        <v>282293.65332295129</v>
      </c>
      <c r="M301" s="9">
        <v>45909.677467640242</v>
      </c>
      <c r="N301" s="9">
        <v>328203.33079059154</v>
      </c>
    </row>
    <row r="302" spans="1:14" x14ac:dyDescent="0.3">
      <c r="A302" s="13" t="s">
        <v>28</v>
      </c>
      <c r="B302" s="13" t="s">
        <v>328</v>
      </c>
      <c r="C302" s="25">
        <v>1908</v>
      </c>
      <c r="D302" s="7">
        <v>6355902</v>
      </c>
      <c r="E302" s="7">
        <v>514700</v>
      </c>
      <c r="F302" s="8">
        <v>22622.973818181799</v>
      </c>
      <c r="G302" s="22">
        <v>1.5345431136539456E-3</v>
      </c>
      <c r="H302" s="5">
        <v>11.819735537190001</v>
      </c>
      <c r="I302" s="2">
        <v>2162.3138181818099</v>
      </c>
      <c r="J302" s="2">
        <v>2162.3138181818099</v>
      </c>
      <c r="K302" s="26">
        <v>2.0699364835706957E-3</v>
      </c>
      <c r="L302" s="11">
        <v>347928.45787283801</v>
      </c>
      <c r="M302" s="7">
        <v>125609.42572878074</v>
      </c>
      <c r="N302" s="7">
        <v>473537.88360161876</v>
      </c>
    </row>
    <row r="303" spans="1:14" x14ac:dyDescent="0.3">
      <c r="A303" s="14" t="s">
        <v>18</v>
      </c>
      <c r="B303" s="14" t="s">
        <v>329</v>
      </c>
      <c r="C303" s="24">
        <v>1710</v>
      </c>
      <c r="D303" s="9">
        <v>3992429</v>
      </c>
      <c r="E303" s="9">
        <v>538050</v>
      </c>
      <c r="F303" s="10">
        <v>13132.1520457191</v>
      </c>
      <c r="G303" s="21">
        <v>8.2639632346616289E-4</v>
      </c>
      <c r="H303" s="4">
        <v>7.7202539951317597</v>
      </c>
      <c r="I303" s="3">
        <v>-5051.5379542808696</v>
      </c>
      <c r="J303" s="3">
        <v>0</v>
      </c>
      <c r="K303" s="27">
        <v>0</v>
      </c>
      <c r="L303" s="12">
        <v>187369.64498229482</v>
      </c>
      <c r="M303" s="9">
        <v>0</v>
      </c>
      <c r="N303" s="9">
        <v>187369.64498229482</v>
      </c>
    </row>
    <row r="304" spans="1:14" x14ac:dyDescent="0.3">
      <c r="A304" s="13" t="s">
        <v>30</v>
      </c>
      <c r="B304" s="13" t="s">
        <v>330</v>
      </c>
      <c r="C304" s="25">
        <v>3194</v>
      </c>
      <c r="D304" s="7">
        <v>6815231.75</v>
      </c>
      <c r="E304" s="7">
        <v>534150</v>
      </c>
      <c r="F304" s="8">
        <v>36527.539024485799</v>
      </c>
      <c r="G304" s="22">
        <v>2.6541777719766573E-3</v>
      </c>
      <c r="H304" s="5">
        <v>11.5265190989226</v>
      </c>
      <c r="I304" s="2">
        <v>2650.9290244857998</v>
      </c>
      <c r="J304" s="2">
        <v>2650.9290244857998</v>
      </c>
      <c r="K304" s="26">
        <v>4.2467313627657099E-3</v>
      </c>
      <c r="L304" s="11">
        <v>601784.31671777298</v>
      </c>
      <c r="M304" s="7">
        <v>257703.3121234827</v>
      </c>
      <c r="N304" s="7">
        <v>859487.62884125568</v>
      </c>
    </row>
    <row r="305" spans="1:14" x14ac:dyDescent="0.3">
      <c r="A305" s="14" t="s">
        <v>35</v>
      </c>
      <c r="B305" s="14" t="s">
        <v>331</v>
      </c>
      <c r="C305" s="24">
        <v>435</v>
      </c>
      <c r="D305" s="9">
        <v>5652325.9800000004</v>
      </c>
      <c r="E305" s="9">
        <v>1347350</v>
      </c>
      <c r="F305" s="10">
        <v>1828.14187203661</v>
      </c>
      <c r="G305" s="21">
        <v>1.1885398044266096E-4</v>
      </c>
      <c r="H305" s="4">
        <v>4.2220366559737101</v>
      </c>
      <c r="I305" s="3">
        <v>-2800.6281279633799</v>
      </c>
      <c r="J305" s="3">
        <v>0</v>
      </c>
      <c r="K305" s="27">
        <v>0</v>
      </c>
      <c r="L305" s="12">
        <v>26947.878987249431</v>
      </c>
      <c r="M305" s="9">
        <v>0</v>
      </c>
      <c r="N305" s="9">
        <v>26947.878987249431</v>
      </c>
    </row>
    <row r="306" spans="1:14" x14ac:dyDescent="0.3">
      <c r="A306" s="13" t="s">
        <v>28</v>
      </c>
      <c r="B306" s="13" t="s">
        <v>332</v>
      </c>
      <c r="C306" s="25">
        <v>1881</v>
      </c>
      <c r="D306" s="7">
        <v>5202928.71</v>
      </c>
      <c r="E306" s="7">
        <v>664450</v>
      </c>
      <c r="F306" s="8">
        <v>14810.07244179</v>
      </c>
      <c r="G306" s="22">
        <v>9.5929474467005009E-4</v>
      </c>
      <c r="H306" s="5">
        <v>7.9325508525924002</v>
      </c>
      <c r="I306" s="2">
        <v>-5148.1575582099804</v>
      </c>
      <c r="J306" s="2">
        <v>0</v>
      </c>
      <c r="K306" s="26">
        <v>0</v>
      </c>
      <c r="L306" s="11">
        <v>217501.83373071125</v>
      </c>
      <c r="M306" s="7">
        <v>0</v>
      </c>
      <c r="N306" s="7">
        <v>217501.83373071125</v>
      </c>
    </row>
    <row r="307" spans="1:14" x14ac:dyDescent="0.3">
      <c r="A307" s="14" t="s">
        <v>37</v>
      </c>
      <c r="B307" s="14" t="s">
        <v>333</v>
      </c>
      <c r="C307" s="24">
        <v>3347</v>
      </c>
      <c r="D307" s="9">
        <v>2952433.07</v>
      </c>
      <c r="E307" s="9">
        <v>436600</v>
      </c>
      <c r="F307" s="10">
        <v>24574.178924990199</v>
      </c>
      <c r="G307" s="21">
        <v>1.4741094909276767E-3</v>
      </c>
      <c r="H307" s="4">
        <v>7.30504724286273</v>
      </c>
      <c r="I307" s="3">
        <v>-11386.9810750097</v>
      </c>
      <c r="J307" s="3">
        <v>0</v>
      </c>
      <c r="K307" s="27">
        <v>0</v>
      </c>
      <c r="L307" s="12">
        <v>334226.28360889526</v>
      </c>
      <c r="M307" s="9">
        <v>0</v>
      </c>
      <c r="N307" s="9">
        <v>334226.28360889526</v>
      </c>
    </row>
    <row r="308" spans="1:14" x14ac:dyDescent="0.3">
      <c r="A308" s="13" t="s">
        <v>18</v>
      </c>
      <c r="B308" s="13" t="s">
        <v>334</v>
      </c>
      <c r="C308" s="25">
        <v>5183</v>
      </c>
      <c r="D308" s="7">
        <v>9917423</v>
      </c>
      <c r="E308" s="7">
        <v>1250000</v>
      </c>
      <c r="F308" s="8">
        <v>39283.665868902397</v>
      </c>
      <c r="G308" s="22">
        <v>2.6782291540788576E-3</v>
      </c>
      <c r="H308" s="5">
        <v>7.6175423441734402</v>
      </c>
      <c r="I308" s="2">
        <v>-15844.664131097499</v>
      </c>
      <c r="J308" s="2">
        <v>0</v>
      </c>
      <c r="K308" s="26">
        <v>0</v>
      </c>
      <c r="L308" s="11">
        <v>607237.51005595375</v>
      </c>
      <c r="M308" s="7">
        <v>0</v>
      </c>
      <c r="N308" s="7">
        <v>607237.51005595375</v>
      </c>
    </row>
    <row r="309" spans="1:14" x14ac:dyDescent="0.3">
      <c r="A309" s="14" t="s">
        <v>39</v>
      </c>
      <c r="B309" s="14" t="s">
        <v>335</v>
      </c>
      <c r="C309" s="24">
        <v>441</v>
      </c>
      <c r="D309" s="9">
        <v>5401610</v>
      </c>
      <c r="E309" s="9">
        <v>612350</v>
      </c>
      <c r="F309" s="10">
        <v>4345.5716171684298</v>
      </c>
      <c r="G309" s="21">
        <v>2.5336101610617614E-4</v>
      </c>
      <c r="H309" s="4">
        <v>10.0359621643612</v>
      </c>
      <c r="I309" s="3">
        <v>-283.19838283156997</v>
      </c>
      <c r="J309" s="3">
        <v>0</v>
      </c>
      <c r="K309" s="27">
        <v>0</v>
      </c>
      <c r="L309" s="12">
        <v>57444.790462105033</v>
      </c>
      <c r="M309" s="9">
        <v>0</v>
      </c>
      <c r="N309" s="9">
        <v>57444.790462105033</v>
      </c>
    </row>
    <row r="310" spans="1:14" x14ac:dyDescent="0.3">
      <c r="A310" s="13" t="s">
        <v>53</v>
      </c>
      <c r="B310" s="13" t="s">
        <v>336</v>
      </c>
      <c r="C310" s="25">
        <v>4349</v>
      </c>
      <c r="D310" s="7">
        <v>12142797</v>
      </c>
      <c r="E310" s="7">
        <v>1145500</v>
      </c>
      <c r="F310" s="8">
        <v>49880.438635922699</v>
      </c>
      <c r="G310" s="22">
        <v>3.0025534621398297E-3</v>
      </c>
      <c r="H310" s="5">
        <v>11.6109028482129</v>
      </c>
      <c r="I310" s="2">
        <v>3956.1986359227699</v>
      </c>
      <c r="J310" s="2">
        <v>3956.1986359227699</v>
      </c>
      <c r="K310" s="26">
        <v>1.8271594060784694E-4</v>
      </c>
      <c r="L310" s="11">
        <v>680771.87696314265</v>
      </c>
      <c r="M310" s="7">
        <v>11087.70464862518</v>
      </c>
      <c r="N310" s="7">
        <v>691859.58161176788</v>
      </c>
    </row>
    <row r="311" spans="1:14" x14ac:dyDescent="0.3">
      <c r="A311" s="14" t="s">
        <v>20</v>
      </c>
      <c r="B311" s="14" t="s">
        <v>337</v>
      </c>
      <c r="C311" s="24">
        <v>187</v>
      </c>
      <c r="D311" s="9">
        <v>496895</v>
      </c>
      <c r="E311" s="9">
        <v>72550</v>
      </c>
      <c r="F311" s="10">
        <v>1317.2088054324499</v>
      </c>
      <c r="G311" s="21">
        <v>8.3415453769698669E-5</v>
      </c>
      <c r="H311" s="4">
        <v>7.0438973552537503</v>
      </c>
      <c r="I311" s="3">
        <v>-681.82119456754799</v>
      </c>
      <c r="J311" s="3">
        <v>0</v>
      </c>
      <c r="K311" s="27">
        <v>0</v>
      </c>
      <c r="L311" s="12">
        <v>18912.867246686659</v>
      </c>
      <c r="M311" s="9">
        <v>0</v>
      </c>
      <c r="N311" s="9">
        <v>18912.867246686659</v>
      </c>
    </row>
    <row r="312" spans="1:14" x14ac:dyDescent="0.3">
      <c r="A312" s="13" t="s">
        <v>62</v>
      </c>
      <c r="B312" s="13" t="s">
        <v>338</v>
      </c>
      <c r="C312" s="25">
        <v>1615</v>
      </c>
      <c r="D312" s="7">
        <v>5398709</v>
      </c>
      <c r="E312" s="7">
        <v>709250</v>
      </c>
      <c r="F312" s="8">
        <v>11878.820928330601</v>
      </c>
      <c r="G312" s="22">
        <v>8.0064648483212889E-4</v>
      </c>
      <c r="H312" s="5">
        <v>7.4103686390085297</v>
      </c>
      <c r="I312" s="2">
        <v>-5257.2490716693101</v>
      </c>
      <c r="J312" s="2">
        <v>0</v>
      </c>
      <c r="K312" s="26">
        <v>0</v>
      </c>
      <c r="L312" s="11">
        <v>181531.35893695778</v>
      </c>
      <c r="M312" s="7">
        <v>0</v>
      </c>
      <c r="N312" s="7">
        <v>181531.35893695778</v>
      </c>
    </row>
    <row r="313" spans="1:14" x14ac:dyDescent="0.3">
      <c r="A313" s="14" t="s">
        <v>35</v>
      </c>
      <c r="B313" s="14" t="s">
        <v>339</v>
      </c>
      <c r="C313" s="24">
        <v>5312</v>
      </c>
      <c r="D313" s="9">
        <v>9917714</v>
      </c>
      <c r="E313" s="9">
        <v>939100</v>
      </c>
      <c r="F313" s="10">
        <v>51184.142168000901</v>
      </c>
      <c r="G313" s="21">
        <v>3.653722051102367E-3</v>
      </c>
      <c r="H313" s="4">
        <v>9.6921306888848608</v>
      </c>
      <c r="I313" s="3">
        <v>-5269.7478319990196</v>
      </c>
      <c r="J313" s="3">
        <v>0</v>
      </c>
      <c r="K313" s="27">
        <v>9.781712415484461E-5</v>
      </c>
      <c r="L313" s="12">
        <v>828411.96667916153</v>
      </c>
      <c r="M313" s="9">
        <v>5935.8115039046515</v>
      </c>
      <c r="N313" s="9">
        <v>834347.77818306617</v>
      </c>
    </row>
    <row r="314" spans="1:14" x14ac:dyDescent="0.3">
      <c r="A314" s="13" t="s">
        <v>26</v>
      </c>
      <c r="B314" s="13" t="s">
        <v>340</v>
      </c>
      <c r="C314" s="25">
        <v>659</v>
      </c>
      <c r="D314" s="7">
        <v>939805</v>
      </c>
      <c r="E314" s="7">
        <v>67950</v>
      </c>
      <c r="F314" s="8">
        <v>9519.6092733224195</v>
      </c>
      <c r="G314" s="22">
        <v>5.936239371002038E-4</v>
      </c>
      <c r="H314" s="5">
        <v>14.5782684124386</v>
      </c>
      <c r="I314" s="2">
        <v>2539.0392733224198</v>
      </c>
      <c r="J314" s="2">
        <v>2539.0392733224198</v>
      </c>
      <c r="K314" s="26">
        <v>1.2975205278862201E-3</v>
      </c>
      <c r="L314" s="11">
        <v>134592.93463569181</v>
      </c>
      <c r="M314" s="7">
        <v>78737.106028464361</v>
      </c>
      <c r="N314" s="7">
        <v>213330.04066415617</v>
      </c>
    </row>
    <row r="315" spans="1:14" x14ac:dyDescent="0.3">
      <c r="A315" s="14" t="s">
        <v>22</v>
      </c>
      <c r="B315" s="14" t="s">
        <v>341</v>
      </c>
      <c r="C315" s="24">
        <v>6439</v>
      </c>
      <c r="D315" s="9">
        <v>10919681</v>
      </c>
      <c r="E315" s="9">
        <v>1139250</v>
      </c>
      <c r="F315" s="10">
        <v>60884.585222405702</v>
      </c>
      <c r="G315" s="21">
        <v>4.0196388903819104E-3</v>
      </c>
      <c r="H315" s="4">
        <v>9.5460309222962891</v>
      </c>
      <c r="I315" s="3">
        <v>-7296.2347775942599</v>
      </c>
      <c r="J315" s="3">
        <v>0</v>
      </c>
      <c r="K315" s="27">
        <v>0</v>
      </c>
      <c r="L315" s="12">
        <v>911376.64878384757</v>
      </c>
      <c r="M315" s="9">
        <v>0</v>
      </c>
      <c r="N315" s="9">
        <v>911376.64878384757</v>
      </c>
    </row>
    <row r="316" spans="1:14" x14ac:dyDescent="0.3">
      <c r="A316" s="13" t="s">
        <v>18</v>
      </c>
      <c r="B316" s="13" t="s">
        <v>342</v>
      </c>
      <c r="C316" s="25">
        <v>1608</v>
      </c>
      <c r="D316" s="7">
        <v>13355800.689999999</v>
      </c>
      <c r="E316" s="7">
        <v>2801000</v>
      </c>
      <c r="F316" s="8">
        <v>8439.7901072085697</v>
      </c>
      <c r="G316" s="22">
        <v>4.9936783478531587E-4</v>
      </c>
      <c r="H316" s="5">
        <v>5.2682834626770099</v>
      </c>
      <c r="I316" s="2">
        <v>-8685.5898927914204</v>
      </c>
      <c r="J316" s="2">
        <v>0</v>
      </c>
      <c r="K316" s="26">
        <v>0</v>
      </c>
      <c r="L316" s="11">
        <v>113222.15656388142</v>
      </c>
      <c r="M316" s="7">
        <v>0</v>
      </c>
      <c r="N316" s="7">
        <v>113222.15656388142</v>
      </c>
    </row>
    <row r="317" spans="1:14" x14ac:dyDescent="0.3">
      <c r="A317" s="14" t="s">
        <v>18</v>
      </c>
      <c r="B317" s="14" t="s">
        <v>343</v>
      </c>
      <c r="C317" s="24">
        <v>9287</v>
      </c>
      <c r="D317" s="9">
        <v>35459822</v>
      </c>
      <c r="E317" s="9">
        <v>3682050</v>
      </c>
      <c r="F317" s="10">
        <v>95855.733293850906</v>
      </c>
      <c r="G317" s="21">
        <v>5.8250547986126071E-3</v>
      </c>
      <c r="H317" s="4">
        <v>10.3706300220546</v>
      </c>
      <c r="I317" s="3">
        <v>-2951.9367061490798</v>
      </c>
      <c r="J317" s="3">
        <v>0</v>
      </c>
      <c r="K317" s="27">
        <v>0</v>
      </c>
      <c r="L317" s="12">
        <v>1320720.3597429199</v>
      </c>
      <c r="M317" s="9">
        <v>0</v>
      </c>
      <c r="N317" s="9">
        <v>1320720.3597429199</v>
      </c>
    </row>
    <row r="318" spans="1:14" x14ac:dyDescent="0.3">
      <c r="A318" s="13" t="s">
        <v>30</v>
      </c>
      <c r="B318" s="13" t="s">
        <v>344</v>
      </c>
      <c r="C318" s="25">
        <v>7616</v>
      </c>
      <c r="D318" s="7">
        <v>10645632.98</v>
      </c>
      <c r="E318" s="7">
        <v>922050</v>
      </c>
      <c r="F318" s="8">
        <v>89307.023230983497</v>
      </c>
      <c r="G318" s="22">
        <v>5.7269270715713102E-3</v>
      </c>
      <c r="H318" s="5">
        <v>11.917136806909999</v>
      </c>
      <c r="I318" s="2">
        <v>9196.1632309835604</v>
      </c>
      <c r="J318" s="2">
        <v>9196.1632309835604</v>
      </c>
      <c r="K318" s="26">
        <v>4.6138226135306118E-3</v>
      </c>
      <c r="L318" s="11">
        <v>1298471.764418185</v>
      </c>
      <c r="M318" s="7">
        <v>279979.41651828907</v>
      </c>
      <c r="N318" s="7">
        <v>1578451.1809364741</v>
      </c>
    </row>
    <row r="319" spans="1:14" x14ac:dyDescent="0.3">
      <c r="A319" s="14" t="s">
        <v>26</v>
      </c>
      <c r="B319" s="14" t="s">
        <v>345</v>
      </c>
      <c r="C319" s="24">
        <v>162</v>
      </c>
      <c r="D319" s="9">
        <v>671260</v>
      </c>
      <c r="E319" s="9">
        <v>58500</v>
      </c>
      <c r="F319" s="10">
        <v>1939.4243935886</v>
      </c>
      <c r="G319" s="21">
        <v>1.210675119243563E-4</v>
      </c>
      <c r="H319" s="4">
        <v>12.274837934104999</v>
      </c>
      <c r="I319" s="3">
        <v>250.40439358860201</v>
      </c>
      <c r="J319" s="3">
        <v>250.40439358860201</v>
      </c>
      <c r="K319" s="27">
        <v>9.1271712742371268E-5</v>
      </c>
      <c r="L319" s="12">
        <v>27449.75514050094</v>
      </c>
      <c r="M319" s="9">
        <v>5538.6179787868532</v>
      </c>
      <c r="N319" s="9">
        <v>32988.373119287789</v>
      </c>
    </row>
    <row r="320" spans="1:14" x14ac:dyDescent="0.3">
      <c r="A320" s="13" t="s">
        <v>32</v>
      </c>
      <c r="B320" s="13" t="s">
        <v>346</v>
      </c>
      <c r="C320" s="25">
        <v>2262</v>
      </c>
      <c r="D320" s="7">
        <v>4152074</v>
      </c>
      <c r="E320" s="7">
        <v>520450</v>
      </c>
      <c r="F320" s="8">
        <v>19717.605252170099</v>
      </c>
      <c r="G320" s="22">
        <v>1.175320667246429E-3</v>
      </c>
      <c r="H320" s="5">
        <v>8.73233182115594</v>
      </c>
      <c r="I320" s="2">
        <v>-4420.4147478298701</v>
      </c>
      <c r="J320" s="2">
        <v>0</v>
      </c>
      <c r="K320" s="26">
        <v>0</v>
      </c>
      <c r="L320" s="11">
        <v>266481.60199775407</v>
      </c>
      <c r="M320" s="7">
        <v>0</v>
      </c>
      <c r="N320" s="7">
        <v>266481.60199775407</v>
      </c>
    </row>
    <row r="321" spans="1:14" x14ac:dyDescent="0.3">
      <c r="A321" s="14" t="s">
        <v>30</v>
      </c>
      <c r="B321" s="14" t="s">
        <v>347</v>
      </c>
      <c r="C321" s="24">
        <v>11952</v>
      </c>
      <c r="D321" s="9">
        <v>13991849</v>
      </c>
      <c r="E321" s="9">
        <v>865400</v>
      </c>
      <c r="F321" s="10">
        <v>216466.96365797301</v>
      </c>
      <c r="G321" s="21">
        <v>1.2585674728560097E-2</v>
      </c>
      <c r="H321" s="4">
        <v>18.040417006248301</v>
      </c>
      <c r="I321" s="3">
        <v>88197.653657973293</v>
      </c>
      <c r="J321" s="3">
        <v>88197.653657973293</v>
      </c>
      <c r="K321" s="27">
        <v>4.0195425040698333E-2</v>
      </c>
      <c r="L321" s="12">
        <v>2853562.3148249658</v>
      </c>
      <c r="M321" s="9">
        <v>2439168.6877158866</v>
      </c>
      <c r="N321" s="9">
        <v>5292731.0025408529</v>
      </c>
    </row>
    <row r="322" spans="1:14" x14ac:dyDescent="0.3">
      <c r="A322" s="13" t="s">
        <v>30</v>
      </c>
      <c r="B322" s="13" t="s">
        <v>348</v>
      </c>
      <c r="C322" s="25">
        <v>3910</v>
      </c>
      <c r="D322" s="7">
        <v>6160601</v>
      </c>
      <c r="E322" s="7">
        <v>611050</v>
      </c>
      <c r="F322" s="8">
        <v>39060.647811284798</v>
      </c>
      <c r="G322" s="22">
        <v>2.5674428853115793E-3</v>
      </c>
      <c r="H322" s="5">
        <v>10.0206895359889</v>
      </c>
      <c r="I322" s="2">
        <v>-2608.97218871511</v>
      </c>
      <c r="J322" s="2">
        <v>0</v>
      </c>
      <c r="K322" s="26">
        <v>0</v>
      </c>
      <c r="L322" s="11">
        <v>582118.83121095039</v>
      </c>
      <c r="M322" s="7">
        <v>0</v>
      </c>
      <c r="N322" s="7">
        <v>582118.83121095039</v>
      </c>
    </row>
    <row r="323" spans="1:14" x14ac:dyDescent="0.3">
      <c r="A323" s="14" t="s">
        <v>32</v>
      </c>
      <c r="B323" s="14" t="s">
        <v>349</v>
      </c>
      <c r="C323" s="24">
        <v>69</v>
      </c>
      <c r="D323" s="9">
        <v>328844.46000000002</v>
      </c>
      <c r="E323" s="9">
        <v>83200</v>
      </c>
      <c r="F323" s="10">
        <v>129.87308747044901</v>
      </c>
      <c r="G323" s="21">
        <v>1.7762087059866424E-5</v>
      </c>
      <c r="H323" s="4">
        <v>1.90989834515366</v>
      </c>
      <c r="I323" s="3">
        <v>-597.04691252955001</v>
      </c>
      <c r="J323" s="3">
        <v>0</v>
      </c>
      <c r="K323" s="27">
        <v>0</v>
      </c>
      <c r="L323" s="12">
        <v>4027.2153348804845</v>
      </c>
      <c r="M323" s="9">
        <v>0</v>
      </c>
      <c r="N323" s="9">
        <v>4027.2153348804845</v>
      </c>
    </row>
    <row r="324" spans="1:14" x14ac:dyDescent="0.3">
      <c r="A324" s="13" t="s">
        <v>32</v>
      </c>
      <c r="B324" s="13" t="s">
        <v>350</v>
      </c>
      <c r="C324" s="25">
        <v>686</v>
      </c>
      <c r="D324" s="7">
        <v>2002263</v>
      </c>
      <c r="E324" s="7">
        <v>319950</v>
      </c>
      <c r="F324" s="8">
        <v>4752.3941069902503</v>
      </c>
      <c r="G324" s="22">
        <v>2.7960235400762399E-4</v>
      </c>
      <c r="H324" s="5">
        <v>6.8281524525722102</v>
      </c>
      <c r="I324" s="2">
        <v>-2687.8458930097399</v>
      </c>
      <c r="J324" s="2">
        <v>0</v>
      </c>
      <c r="K324" s="26">
        <v>0</v>
      </c>
      <c r="L324" s="11">
        <v>63394.514616046101</v>
      </c>
      <c r="M324" s="7">
        <v>0</v>
      </c>
      <c r="N324" s="7">
        <v>63394.514616046101</v>
      </c>
    </row>
    <row r="325" spans="1:14" x14ac:dyDescent="0.3">
      <c r="A325" s="14" t="s">
        <v>35</v>
      </c>
      <c r="B325" s="14" t="s">
        <v>351</v>
      </c>
      <c r="C325" s="24">
        <v>1916</v>
      </c>
      <c r="D325" s="9">
        <v>5412502</v>
      </c>
      <c r="E325" s="9">
        <v>619850</v>
      </c>
      <c r="F325" s="10">
        <v>17968.903718010599</v>
      </c>
      <c r="G325" s="21">
        <v>1.0896440939314653E-3</v>
      </c>
      <c r="H325" s="4">
        <v>9.4078029937228393</v>
      </c>
      <c r="I325" s="3">
        <v>-2448.9962819893699</v>
      </c>
      <c r="J325" s="3">
        <v>0</v>
      </c>
      <c r="K325" s="27">
        <v>0</v>
      </c>
      <c r="L325" s="12">
        <v>247056.06890971682</v>
      </c>
      <c r="M325" s="9">
        <v>0</v>
      </c>
      <c r="N325" s="9">
        <v>247056.06890971682</v>
      </c>
    </row>
    <row r="326" spans="1:14" x14ac:dyDescent="0.3">
      <c r="A326" s="13" t="s">
        <v>39</v>
      </c>
      <c r="B326" s="13" t="s">
        <v>352</v>
      </c>
      <c r="C326" s="25">
        <v>1487</v>
      </c>
      <c r="D326" s="7">
        <v>5733747</v>
      </c>
      <c r="E326" s="7">
        <v>717250</v>
      </c>
      <c r="F326" s="8">
        <v>13501.8229714012</v>
      </c>
      <c r="G326" s="22">
        <v>7.742061871612876E-4</v>
      </c>
      <c r="H326" s="5">
        <v>9.0373647733609399</v>
      </c>
      <c r="I326" s="2">
        <v>-2469.0370285987401</v>
      </c>
      <c r="J326" s="2">
        <v>0</v>
      </c>
      <c r="K326" s="26">
        <v>0</v>
      </c>
      <c r="L326" s="11">
        <v>175536.52444031741</v>
      </c>
      <c r="M326" s="7">
        <v>0</v>
      </c>
      <c r="N326" s="7">
        <v>175536.52444031741</v>
      </c>
    </row>
    <row r="327" spans="1:14" x14ac:dyDescent="0.3">
      <c r="A327" s="14" t="s">
        <v>35</v>
      </c>
      <c r="B327" s="14" t="s">
        <v>353</v>
      </c>
      <c r="C327" s="24">
        <v>4417</v>
      </c>
      <c r="D327" s="9">
        <v>8448439.0600000005</v>
      </c>
      <c r="E327" s="9">
        <v>815050</v>
      </c>
      <c r="F327" s="10">
        <v>36844.264599592003</v>
      </c>
      <c r="G327" s="21">
        <v>2.9819291705353848E-3</v>
      </c>
      <c r="H327" s="4">
        <v>8.4061749029413697</v>
      </c>
      <c r="I327" s="3">
        <v>-10010.005400407899</v>
      </c>
      <c r="J327" s="3">
        <v>0</v>
      </c>
      <c r="K327" s="27">
        <v>0</v>
      </c>
      <c r="L327" s="12">
        <v>676095.71119835821</v>
      </c>
      <c r="M327" s="9">
        <v>0</v>
      </c>
      <c r="N327" s="9">
        <v>676095.71119835821</v>
      </c>
    </row>
    <row r="328" spans="1:14" x14ac:dyDescent="0.3">
      <c r="A328" s="13" t="s">
        <v>62</v>
      </c>
      <c r="B328" s="13" t="s">
        <v>354</v>
      </c>
      <c r="C328" s="25">
        <v>1660</v>
      </c>
      <c r="D328" s="7">
        <v>3070917</v>
      </c>
      <c r="E328" s="7">
        <v>383800</v>
      </c>
      <c r="F328" s="8">
        <v>13637.640760700901</v>
      </c>
      <c r="G328" s="22">
        <v>8.6506530944339304E-4</v>
      </c>
      <c r="H328" s="5">
        <v>8.2752674518816391</v>
      </c>
      <c r="I328" s="2">
        <v>-3979.4792392990498</v>
      </c>
      <c r="J328" s="2">
        <v>0</v>
      </c>
      <c r="K328" s="26">
        <v>0</v>
      </c>
      <c r="L328" s="11">
        <v>196137.10191384252</v>
      </c>
      <c r="M328" s="7">
        <v>0</v>
      </c>
      <c r="N328" s="7">
        <v>196137.10191384252</v>
      </c>
    </row>
    <row r="329" spans="1:14" x14ac:dyDescent="0.3">
      <c r="A329" s="14" t="s">
        <v>37</v>
      </c>
      <c r="B329" s="14" t="s">
        <v>355</v>
      </c>
      <c r="C329" s="24">
        <v>1985</v>
      </c>
      <c r="D329" s="9">
        <v>2209065</v>
      </c>
      <c r="E329" s="9">
        <v>291500</v>
      </c>
      <c r="F329" s="10">
        <v>18112.852954498401</v>
      </c>
      <c r="G329" s="21">
        <v>9.7973392617730368E-4</v>
      </c>
      <c r="H329" s="4">
        <v>9.1156783867631805</v>
      </c>
      <c r="I329" s="3">
        <v>-3128.1770455015399</v>
      </c>
      <c r="J329" s="3">
        <v>0</v>
      </c>
      <c r="K329" s="27">
        <v>0</v>
      </c>
      <c r="L329" s="12">
        <v>222136.02930249201</v>
      </c>
      <c r="M329" s="9">
        <v>0</v>
      </c>
      <c r="N329" s="9">
        <v>222136.02930249201</v>
      </c>
    </row>
    <row r="330" spans="1:14" x14ac:dyDescent="0.3">
      <c r="A330" s="13" t="s">
        <v>35</v>
      </c>
      <c r="B330" s="13" t="s">
        <v>356</v>
      </c>
      <c r="C330" s="25">
        <v>5276</v>
      </c>
      <c r="D330" s="7">
        <v>8061503.21</v>
      </c>
      <c r="E330" s="7">
        <v>668800</v>
      </c>
      <c r="F330" s="8">
        <v>60060.602100372504</v>
      </c>
      <c r="G330" s="22">
        <v>4.1419252218631636E-3</v>
      </c>
      <c r="H330" s="5">
        <v>11.2853442503518</v>
      </c>
      <c r="I330" s="2">
        <v>3168.4221003725402</v>
      </c>
      <c r="J330" s="2">
        <v>3168.4221003725402</v>
      </c>
      <c r="K330" s="26">
        <v>4.7951796869592075E-3</v>
      </c>
      <c r="L330" s="11">
        <v>939102.74807205156</v>
      </c>
      <c r="M330" s="7">
        <v>290984.66137774574</v>
      </c>
      <c r="N330" s="7">
        <v>1230087.4094497974</v>
      </c>
    </row>
    <row r="331" spans="1:14" x14ac:dyDescent="0.3">
      <c r="A331" s="14" t="s">
        <v>16</v>
      </c>
      <c r="B331" s="14" t="s">
        <v>357</v>
      </c>
      <c r="C331" s="24">
        <v>767</v>
      </c>
      <c r="D331" s="9">
        <v>1412192.03</v>
      </c>
      <c r="E331" s="9">
        <v>132250</v>
      </c>
      <c r="F331" s="10">
        <v>9096.2533588160604</v>
      </c>
      <c r="G331" s="21">
        <v>5.3342226552673556E-4</v>
      </c>
      <c r="H331" s="4">
        <v>11.528838224101399</v>
      </c>
      <c r="I331" s="3">
        <v>661.84335881606796</v>
      </c>
      <c r="J331" s="3">
        <v>661.84335881606796</v>
      </c>
      <c r="K331" s="27">
        <v>6.7803296449921456E-5</v>
      </c>
      <c r="L331" s="12">
        <v>120943.35088300791</v>
      </c>
      <c r="M331" s="9">
        <v>4114.490080826693</v>
      </c>
      <c r="N331" s="9">
        <v>125057.84096383461</v>
      </c>
    </row>
    <row r="332" spans="1:14" x14ac:dyDescent="0.3">
      <c r="A332" s="13" t="s">
        <v>18</v>
      </c>
      <c r="B332" s="13" t="s">
        <v>358</v>
      </c>
      <c r="C332" s="25">
        <v>1879</v>
      </c>
      <c r="D332" s="7">
        <v>3605260</v>
      </c>
      <c r="E332" s="7">
        <v>404900</v>
      </c>
      <c r="F332" s="8">
        <v>18125.560227079099</v>
      </c>
      <c r="G332" s="22">
        <v>1.0896657328153348E-3</v>
      </c>
      <c r="H332" s="5">
        <v>9.7135906897530493</v>
      </c>
      <c r="I332" s="2">
        <v>-1821.9797729208001</v>
      </c>
      <c r="J332" s="2">
        <v>0</v>
      </c>
      <c r="K332" s="26">
        <v>0</v>
      </c>
      <c r="L332" s="11">
        <v>247060.97511497609</v>
      </c>
      <c r="M332" s="7">
        <v>0</v>
      </c>
      <c r="N332" s="7">
        <v>247060.97511497609</v>
      </c>
    </row>
    <row r="333" spans="1:14" x14ac:dyDescent="0.3">
      <c r="A333" s="14" t="s">
        <v>30</v>
      </c>
      <c r="B333" s="14" t="s">
        <v>359</v>
      </c>
      <c r="C333" s="24">
        <v>365</v>
      </c>
      <c r="D333" s="9">
        <v>575651</v>
      </c>
      <c r="E333" s="9">
        <v>39300</v>
      </c>
      <c r="F333" s="10">
        <v>5516.3018829268203</v>
      </c>
      <c r="G333" s="21">
        <v>3.4820682379829227E-4</v>
      </c>
      <c r="H333" s="4">
        <v>15.2806146341463</v>
      </c>
      <c r="I333" s="3">
        <v>1657.21188292682</v>
      </c>
      <c r="J333" s="3">
        <v>1657.21188292682</v>
      </c>
      <c r="K333" s="27">
        <v>8.964856600242162E-4</v>
      </c>
      <c r="L333" s="12">
        <v>78949.273009646829</v>
      </c>
      <c r="M333" s="9">
        <v>54401.209806920546</v>
      </c>
      <c r="N333" s="9">
        <v>133350.48281656738</v>
      </c>
    </row>
    <row r="334" spans="1:14" x14ac:dyDescent="0.3">
      <c r="A334" s="13" t="s">
        <v>30</v>
      </c>
      <c r="B334" s="13" t="s">
        <v>360</v>
      </c>
      <c r="C334" s="25">
        <v>884</v>
      </c>
      <c r="D334" s="7">
        <v>1362047</v>
      </c>
      <c r="E334" s="7">
        <v>88400</v>
      </c>
      <c r="F334" s="8">
        <v>12443.0021979434</v>
      </c>
      <c r="G334" s="22">
        <v>8.8709431118859318E-4</v>
      </c>
      <c r="H334" s="5">
        <v>14.0917352185089</v>
      </c>
      <c r="I334" s="2">
        <v>3003.73219794344</v>
      </c>
      <c r="J334" s="2">
        <v>3003.73219794344</v>
      </c>
      <c r="K334" s="26">
        <v>2.5720486848214204E-3</v>
      </c>
      <c r="L334" s="11">
        <v>201131.75897983744</v>
      </c>
      <c r="M334" s="7">
        <v>156078.97189655495</v>
      </c>
      <c r="N334" s="7">
        <v>357210.73087639239</v>
      </c>
    </row>
    <row r="335" spans="1:14" x14ac:dyDescent="0.3">
      <c r="A335" s="14" t="s">
        <v>20</v>
      </c>
      <c r="B335" s="14" t="s">
        <v>361</v>
      </c>
      <c r="C335" s="24">
        <v>795</v>
      </c>
      <c r="D335" s="9">
        <v>1544496</v>
      </c>
      <c r="E335" s="9">
        <v>135500</v>
      </c>
      <c r="F335" s="10">
        <v>9401.2991177504391</v>
      </c>
      <c r="G335" s="21">
        <v>5.9019064531501614E-4</v>
      </c>
      <c r="H335" s="4">
        <v>11.722318101933199</v>
      </c>
      <c r="I335" s="3">
        <v>827.91911775044002</v>
      </c>
      <c r="J335" s="3">
        <v>827.91911775044002</v>
      </c>
      <c r="K335" s="27">
        <v>4.1185055180064203E-4</v>
      </c>
      <c r="L335" s="12">
        <v>133814.50103834344</v>
      </c>
      <c r="M335" s="9">
        <v>24992.221601177098</v>
      </c>
      <c r="N335" s="9">
        <v>158806.72263952054</v>
      </c>
    </row>
    <row r="336" spans="1:14" x14ac:dyDescent="0.3">
      <c r="A336" s="13" t="s">
        <v>32</v>
      </c>
      <c r="B336" s="13" t="s">
        <v>362</v>
      </c>
      <c r="C336" s="25">
        <v>1153</v>
      </c>
      <c r="D336" s="7">
        <v>2468889</v>
      </c>
      <c r="E336" s="7">
        <v>335050</v>
      </c>
      <c r="F336" s="8">
        <v>8274.3163933405904</v>
      </c>
      <c r="G336" s="22">
        <v>5.5334877128982688E-4</v>
      </c>
      <c r="H336" s="5">
        <v>7.18880659716819</v>
      </c>
      <c r="I336" s="2">
        <v>-4029.8736066594001</v>
      </c>
      <c r="J336" s="2">
        <v>0</v>
      </c>
      <c r="K336" s="26">
        <v>0</v>
      </c>
      <c r="L336" s="11">
        <v>125461.30698294322</v>
      </c>
      <c r="M336" s="7">
        <v>0</v>
      </c>
      <c r="N336" s="7">
        <v>125461.30698294322</v>
      </c>
    </row>
    <row r="337" spans="1:14" x14ac:dyDescent="0.3">
      <c r="A337" s="14" t="s">
        <v>30</v>
      </c>
      <c r="B337" s="14" t="s">
        <v>363</v>
      </c>
      <c r="C337" s="24">
        <v>546</v>
      </c>
      <c r="D337" s="9">
        <v>184621</v>
      </c>
      <c r="E337" s="9">
        <v>17450</v>
      </c>
      <c r="F337" s="10">
        <v>6210.34</v>
      </c>
      <c r="G337" s="21">
        <v>3.762322420266645E-4</v>
      </c>
      <c r="H337" s="4">
        <v>11.21</v>
      </c>
      <c r="I337" s="3">
        <v>288.08</v>
      </c>
      <c r="J337" s="3">
        <v>288.08</v>
      </c>
      <c r="K337" s="27">
        <v>1.6284263290535785E-5</v>
      </c>
      <c r="L337" s="12">
        <v>85303.50343737386</v>
      </c>
      <c r="M337" s="9">
        <v>988.17378048818068</v>
      </c>
      <c r="N337" s="9">
        <v>86291.677217862045</v>
      </c>
    </row>
    <row r="338" spans="1:14" x14ac:dyDescent="0.3">
      <c r="A338" s="13" t="s">
        <v>26</v>
      </c>
      <c r="B338" s="13" t="s">
        <v>364</v>
      </c>
      <c r="C338" s="25">
        <v>375</v>
      </c>
      <c r="D338" s="7">
        <v>513611.3</v>
      </c>
      <c r="E338" s="7">
        <v>36200</v>
      </c>
      <c r="F338" s="8">
        <v>5676.9046319620202</v>
      </c>
      <c r="G338" s="22">
        <v>3.4652531541880683E-4</v>
      </c>
      <c r="H338" s="5">
        <v>14.978640189873399</v>
      </c>
      <c r="I338" s="2">
        <v>1625.39463196202</v>
      </c>
      <c r="J338" s="2">
        <v>1625.39463196202</v>
      </c>
      <c r="K338" s="26">
        <v>8.1827471447094835E-4</v>
      </c>
      <c r="L338" s="11">
        <v>78568.022973613915</v>
      </c>
      <c r="M338" s="7">
        <v>49655.155019913655</v>
      </c>
      <c r="N338" s="7">
        <v>128223.17799352757</v>
      </c>
    </row>
    <row r="339" spans="1:14" x14ac:dyDescent="0.3">
      <c r="A339" s="14" t="s">
        <v>20</v>
      </c>
      <c r="B339" s="14" t="s">
        <v>365</v>
      </c>
      <c r="C339" s="24">
        <v>810</v>
      </c>
      <c r="D339" s="9">
        <v>1458788</v>
      </c>
      <c r="E339" s="9">
        <v>170200</v>
      </c>
      <c r="F339" s="10">
        <v>8594.4665997993907</v>
      </c>
      <c r="G339" s="21">
        <v>4.5216333717715534E-4</v>
      </c>
      <c r="H339" s="4">
        <v>10.4175352724841</v>
      </c>
      <c r="I339" s="3">
        <v>-224.78340020060199</v>
      </c>
      <c r="J339" s="3">
        <v>0</v>
      </c>
      <c r="K339" s="27">
        <v>0</v>
      </c>
      <c r="L339" s="12">
        <v>102519.43474959352</v>
      </c>
      <c r="M339" s="9">
        <v>0</v>
      </c>
      <c r="N339" s="9">
        <v>102519.43474959352</v>
      </c>
    </row>
    <row r="340" spans="1:14" x14ac:dyDescent="0.3">
      <c r="A340" s="13" t="s">
        <v>35</v>
      </c>
      <c r="B340" s="13" t="s">
        <v>366</v>
      </c>
      <c r="C340" s="25">
        <v>1531</v>
      </c>
      <c r="D340" s="7">
        <v>2605360</v>
      </c>
      <c r="E340" s="7">
        <v>252950</v>
      </c>
      <c r="F340" s="8">
        <v>15561.164542626</v>
      </c>
      <c r="G340" s="22">
        <v>1.0270366654898007E-3</v>
      </c>
      <c r="H340" s="5">
        <v>10.2308774113254</v>
      </c>
      <c r="I340" s="2">
        <v>-698.32545737398698</v>
      </c>
      <c r="J340" s="2">
        <v>0</v>
      </c>
      <c r="K340" s="26">
        <v>0</v>
      </c>
      <c r="L340" s="11">
        <v>232861.02555428803</v>
      </c>
      <c r="M340" s="7">
        <v>0</v>
      </c>
      <c r="N340" s="7">
        <v>232861.02555428803</v>
      </c>
    </row>
    <row r="341" spans="1:14" x14ac:dyDescent="0.3">
      <c r="A341" s="14" t="s">
        <v>50</v>
      </c>
      <c r="B341" s="14" t="s">
        <v>367</v>
      </c>
      <c r="C341" s="24">
        <v>923</v>
      </c>
      <c r="D341" s="9">
        <v>1847139</v>
      </c>
      <c r="E341" s="9">
        <v>147900</v>
      </c>
      <c r="F341" s="10">
        <v>10475.6020932671</v>
      </c>
      <c r="G341" s="21">
        <v>7.5077673315709795E-4</v>
      </c>
      <c r="H341" s="4">
        <v>11.179938199858199</v>
      </c>
      <c r="I341" s="3">
        <v>459.07209326718601</v>
      </c>
      <c r="J341" s="3">
        <v>459.07209326718601</v>
      </c>
      <c r="K341" s="27">
        <v>1.0786124725332669E-3</v>
      </c>
      <c r="L341" s="12">
        <v>170224.34146680037</v>
      </c>
      <c r="M341" s="9">
        <v>65453.164545943269</v>
      </c>
      <c r="N341" s="9">
        <v>235677.50601274363</v>
      </c>
    </row>
    <row r="342" spans="1:14" x14ac:dyDescent="0.3">
      <c r="A342" s="13" t="s">
        <v>41</v>
      </c>
      <c r="B342" s="13" t="s">
        <v>368</v>
      </c>
      <c r="C342" s="25">
        <v>2237</v>
      </c>
      <c r="D342" s="7">
        <v>7902518.5199999996</v>
      </c>
      <c r="E342" s="7">
        <v>1207350</v>
      </c>
      <c r="F342" s="8">
        <v>14614.0796316334</v>
      </c>
      <c r="G342" s="22">
        <v>9.5362146970962502E-4</v>
      </c>
      <c r="H342" s="5">
        <v>6.5651750366727004</v>
      </c>
      <c r="I342" s="2">
        <v>-9181.8603683665497</v>
      </c>
      <c r="J342" s="2">
        <v>0</v>
      </c>
      <c r="K342" s="26">
        <v>0</v>
      </c>
      <c r="L342" s="11">
        <v>216215.52656181771</v>
      </c>
      <c r="M342" s="7">
        <v>0</v>
      </c>
      <c r="N342" s="7">
        <v>216215.52656181771</v>
      </c>
    </row>
    <row r="343" spans="1:14" x14ac:dyDescent="0.3">
      <c r="A343" s="14" t="s">
        <v>37</v>
      </c>
      <c r="B343" s="14" t="s">
        <v>369</v>
      </c>
      <c r="C343" s="24">
        <v>3970</v>
      </c>
      <c r="D343" s="9">
        <v>6053426.9000000004</v>
      </c>
      <c r="E343" s="9">
        <v>476600</v>
      </c>
      <c r="F343" s="10">
        <v>52237.8458406274</v>
      </c>
      <c r="G343" s="21">
        <v>3.2840931827311584E-3</v>
      </c>
      <c r="H343" s="4">
        <v>13.1482118904171</v>
      </c>
      <c r="I343" s="3">
        <v>9766.4758406274796</v>
      </c>
      <c r="J343" s="3">
        <v>9766.4758406274796</v>
      </c>
      <c r="K343" s="27">
        <v>5.1417444294040628E-3</v>
      </c>
      <c r="L343" s="12">
        <v>744605.65259558184</v>
      </c>
      <c r="M343" s="9">
        <v>312015.16092295281</v>
      </c>
      <c r="N343" s="9">
        <v>1056620.8135185346</v>
      </c>
    </row>
    <row r="344" spans="1:14" x14ac:dyDescent="0.3">
      <c r="A344" s="13" t="s">
        <v>22</v>
      </c>
      <c r="B344" s="13" t="s">
        <v>370</v>
      </c>
      <c r="C344" s="25">
        <v>3133</v>
      </c>
      <c r="D344" s="7">
        <v>3744864</v>
      </c>
      <c r="E344" s="7">
        <v>420400</v>
      </c>
      <c r="F344" s="8">
        <v>26170.041706936801</v>
      </c>
      <c r="G344" s="22">
        <v>1.8176549271216437E-3</v>
      </c>
      <c r="H344" s="5">
        <v>8.4720109119251692</v>
      </c>
      <c r="I344" s="2">
        <v>-6851.3682930631303</v>
      </c>
      <c r="J344" s="2">
        <v>0</v>
      </c>
      <c r="K344" s="26">
        <v>0</v>
      </c>
      <c r="L344" s="11">
        <v>412118.67565749917</v>
      </c>
      <c r="M344" s="7">
        <v>0</v>
      </c>
      <c r="N344" s="7">
        <v>412118.67565749917</v>
      </c>
    </row>
    <row r="345" spans="1:14" x14ac:dyDescent="0.3">
      <c r="A345" s="14" t="s">
        <v>20</v>
      </c>
      <c r="B345" s="14" t="s">
        <v>371</v>
      </c>
      <c r="C345" s="24">
        <v>685</v>
      </c>
      <c r="D345" s="9">
        <v>41778</v>
      </c>
      <c r="E345" s="9">
        <v>3300</v>
      </c>
      <c r="F345" s="10">
        <v>8937.9599999999991</v>
      </c>
      <c r="G345" s="21">
        <v>5.6480947985338239E-4</v>
      </c>
      <c r="H345" s="4">
        <v>12.66</v>
      </c>
      <c r="I345" s="3">
        <v>1390.82</v>
      </c>
      <c r="J345" s="3">
        <v>1390.82</v>
      </c>
      <c r="K345" s="27">
        <v>8.7031334630241432E-4</v>
      </c>
      <c r="L345" s="12">
        <v>128059.80462120973</v>
      </c>
      <c r="M345" s="9">
        <v>52813.001993452752</v>
      </c>
      <c r="N345" s="9">
        <v>180872.80661466246</v>
      </c>
    </row>
    <row r="346" spans="1:14" x14ac:dyDescent="0.3">
      <c r="A346" s="13" t="s">
        <v>37</v>
      </c>
      <c r="B346" s="13" t="s">
        <v>372</v>
      </c>
      <c r="C346" s="25">
        <v>83</v>
      </c>
      <c r="D346" s="7">
        <v>981991</v>
      </c>
      <c r="E346" s="7">
        <v>114900</v>
      </c>
      <c r="F346" s="8">
        <v>745.91493414753199</v>
      </c>
      <c r="G346" s="22">
        <v>4.6200137847149763E-5</v>
      </c>
      <c r="H346" s="5">
        <v>8.9869269174401492</v>
      </c>
      <c r="I346" s="2">
        <v>-141.35506585246699</v>
      </c>
      <c r="J346" s="2">
        <v>0</v>
      </c>
      <c r="K346" s="26">
        <v>0</v>
      </c>
      <c r="L346" s="11">
        <v>10475.002345418805</v>
      </c>
      <c r="M346" s="7">
        <v>0</v>
      </c>
      <c r="N346" s="7">
        <v>10475.002345418805</v>
      </c>
    </row>
    <row r="347" spans="1:14" x14ac:dyDescent="0.3">
      <c r="A347" s="14" t="s">
        <v>30</v>
      </c>
      <c r="B347" s="14" t="s">
        <v>373</v>
      </c>
      <c r="C347" s="24">
        <v>1372</v>
      </c>
      <c r="D347" s="9">
        <v>1376196</v>
      </c>
      <c r="E347" s="9">
        <v>162000</v>
      </c>
      <c r="F347" s="10">
        <v>14286.6424980959</v>
      </c>
      <c r="G347" s="21">
        <v>7.5909667343636203E-4</v>
      </c>
      <c r="H347" s="4">
        <v>10.5358720487433</v>
      </c>
      <c r="I347" s="3">
        <v>-208.997501904035</v>
      </c>
      <c r="J347" s="3">
        <v>0</v>
      </c>
      <c r="K347" s="27">
        <v>0</v>
      </c>
      <c r="L347" s="12">
        <v>172110.72964657962</v>
      </c>
      <c r="M347" s="9">
        <v>0</v>
      </c>
      <c r="N347" s="9">
        <v>172110.72964657962</v>
      </c>
    </row>
    <row r="348" spans="1:14" x14ac:dyDescent="0.3">
      <c r="A348" s="13" t="s">
        <v>46</v>
      </c>
      <c r="B348" s="13" t="s">
        <v>374</v>
      </c>
      <c r="C348" s="25">
        <v>6081</v>
      </c>
      <c r="D348" s="7">
        <v>13505465</v>
      </c>
      <c r="E348" s="7">
        <v>1455950</v>
      </c>
      <c r="F348" s="8">
        <v>49842.975429693397</v>
      </c>
      <c r="G348" s="22">
        <v>3.6738023245216794E-3</v>
      </c>
      <c r="H348" s="5">
        <v>8.2809395962275207</v>
      </c>
      <c r="I348" s="2">
        <v>-14500.1345703065</v>
      </c>
      <c r="J348" s="2">
        <v>0</v>
      </c>
      <c r="K348" s="26">
        <v>0</v>
      </c>
      <c r="L348" s="11">
        <v>832964.78666986909</v>
      </c>
      <c r="M348" s="7">
        <v>0</v>
      </c>
      <c r="N348" s="7">
        <v>832964.78666986909</v>
      </c>
    </row>
    <row r="349" spans="1:14" x14ac:dyDescent="0.3">
      <c r="A349" s="14" t="s">
        <v>26</v>
      </c>
      <c r="B349" s="14" t="s">
        <v>375</v>
      </c>
      <c r="C349" s="24">
        <v>363</v>
      </c>
      <c r="D349" s="9">
        <v>1114731</v>
      </c>
      <c r="E349" s="9">
        <v>119900</v>
      </c>
      <c r="F349" s="10">
        <v>3545.6290089243698</v>
      </c>
      <c r="G349" s="21">
        <v>2.1980381245236143E-4</v>
      </c>
      <c r="H349" s="4">
        <v>9.6348614372945001</v>
      </c>
      <c r="I349" s="3">
        <v>-388.290991075622</v>
      </c>
      <c r="J349" s="3">
        <v>0</v>
      </c>
      <c r="K349" s="27">
        <v>0</v>
      </c>
      <c r="L349" s="12">
        <v>49836.332925844858</v>
      </c>
      <c r="M349" s="9">
        <v>0</v>
      </c>
      <c r="N349" s="9">
        <v>49836.332925844858</v>
      </c>
    </row>
    <row r="350" spans="1:14" x14ac:dyDescent="0.3">
      <c r="A350" s="13" t="s">
        <v>35</v>
      </c>
      <c r="B350" s="13" t="s">
        <v>376</v>
      </c>
      <c r="C350" s="25">
        <v>1669</v>
      </c>
      <c r="D350" s="7">
        <v>2364642</v>
      </c>
      <c r="E350" s="7">
        <v>275600</v>
      </c>
      <c r="F350" s="8">
        <v>15177.2192760575</v>
      </c>
      <c r="G350" s="22">
        <v>9.3265328181016459E-4</v>
      </c>
      <c r="H350" s="5">
        <v>9.0881552551242901</v>
      </c>
      <c r="I350" s="2">
        <v>-2675.0807239424298</v>
      </c>
      <c r="J350" s="2">
        <v>0</v>
      </c>
      <c r="K350" s="26">
        <v>0</v>
      </c>
      <c r="L350" s="11">
        <v>211461.38885442168</v>
      </c>
      <c r="M350" s="7">
        <v>0</v>
      </c>
      <c r="N350" s="7">
        <v>211461.38885442168</v>
      </c>
    </row>
    <row r="351" spans="1:14" x14ac:dyDescent="0.3">
      <c r="A351" s="14" t="s">
        <v>53</v>
      </c>
      <c r="B351" s="14" t="s">
        <v>377</v>
      </c>
      <c r="C351" s="24">
        <v>70455</v>
      </c>
      <c r="D351" s="9">
        <v>217308806.34999999</v>
      </c>
      <c r="E351" s="9">
        <v>20280650</v>
      </c>
      <c r="F351" s="10">
        <v>778874.68851490505</v>
      </c>
      <c r="G351" s="21">
        <v>4.916827541250355E-2</v>
      </c>
      <c r="H351" s="4">
        <v>11.1891206509826</v>
      </c>
      <c r="I351" s="3">
        <v>34743.788514905304</v>
      </c>
      <c r="J351" s="3">
        <v>34743.788514905304</v>
      </c>
      <c r="K351" s="27">
        <v>7.7781979973821982E-3</v>
      </c>
      <c r="L351" s="12">
        <v>11147971.072513733</v>
      </c>
      <c r="M351" s="9">
        <v>472002.39785645664</v>
      </c>
      <c r="N351" s="9">
        <v>11619973.47037019</v>
      </c>
    </row>
    <row r="352" spans="1:14" x14ac:dyDescent="0.3">
      <c r="A352" s="13" t="s">
        <v>53</v>
      </c>
      <c r="B352" s="13" t="s">
        <v>378</v>
      </c>
      <c r="C352" s="25">
        <v>1643</v>
      </c>
      <c r="D352" s="7">
        <v>5189743</v>
      </c>
      <c r="E352" s="7">
        <v>495100</v>
      </c>
      <c r="F352" s="8">
        <v>17828.615926940602</v>
      </c>
      <c r="G352" s="22">
        <v>1.1216779668326983E-3</v>
      </c>
      <c r="H352" s="5">
        <v>11.032559360730501</v>
      </c>
      <c r="I352" s="2">
        <v>553.57592694063896</v>
      </c>
      <c r="J352" s="2">
        <v>553.57592694063896</v>
      </c>
      <c r="K352" s="26">
        <v>0</v>
      </c>
      <c r="L352" s="11">
        <v>254319.14017767331</v>
      </c>
      <c r="M352" s="7">
        <v>0</v>
      </c>
      <c r="N352" s="7">
        <v>254319.14017767331</v>
      </c>
    </row>
    <row r="353" spans="1:14" x14ac:dyDescent="0.3">
      <c r="A353" s="14" t="s">
        <v>26</v>
      </c>
      <c r="B353" s="14" t="s">
        <v>379</v>
      </c>
      <c r="C353" s="24">
        <v>8774</v>
      </c>
      <c r="D353" s="9">
        <v>13963729</v>
      </c>
      <c r="E353" s="9">
        <v>852000</v>
      </c>
      <c r="F353" s="10">
        <v>145593.656445047</v>
      </c>
      <c r="G353" s="21">
        <v>9.3656332500385488E-3</v>
      </c>
      <c r="H353" s="4">
        <v>16.620280416101298</v>
      </c>
      <c r="I353" s="3">
        <v>51949.256445047497</v>
      </c>
      <c r="J353" s="3">
        <v>51949.256445047497</v>
      </c>
      <c r="K353" s="27">
        <v>3.0665692959045667E-2</v>
      </c>
      <c r="L353" s="12">
        <v>2123479.1676392923</v>
      </c>
      <c r="M353" s="9">
        <v>1860878.3954163706</v>
      </c>
      <c r="N353" s="9">
        <v>3984357.5630556629</v>
      </c>
    </row>
    <row r="354" spans="1:14" x14ac:dyDescent="0.3">
      <c r="A354" s="13" t="s">
        <v>20</v>
      </c>
      <c r="B354" s="13" t="s">
        <v>380</v>
      </c>
      <c r="C354" s="25">
        <v>751</v>
      </c>
      <c r="D354" s="7">
        <v>1127272.3999999999</v>
      </c>
      <c r="E354" s="7">
        <v>87950</v>
      </c>
      <c r="F354" s="8">
        <v>11301.454136180901</v>
      </c>
      <c r="G354" s="22">
        <v>6.2691789591563893E-4</v>
      </c>
      <c r="H354" s="5">
        <v>14.909570100502499</v>
      </c>
      <c r="I354" s="2">
        <v>3198.4341361809002</v>
      </c>
      <c r="J354" s="2">
        <v>3198.4341361809002</v>
      </c>
      <c r="K354" s="26">
        <v>1.0245869354743758E-3</v>
      </c>
      <c r="L354" s="11">
        <v>142141.70641281924</v>
      </c>
      <c r="M354" s="7">
        <v>62174.74671113606</v>
      </c>
      <c r="N354" s="7">
        <v>204316.45312395529</v>
      </c>
    </row>
    <row r="355" spans="1:14" x14ac:dyDescent="0.3">
      <c r="A355" s="14" t="s">
        <v>62</v>
      </c>
      <c r="B355" s="14" t="s">
        <v>381</v>
      </c>
      <c r="C355" s="24">
        <v>703</v>
      </c>
      <c r="D355" s="9">
        <v>1186923</v>
      </c>
      <c r="E355" s="9">
        <v>119750</v>
      </c>
      <c r="F355" s="10">
        <v>6552.2313590337099</v>
      </c>
      <c r="G355" s="21">
        <v>4.5381625620749647E-4</v>
      </c>
      <c r="H355" s="4">
        <v>9.2545640664318007</v>
      </c>
      <c r="I355" s="3">
        <v>-1016.28864096628</v>
      </c>
      <c r="J355" s="3">
        <v>0</v>
      </c>
      <c r="K355" s="27">
        <v>0</v>
      </c>
      <c r="L355" s="12">
        <v>102894.20269459173</v>
      </c>
      <c r="M355" s="9">
        <v>0</v>
      </c>
      <c r="N355" s="9">
        <v>102894.20269459173</v>
      </c>
    </row>
    <row r="356" spans="1:14" x14ac:dyDescent="0.3">
      <c r="A356" s="13" t="s">
        <v>22</v>
      </c>
      <c r="B356" s="13" t="s">
        <v>382</v>
      </c>
      <c r="C356" s="25">
        <v>1763</v>
      </c>
      <c r="D356" s="7">
        <v>1923320</v>
      </c>
      <c r="E356" s="7">
        <v>187100</v>
      </c>
      <c r="F356" s="8">
        <v>18150.115276476099</v>
      </c>
      <c r="G356" s="22">
        <v>1.1803417604452017E-3</v>
      </c>
      <c r="H356" s="5">
        <v>10.225417057169601</v>
      </c>
      <c r="I356" s="2">
        <v>-824.63472352389704</v>
      </c>
      <c r="J356" s="2">
        <v>0</v>
      </c>
      <c r="K356" s="26">
        <v>0</v>
      </c>
      <c r="L356" s="11">
        <v>267620.03935929877</v>
      </c>
      <c r="M356" s="7">
        <v>0</v>
      </c>
      <c r="N356" s="7">
        <v>267620.03935929877</v>
      </c>
    </row>
    <row r="357" spans="1:14" x14ac:dyDescent="0.3">
      <c r="A357" s="14" t="s">
        <v>50</v>
      </c>
      <c r="B357" s="14" t="s">
        <v>383</v>
      </c>
      <c r="C357" s="24">
        <v>1282</v>
      </c>
      <c r="D357" s="9">
        <v>8678213</v>
      </c>
      <c r="E357" s="9">
        <v>1037800</v>
      </c>
      <c r="F357" s="10">
        <v>10931.0661261816</v>
      </c>
      <c r="G357" s="21">
        <v>6.9820405115107514E-4</v>
      </c>
      <c r="H357" s="4">
        <v>8.6617005754212908</v>
      </c>
      <c r="I357" s="3">
        <v>-2559.7138738183298</v>
      </c>
      <c r="J357" s="3">
        <v>0</v>
      </c>
      <c r="K357" s="27">
        <v>0</v>
      </c>
      <c r="L357" s="12">
        <v>158304.48596463719</v>
      </c>
      <c r="M357" s="9">
        <v>0</v>
      </c>
      <c r="N357" s="9">
        <v>158304.48596463719</v>
      </c>
    </row>
    <row r="358" spans="1:14" x14ac:dyDescent="0.3">
      <c r="A358" s="13" t="s">
        <v>50</v>
      </c>
      <c r="B358" s="13" t="s">
        <v>384</v>
      </c>
      <c r="C358" s="25">
        <v>185</v>
      </c>
      <c r="D358" s="7">
        <v>1292196</v>
      </c>
      <c r="E358" s="7">
        <v>371850</v>
      </c>
      <c r="F358" s="8">
        <v>641.23661084303103</v>
      </c>
      <c r="G358" s="22">
        <v>4.1870682026992219E-5</v>
      </c>
      <c r="H358" s="5">
        <v>3.3224694862333202</v>
      </c>
      <c r="I358" s="2">
        <v>-1421.9333891569599</v>
      </c>
      <c r="J358" s="2">
        <v>0</v>
      </c>
      <c r="K358" s="26">
        <v>0</v>
      </c>
      <c r="L358" s="11">
        <v>9493.3806017656043</v>
      </c>
      <c r="M358" s="7">
        <v>0</v>
      </c>
      <c r="N358" s="7">
        <v>9493.3806017656043</v>
      </c>
    </row>
    <row r="359" spans="1:14" x14ac:dyDescent="0.3">
      <c r="A359" s="14" t="s">
        <v>53</v>
      </c>
      <c r="B359" s="14" t="s">
        <v>385</v>
      </c>
      <c r="C359" s="24">
        <v>4686</v>
      </c>
      <c r="D359" s="9">
        <v>18475101.030000001</v>
      </c>
      <c r="E359" s="9">
        <v>2327000</v>
      </c>
      <c r="F359" s="10">
        <v>37014.546941732398</v>
      </c>
      <c r="G359" s="21">
        <v>2.4230948979849492E-3</v>
      </c>
      <c r="H359" s="4">
        <v>7.966970930205</v>
      </c>
      <c r="I359" s="3">
        <v>-12651.1930582675</v>
      </c>
      <c r="J359" s="3">
        <v>0</v>
      </c>
      <c r="K359" s="27">
        <v>0</v>
      </c>
      <c r="L359" s="12">
        <v>549390.671160748</v>
      </c>
      <c r="M359" s="9">
        <v>0</v>
      </c>
      <c r="N359" s="9">
        <v>549390.671160748</v>
      </c>
    </row>
    <row r="360" spans="1:14" x14ac:dyDescent="0.3">
      <c r="A360" s="13" t="s">
        <v>22</v>
      </c>
      <c r="B360" s="13" t="s">
        <v>386</v>
      </c>
      <c r="C360" s="25">
        <v>2712</v>
      </c>
      <c r="D360" s="7">
        <v>5609358</v>
      </c>
      <c r="E360" s="7">
        <v>551100</v>
      </c>
      <c r="F360" s="8">
        <v>27891.1371865131</v>
      </c>
      <c r="G360" s="22">
        <v>1.7978362494071312E-3</v>
      </c>
      <c r="H360" s="5">
        <v>10.391630844453401</v>
      </c>
      <c r="I360" s="2">
        <v>-800.82281348680897</v>
      </c>
      <c r="J360" s="2">
        <v>0</v>
      </c>
      <c r="K360" s="26">
        <v>0</v>
      </c>
      <c r="L360" s="11">
        <v>407625.16751625825</v>
      </c>
      <c r="M360" s="7">
        <v>0</v>
      </c>
      <c r="N360" s="7">
        <v>407625.16751625825</v>
      </c>
    </row>
    <row r="361" spans="1:14" x14ac:dyDescent="0.3">
      <c r="A361" s="14" t="s">
        <v>26</v>
      </c>
      <c r="B361" s="14" t="s">
        <v>387</v>
      </c>
      <c r="C361" s="24">
        <v>120</v>
      </c>
      <c r="D361" s="9">
        <v>284704.02</v>
      </c>
      <c r="E361" s="9">
        <v>19950</v>
      </c>
      <c r="F361" s="10">
        <v>1231.3034300751799</v>
      </c>
      <c r="G361" s="21">
        <v>1.1153460809693102E-4</v>
      </c>
      <c r="H361" s="4">
        <v>10.010596992481201</v>
      </c>
      <c r="I361" s="3">
        <v>-83.566569924812001</v>
      </c>
      <c r="J361" s="3">
        <v>0</v>
      </c>
      <c r="K361" s="27">
        <v>2.6776899109082165E-4</v>
      </c>
      <c r="L361" s="12">
        <v>25288.350551594674</v>
      </c>
      <c r="M361" s="9">
        <v>16248.957137502612</v>
      </c>
      <c r="N361" s="9">
        <v>41537.307689097288</v>
      </c>
    </row>
    <row r="362" spans="1:14" x14ac:dyDescent="0.3">
      <c r="A362" s="13" t="s">
        <v>41</v>
      </c>
      <c r="B362" s="13" t="s">
        <v>388</v>
      </c>
      <c r="C362" s="25">
        <v>3593</v>
      </c>
      <c r="D362" s="7">
        <v>5995177.4000000004</v>
      </c>
      <c r="E362" s="7">
        <v>530250</v>
      </c>
      <c r="F362" s="8">
        <v>42528.655597366604</v>
      </c>
      <c r="G362" s="22">
        <v>2.6457955325525583E-3</v>
      </c>
      <c r="H362" s="5">
        <v>11.806956023699801</v>
      </c>
      <c r="I362" s="2">
        <v>4023.2755973666899</v>
      </c>
      <c r="J362" s="2">
        <v>4023.2755973666899</v>
      </c>
      <c r="K362" s="26">
        <v>1.6638138982866711E-3</v>
      </c>
      <c r="L362" s="11">
        <v>599883.80339208129</v>
      </c>
      <c r="M362" s="7">
        <v>100964.7928533721</v>
      </c>
      <c r="N362" s="7">
        <v>700848.59624545334</v>
      </c>
    </row>
    <row r="363" spans="1:14" x14ac:dyDescent="0.3">
      <c r="A363" s="14" t="s">
        <v>37</v>
      </c>
      <c r="B363" s="14" t="s">
        <v>389</v>
      </c>
      <c r="C363" s="24">
        <v>486</v>
      </c>
      <c r="D363" s="9">
        <v>688793.71</v>
      </c>
      <c r="E363" s="9">
        <v>72450</v>
      </c>
      <c r="F363" s="10">
        <v>4593.9293395802097</v>
      </c>
      <c r="G363" s="21">
        <v>3.009294921273498E-4</v>
      </c>
      <c r="H363" s="4">
        <v>9.2433185907046393</v>
      </c>
      <c r="I363" s="3">
        <v>-719.00066041979005</v>
      </c>
      <c r="J363" s="3">
        <v>0</v>
      </c>
      <c r="K363" s="27">
        <v>0</v>
      </c>
      <c r="L363" s="12">
        <v>68230.037457218335</v>
      </c>
      <c r="M363" s="9">
        <v>0</v>
      </c>
      <c r="N363" s="9">
        <v>68230.037457218335</v>
      </c>
    </row>
    <row r="364" spans="1:14" x14ac:dyDescent="0.3">
      <c r="A364" s="13" t="s">
        <v>20</v>
      </c>
      <c r="B364" s="13" t="s">
        <v>390</v>
      </c>
      <c r="C364" s="25">
        <v>551</v>
      </c>
      <c r="D364" s="7">
        <v>616117.32999999996</v>
      </c>
      <c r="E364" s="7">
        <v>70250</v>
      </c>
      <c r="F364" s="8">
        <v>4802.6376716417899</v>
      </c>
      <c r="G364" s="22">
        <v>3.147359812505627E-4</v>
      </c>
      <c r="H364" s="5">
        <v>8.9268358208955192</v>
      </c>
      <c r="I364" s="2">
        <v>-948.58232835820797</v>
      </c>
      <c r="J364" s="2">
        <v>0</v>
      </c>
      <c r="K364" s="26">
        <v>0</v>
      </c>
      <c r="L364" s="11">
        <v>71360.396211257786</v>
      </c>
      <c r="M364" s="7">
        <v>0</v>
      </c>
      <c r="N364" s="7">
        <v>71360.396211257786</v>
      </c>
    </row>
    <row r="365" spans="1:14" x14ac:dyDescent="0.3">
      <c r="A365" s="14" t="s">
        <v>39</v>
      </c>
      <c r="B365" s="14" t="s">
        <v>391</v>
      </c>
      <c r="C365" s="24">
        <v>6994</v>
      </c>
      <c r="D365" s="9">
        <v>21167575</v>
      </c>
      <c r="E365" s="9">
        <v>1531200</v>
      </c>
      <c r="F365" s="10">
        <v>111243.46581301199</v>
      </c>
      <c r="G365" s="21">
        <v>6.2971279098452699E-3</v>
      </c>
      <c r="H365" s="4">
        <v>16.013166231900399</v>
      </c>
      <c r="I365" s="3">
        <v>36980.035813012699</v>
      </c>
      <c r="J365" s="3">
        <v>36980.035813012699</v>
      </c>
      <c r="K365" s="27">
        <v>1.3742875494031003E-2</v>
      </c>
      <c r="L365" s="12">
        <v>1427753.9569960581</v>
      </c>
      <c r="M365" s="9">
        <v>833955.39542815695</v>
      </c>
      <c r="N365" s="9">
        <v>2261709.3524242151</v>
      </c>
    </row>
    <row r="366" spans="1:14" x14ac:dyDescent="0.3">
      <c r="A366" s="13" t="s">
        <v>39</v>
      </c>
      <c r="B366" s="13" t="s">
        <v>392</v>
      </c>
      <c r="C366" s="25">
        <v>3674</v>
      </c>
      <c r="D366" s="7">
        <v>21094773</v>
      </c>
      <c r="E366" s="7">
        <v>1704150</v>
      </c>
      <c r="F366" s="8">
        <v>43800.1574342924</v>
      </c>
      <c r="G366" s="22">
        <v>2.9619920571793382E-3</v>
      </c>
      <c r="H366" s="5">
        <v>11.825096499538899</v>
      </c>
      <c r="I366" s="2">
        <v>4204.3974342924403</v>
      </c>
      <c r="J366" s="2">
        <v>4204.3974342924403</v>
      </c>
      <c r="K366" s="26">
        <v>4.0509556529448702E-3</v>
      </c>
      <c r="L366" s="11">
        <v>671575.35002851917</v>
      </c>
      <c r="M366" s="7">
        <v>245823.10484300641</v>
      </c>
      <c r="N366" s="7">
        <v>917398.45487152552</v>
      </c>
    </row>
    <row r="367" spans="1:14" x14ac:dyDescent="0.3">
      <c r="A367" s="14" t="s">
        <v>22</v>
      </c>
      <c r="B367" s="14" t="s">
        <v>393</v>
      </c>
      <c r="C367" s="24">
        <v>1194</v>
      </c>
      <c r="D367" s="9">
        <v>3790465</v>
      </c>
      <c r="E367" s="9">
        <v>674600</v>
      </c>
      <c r="F367" s="10">
        <v>6464.3907682889503</v>
      </c>
      <c r="G367" s="21">
        <v>4.3694641553807109E-4</v>
      </c>
      <c r="H367" s="4">
        <v>5.42314661769207</v>
      </c>
      <c r="I367" s="3">
        <v>-6278.0892317110402</v>
      </c>
      <c r="J367" s="3">
        <v>0</v>
      </c>
      <c r="K367" s="27">
        <v>0</v>
      </c>
      <c r="L367" s="12">
        <v>99069.287254648429</v>
      </c>
      <c r="M367" s="9">
        <v>0</v>
      </c>
      <c r="N367" s="9">
        <v>99069.287254648429</v>
      </c>
    </row>
    <row r="368" spans="1:14" x14ac:dyDescent="0.3">
      <c r="A368" s="13" t="s">
        <v>20</v>
      </c>
      <c r="B368" s="13" t="s">
        <v>394</v>
      </c>
      <c r="C368" s="25">
        <v>301</v>
      </c>
      <c r="D368" s="7">
        <v>859177</v>
      </c>
      <c r="E368" s="7">
        <v>138950</v>
      </c>
      <c r="F368" s="8">
        <v>1983.2404391129</v>
      </c>
      <c r="G368" s="22">
        <v>1.2121832739966064E-4</v>
      </c>
      <c r="H368" s="5">
        <v>6.5453479838709603</v>
      </c>
      <c r="I368" s="2">
        <v>-1255.8295608870901</v>
      </c>
      <c r="J368" s="2">
        <v>0</v>
      </c>
      <c r="K368" s="26">
        <v>0</v>
      </c>
      <c r="L368" s="11">
        <v>27483.949680412599</v>
      </c>
      <c r="M368" s="7">
        <v>0</v>
      </c>
      <c r="N368" s="7">
        <v>27483.949680412599</v>
      </c>
    </row>
    <row r="369" spans="1:14" x14ac:dyDescent="0.3">
      <c r="A369" s="14" t="s">
        <v>35</v>
      </c>
      <c r="B369" s="14" t="s">
        <v>395</v>
      </c>
      <c r="C369" s="24">
        <v>355</v>
      </c>
      <c r="D369" s="9">
        <v>1772152</v>
      </c>
      <c r="E369" s="9">
        <v>181000</v>
      </c>
      <c r="F369" s="10">
        <v>3220.6046065200098</v>
      </c>
      <c r="G369" s="21">
        <v>2.2637499179982954E-4</v>
      </c>
      <c r="H369" s="4">
        <v>8.9961022528491892</v>
      </c>
      <c r="I369" s="3">
        <v>-606.41539347998901</v>
      </c>
      <c r="J369" s="3">
        <v>0</v>
      </c>
      <c r="K369" s="27">
        <v>0</v>
      </c>
      <c r="L369" s="12">
        <v>51326.222832767351</v>
      </c>
      <c r="M369" s="9">
        <v>0</v>
      </c>
      <c r="N369" s="9">
        <v>51326.222832767351</v>
      </c>
    </row>
    <row r="370" spans="1:14" x14ac:dyDescent="0.3">
      <c r="A370" s="13" t="s">
        <v>35</v>
      </c>
      <c r="B370" s="13" t="s">
        <v>396</v>
      </c>
      <c r="C370" s="25">
        <v>5981</v>
      </c>
      <c r="D370" s="7">
        <v>9882569</v>
      </c>
      <c r="E370" s="7">
        <v>790600</v>
      </c>
      <c r="F370" s="8">
        <v>98701.791677693604</v>
      </c>
      <c r="G370" s="22">
        <v>4.8692777487674812E-3</v>
      </c>
      <c r="H370" s="5">
        <v>16.3738871396306</v>
      </c>
      <c r="I370" s="2">
        <v>34262.471677693597</v>
      </c>
      <c r="J370" s="2">
        <v>34262.471677693597</v>
      </c>
      <c r="K370" s="26">
        <v>7.0285337882085869E-3</v>
      </c>
      <c r="L370" s="11">
        <v>1104016.0963931337</v>
      </c>
      <c r="M370" s="7">
        <v>426510.71656521189</v>
      </c>
      <c r="N370" s="7">
        <v>1530526.8129583457</v>
      </c>
    </row>
    <row r="371" spans="1:14" x14ac:dyDescent="0.3">
      <c r="A371" s="14" t="s">
        <v>46</v>
      </c>
      <c r="B371" s="14" t="s">
        <v>397</v>
      </c>
      <c r="C371" s="24">
        <v>5232</v>
      </c>
      <c r="D371" s="9">
        <v>6807511</v>
      </c>
      <c r="E371" s="9">
        <v>641850</v>
      </c>
      <c r="F371" s="10">
        <v>56598.329870354297</v>
      </c>
      <c r="G371" s="21">
        <v>3.6141006381761129E-3</v>
      </c>
      <c r="H371" s="4">
        <v>10.9559291270527</v>
      </c>
      <c r="I371" s="3">
        <v>1373.7898703543699</v>
      </c>
      <c r="J371" s="3">
        <v>1373.7898703543699</v>
      </c>
      <c r="K371" s="27">
        <v>2.3742739612627771E-4</v>
      </c>
      <c r="L371" s="12">
        <v>819428.56505589292</v>
      </c>
      <c r="M371" s="9">
        <v>14407.745897717501</v>
      </c>
      <c r="N371" s="9">
        <v>833836.31095361046</v>
      </c>
    </row>
    <row r="372" spans="1:14" x14ac:dyDescent="0.3">
      <c r="A372" s="13" t="s">
        <v>18</v>
      </c>
      <c r="B372" s="13" t="s">
        <v>398</v>
      </c>
      <c r="C372" s="25">
        <v>21235</v>
      </c>
      <c r="D372" s="7">
        <v>50055865</v>
      </c>
      <c r="E372" s="7">
        <v>4603150</v>
      </c>
      <c r="F372" s="8">
        <v>261814.390412298</v>
      </c>
      <c r="G372" s="22">
        <v>1.503937571327058E-2</v>
      </c>
      <c r="H372" s="5">
        <v>12.4176811995967</v>
      </c>
      <c r="I372" s="2">
        <v>36426.430412298403</v>
      </c>
      <c r="J372" s="2">
        <v>36426.430412298403</v>
      </c>
      <c r="K372" s="26">
        <v>4.3606218978478328E-3</v>
      </c>
      <c r="L372" s="11">
        <v>3409892.333900535</v>
      </c>
      <c r="M372" s="7">
        <v>264614.50230789417</v>
      </c>
      <c r="N372" s="7">
        <v>3674506.8362084292</v>
      </c>
    </row>
    <row r="373" spans="1:14" x14ac:dyDescent="0.3">
      <c r="A373" s="14" t="s">
        <v>26</v>
      </c>
      <c r="B373" s="14" t="s">
        <v>399</v>
      </c>
      <c r="C373" s="24">
        <v>739</v>
      </c>
      <c r="D373" s="9">
        <v>1193702</v>
      </c>
      <c r="E373" s="9">
        <v>106100</v>
      </c>
      <c r="F373" s="10">
        <v>8476.0563621814399</v>
      </c>
      <c r="G373" s="21">
        <v>5.4150525579880224E-4</v>
      </c>
      <c r="H373" s="4">
        <v>11.316497145769601</v>
      </c>
      <c r="I373" s="3">
        <v>469.24636218144798</v>
      </c>
      <c r="J373" s="3">
        <v>469.24636218144798</v>
      </c>
      <c r="K373" s="27">
        <v>3.1770198912069603E-4</v>
      </c>
      <c r="L373" s="12">
        <v>122776.0151563921</v>
      </c>
      <c r="M373" s="9">
        <v>19279.028474101982</v>
      </c>
      <c r="N373" s="9">
        <v>142055.04363049407</v>
      </c>
    </row>
    <row r="374" spans="1:14" x14ac:dyDescent="0.3">
      <c r="A374" s="13" t="s">
        <v>37</v>
      </c>
      <c r="B374" s="13" t="s">
        <v>400</v>
      </c>
      <c r="C374" s="25">
        <v>2119</v>
      </c>
      <c r="D374" s="7">
        <v>3220703.74</v>
      </c>
      <c r="E374" s="7">
        <v>329900</v>
      </c>
      <c r="F374" s="8">
        <v>20015.957275792302</v>
      </c>
      <c r="G374" s="22">
        <v>1.3473397381609416E-3</v>
      </c>
      <c r="H374" s="5">
        <v>9.4237086985839493</v>
      </c>
      <c r="I374" s="2">
        <v>-2689.6027242076798</v>
      </c>
      <c r="J374" s="2">
        <v>0</v>
      </c>
      <c r="K374" s="26">
        <v>0</v>
      </c>
      <c r="L374" s="11">
        <v>305483.65383681474</v>
      </c>
      <c r="M374" s="7">
        <v>0</v>
      </c>
      <c r="N374" s="7">
        <v>305483.65383681474</v>
      </c>
    </row>
    <row r="375" spans="1:14" x14ac:dyDescent="0.3">
      <c r="A375" s="14" t="s">
        <v>26</v>
      </c>
      <c r="B375" s="14" t="s">
        <v>401</v>
      </c>
      <c r="C375" s="24">
        <v>437</v>
      </c>
      <c r="D375" s="9">
        <v>432682</v>
      </c>
      <c r="E375" s="9">
        <v>38350</v>
      </c>
      <c r="F375" s="10">
        <v>4939.6256557102997</v>
      </c>
      <c r="G375" s="21">
        <v>3.2111648209902339E-4</v>
      </c>
      <c r="H375" s="4">
        <v>11.125283008356501</v>
      </c>
      <c r="I375" s="3">
        <v>193.26565571030599</v>
      </c>
      <c r="J375" s="3">
        <v>193.26565571030599</v>
      </c>
      <c r="K375" s="27">
        <v>1.961395577385269E-4</v>
      </c>
      <c r="L375" s="12">
        <v>72807.053395998097</v>
      </c>
      <c r="M375" s="9">
        <v>11902.286570520248</v>
      </c>
      <c r="N375" s="9">
        <v>84709.339966518339</v>
      </c>
    </row>
    <row r="376" spans="1:14" x14ac:dyDescent="0.3">
      <c r="A376" s="13" t="s">
        <v>39</v>
      </c>
      <c r="B376" s="13" t="s">
        <v>402</v>
      </c>
      <c r="C376" s="25">
        <v>2608</v>
      </c>
      <c r="D376" s="7">
        <v>10636635</v>
      </c>
      <c r="E376" s="7">
        <v>1626500</v>
      </c>
      <c r="F376" s="8">
        <v>18256.740621153102</v>
      </c>
      <c r="G376" s="22">
        <v>1.1107989899277579E-3</v>
      </c>
      <c r="H376" s="5">
        <v>6.9602518570923202</v>
      </c>
      <c r="I376" s="2">
        <v>-9783.1293788468301</v>
      </c>
      <c r="J376" s="2">
        <v>0</v>
      </c>
      <c r="K376" s="26">
        <v>0</v>
      </c>
      <c r="L376" s="11">
        <v>251852.53912613471</v>
      </c>
      <c r="M376" s="7">
        <v>0</v>
      </c>
      <c r="N376" s="7">
        <v>251852.53912613471</v>
      </c>
    </row>
    <row r="377" spans="1:14" x14ac:dyDescent="0.3">
      <c r="A377" s="14" t="s">
        <v>26</v>
      </c>
      <c r="B377" s="14" t="s">
        <v>403</v>
      </c>
      <c r="C377" s="24">
        <v>269</v>
      </c>
      <c r="D377" s="9">
        <v>248720</v>
      </c>
      <c r="E377" s="9">
        <v>26250</v>
      </c>
      <c r="F377" s="10">
        <v>2160.5267639921699</v>
      </c>
      <c r="G377" s="21">
        <v>1.6600125885930567E-4</v>
      </c>
      <c r="H377" s="4">
        <v>7.97242348336595</v>
      </c>
      <c r="I377" s="3">
        <v>-736.46323600782705</v>
      </c>
      <c r="J377" s="3">
        <v>0</v>
      </c>
      <c r="K377" s="27">
        <v>0</v>
      </c>
      <c r="L377" s="12">
        <v>37637.627438399024</v>
      </c>
      <c r="M377" s="9">
        <v>0</v>
      </c>
      <c r="N377" s="9">
        <v>37637.627438399024</v>
      </c>
    </row>
    <row r="378" spans="1:14" x14ac:dyDescent="0.3">
      <c r="A378" s="13" t="s">
        <v>50</v>
      </c>
      <c r="B378" s="13" t="s">
        <v>404</v>
      </c>
      <c r="C378" s="25">
        <v>136</v>
      </c>
      <c r="D378" s="7">
        <v>849330</v>
      </c>
      <c r="E378" s="7">
        <v>281350</v>
      </c>
      <c r="F378" s="8">
        <v>434.24676166081298</v>
      </c>
      <c r="G378" s="22">
        <v>2.6739061096342794E-5</v>
      </c>
      <c r="H378" s="5">
        <v>3.1240774220202399</v>
      </c>
      <c r="I378" s="2">
        <v>-1051.66323833918</v>
      </c>
      <c r="J378" s="2">
        <v>0</v>
      </c>
      <c r="K378" s="26">
        <v>0</v>
      </c>
      <c r="L378" s="11">
        <v>6062.5734196974317</v>
      </c>
      <c r="M378" s="7">
        <v>0</v>
      </c>
      <c r="N378" s="7">
        <v>6062.5734196974317</v>
      </c>
    </row>
    <row r="379" spans="1:14" x14ac:dyDescent="0.3">
      <c r="A379" s="14" t="s">
        <v>18</v>
      </c>
      <c r="B379" s="14" t="s">
        <v>405</v>
      </c>
      <c r="C379" s="24">
        <v>22707</v>
      </c>
      <c r="D379" s="9">
        <v>37814654</v>
      </c>
      <c r="E379" s="9">
        <v>3089800</v>
      </c>
      <c r="F379" s="10">
        <v>277345.21767362201</v>
      </c>
      <c r="G379" s="21">
        <v>1.8099526868351791E-2</v>
      </c>
      <c r="H379" s="4">
        <v>12.3385184479767</v>
      </c>
      <c r="I379" s="3">
        <v>37055.397673621999</v>
      </c>
      <c r="J379" s="3">
        <v>37055.397673621999</v>
      </c>
      <c r="K379" s="27">
        <v>2.3141497435151783E-2</v>
      </c>
      <c r="L379" s="12">
        <v>4103723.3919996251</v>
      </c>
      <c r="M379" s="9">
        <v>1404289.5646339722</v>
      </c>
      <c r="N379" s="9">
        <v>5508012.9566335976</v>
      </c>
    </row>
    <row r="380" spans="1:14" x14ac:dyDescent="0.3">
      <c r="A380" s="13" t="s">
        <v>16</v>
      </c>
      <c r="B380" s="13" t="s">
        <v>406</v>
      </c>
      <c r="C380" s="25">
        <v>1354</v>
      </c>
      <c r="D380" s="7">
        <v>1609137.6</v>
      </c>
      <c r="E380" s="7">
        <v>168200</v>
      </c>
      <c r="F380" s="8">
        <v>13276.241036568599</v>
      </c>
      <c r="G380" s="22">
        <v>8.4365241881856551E-4</v>
      </c>
      <c r="H380" s="5">
        <v>9.7835232399179706</v>
      </c>
      <c r="I380" s="2">
        <v>-1230.0889634313</v>
      </c>
      <c r="J380" s="2">
        <v>0</v>
      </c>
      <c r="K380" s="26">
        <v>0</v>
      </c>
      <c r="L380" s="11">
        <v>191282.13632349414</v>
      </c>
      <c r="M380" s="7">
        <v>0</v>
      </c>
      <c r="N380" s="7">
        <v>191282.13632349414</v>
      </c>
    </row>
    <row r="381" spans="1:14" x14ac:dyDescent="0.3">
      <c r="A381" s="14" t="s">
        <v>53</v>
      </c>
      <c r="B381" s="14" t="s">
        <v>407</v>
      </c>
      <c r="C381" s="24">
        <v>23442</v>
      </c>
      <c r="D381" s="9">
        <v>79276460</v>
      </c>
      <c r="E381" s="9">
        <v>7916400</v>
      </c>
      <c r="F381" s="10">
        <v>236443.22145603399</v>
      </c>
      <c r="G381" s="21">
        <v>1.5289345005508962E-2</v>
      </c>
      <c r="H381" s="4">
        <v>10.222361498315299</v>
      </c>
      <c r="I381" s="3">
        <v>-10816.478543965</v>
      </c>
      <c r="J381" s="3">
        <v>0</v>
      </c>
      <c r="K381" s="27">
        <v>0</v>
      </c>
      <c r="L381" s="12">
        <v>3466568.1154997726</v>
      </c>
      <c r="M381" s="9">
        <v>0</v>
      </c>
      <c r="N381" s="9">
        <v>3466568.1154997726</v>
      </c>
    </row>
    <row r="382" spans="1:14" x14ac:dyDescent="0.3">
      <c r="A382" s="13" t="s">
        <v>62</v>
      </c>
      <c r="B382" s="13" t="s">
        <v>408</v>
      </c>
      <c r="C382" s="25">
        <v>1470</v>
      </c>
      <c r="D382" s="7">
        <v>3407249</v>
      </c>
      <c r="E382" s="7">
        <v>314250</v>
      </c>
      <c r="F382" s="8">
        <v>16938.961663941802</v>
      </c>
      <c r="G382" s="22">
        <v>1.0380627841819444E-3</v>
      </c>
      <c r="H382" s="5">
        <v>11.4918328792007</v>
      </c>
      <c r="I382" s="2">
        <v>1181.9016639418701</v>
      </c>
      <c r="J382" s="2">
        <v>1181.9016639418701</v>
      </c>
      <c r="K382" s="26">
        <v>2.7399556016066386E-4</v>
      </c>
      <c r="L382" s="11">
        <v>235360.98820684961</v>
      </c>
      <c r="M382" s="7">
        <v>16626.802434366164</v>
      </c>
      <c r="N382" s="7">
        <v>251987.79064121578</v>
      </c>
    </row>
    <row r="383" spans="1:14" x14ac:dyDescent="0.3">
      <c r="A383" s="14" t="s">
        <v>62</v>
      </c>
      <c r="B383" s="14" t="s">
        <v>409</v>
      </c>
      <c r="C383" s="24">
        <v>2669</v>
      </c>
      <c r="D383" s="9">
        <v>6425231</v>
      </c>
      <c r="E383" s="9">
        <v>524650</v>
      </c>
      <c r="F383" s="10">
        <v>30494.938396661499</v>
      </c>
      <c r="G383" s="21">
        <v>2.1288513772164987E-3</v>
      </c>
      <c r="H383" s="4">
        <v>11.4127763460559</v>
      </c>
      <c r="I383" s="3">
        <v>1931.25839666157</v>
      </c>
      <c r="J383" s="3">
        <v>1931.25839666157</v>
      </c>
      <c r="K383" s="27">
        <v>2.7330550203812122E-3</v>
      </c>
      <c r="L383" s="12">
        <v>482676.55051524093</v>
      </c>
      <c r="M383" s="9">
        <v>165849.27813970789</v>
      </c>
      <c r="N383" s="9">
        <v>648525.82865494885</v>
      </c>
    </row>
    <row r="384" spans="1:14" x14ac:dyDescent="0.3">
      <c r="A384" s="13" t="s">
        <v>53</v>
      </c>
      <c r="B384" s="13" t="s">
        <v>410</v>
      </c>
      <c r="C384" s="25">
        <v>1987</v>
      </c>
      <c r="D384" s="7">
        <v>7845570</v>
      </c>
      <c r="E384" s="7">
        <v>916700</v>
      </c>
      <c r="F384" s="8">
        <v>16764.861648013899</v>
      </c>
      <c r="G384" s="22">
        <v>1.1075742176555425E-3</v>
      </c>
      <c r="H384" s="5">
        <v>8.5447816758480695</v>
      </c>
      <c r="I384" s="2">
        <v>-4208.9183519860799</v>
      </c>
      <c r="J384" s="2">
        <v>0</v>
      </c>
      <c r="K384" s="26">
        <v>0</v>
      </c>
      <c r="L384" s="11">
        <v>251121.38336147758</v>
      </c>
      <c r="M384" s="7">
        <v>0</v>
      </c>
      <c r="N384" s="7">
        <v>251121.38336147758</v>
      </c>
    </row>
    <row r="385" spans="1:14" x14ac:dyDescent="0.3">
      <c r="A385" s="14" t="s">
        <v>16</v>
      </c>
      <c r="B385" s="14" t="s">
        <v>411</v>
      </c>
      <c r="C385" s="24">
        <v>701</v>
      </c>
      <c r="D385" s="9">
        <v>1211565</v>
      </c>
      <c r="E385" s="9">
        <v>148850</v>
      </c>
      <c r="F385" s="10">
        <v>5874.6711314285703</v>
      </c>
      <c r="G385" s="21">
        <v>3.716153100310894E-4</v>
      </c>
      <c r="H385" s="4">
        <v>8.4164342857142795</v>
      </c>
      <c r="I385" s="3">
        <v>-1586.94886857142</v>
      </c>
      <c r="J385" s="3">
        <v>0</v>
      </c>
      <c r="K385" s="27">
        <v>0</v>
      </c>
      <c r="L385" s="12">
        <v>84256.701939891485</v>
      </c>
      <c r="M385" s="9">
        <v>0</v>
      </c>
      <c r="N385" s="9">
        <v>84256.701939891485</v>
      </c>
    </row>
    <row r="386" spans="1:14" x14ac:dyDescent="0.3">
      <c r="A386" s="13" t="s">
        <v>30</v>
      </c>
      <c r="B386" s="13" t="s">
        <v>412</v>
      </c>
      <c r="C386" s="25">
        <v>39</v>
      </c>
      <c r="D386" s="7">
        <v>152992</v>
      </c>
      <c r="E386" s="7">
        <v>16300</v>
      </c>
      <c r="F386" s="8">
        <v>386.20684244372899</v>
      </c>
      <c r="G386" s="22">
        <v>2.3840942749181752E-5</v>
      </c>
      <c r="H386" s="5">
        <v>9.65517106109324</v>
      </c>
      <c r="I386" s="2">
        <v>-41.393157556270097</v>
      </c>
      <c r="J386" s="2">
        <v>0</v>
      </c>
      <c r="K386" s="26">
        <v>0</v>
      </c>
      <c r="L386" s="11">
        <v>5405.4802182821022</v>
      </c>
      <c r="M386" s="7">
        <v>0</v>
      </c>
      <c r="N386" s="7">
        <v>5405.4802182821022</v>
      </c>
    </row>
    <row r="387" spans="1:14" x14ac:dyDescent="0.3">
      <c r="A387" s="14" t="s">
        <v>32</v>
      </c>
      <c r="B387" s="14" t="s">
        <v>413</v>
      </c>
      <c r="C387" s="24">
        <v>1216</v>
      </c>
      <c r="D387" s="9">
        <v>3222987</v>
      </c>
      <c r="E387" s="9">
        <v>413250</v>
      </c>
      <c r="F387" s="10">
        <v>10263.2742629482</v>
      </c>
      <c r="G387" s="21">
        <v>6.1767065187026465E-4</v>
      </c>
      <c r="H387" s="4">
        <v>8.5243141718838906</v>
      </c>
      <c r="I387" s="3">
        <v>-2607.4857370517898</v>
      </c>
      <c r="J387" s="3">
        <v>0</v>
      </c>
      <c r="K387" s="27">
        <v>0</v>
      </c>
      <c r="L387" s="12">
        <v>140045.06974510133</v>
      </c>
      <c r="M387" s="9">
        <v>0</v>
      </c>
      <c r="N387" s="9">
        <v>140045.06974510133</v>
      </c>
    </row>
    <row r="388" spans="1:14" x14ac:dyDescent="0.3">
      <c r="A388" s="13" t="s">
        <v>18</v>
      </c>
      <c r="B388" s="13" t="s">
        <v>414</v>
      </c>
      <c r="C388" s="25">
        <v>3043</v>
      </c>
      <c r="D388" s="7">
        <v>7369594</v>
      </c>
      <c r="E388" s="7">
        <v>1160050</v>
      </c>
      <c r="F388" s="8">
        <v>18488.989618247298</v>
      </c>
      <c r="G388" s="22">
        <v>1.2590602322605164E-3</v>
      </c>
      <c r="H388" s="5">
        <v>6.1221819927971097</v>
      </c>
      <c r="I388" s="2">
        <v>-13794.810381752701</v>
      </c>
      <c r="J388" s="2">
        <v>0</v>
      </c>
      <c r="K388" s="26">
        <v>0</v>
      </c>
      <c r="L388" s="11">
        <v>285467.95530321356</v>
      </c>
      <c r="M388" s="7">
        <v>0</v>
      </c>
      <c r="N388" s="7">
        <v>285467.95530321356</v>
      </c>
    </row>
    <row r="389" spans="1:14" x14ac:dyDescent="0.3">
      <c r="A389" s="14" t="s">
        <v>26</v>
      </c>
      <c r="B389" s="14" t="s">
        <v>415</v>
      </c>
      <c r="C389" s="24">
        <v>824</v>
      </c>
      <c r="D389" s="9">
        <v>1008915</v>
      </c>
      <c r="E389" s="9">
        <v>78050</v>
      </c>
      <c r="F389" s="10">
        <v>9027.8440351906102</v>
      </c>
      <c r="G389" s="21">
        <v>6.9372378255329987E-4</v>
      </c>
      <c r="H389" s="4">
        <v>10.890041055718401</v>
      </c>
      <c r="I389" s="3">
        <v>165.83403519061599</v>
      </c>
      <c r="J389" s="3">
        <v>165.83403519061599</v>
      </c>
      <c r="K389" s="27">
        <v>1.1779151366810446E-3</v>
      </c>
      <c r="L389" s="12">
        <v>157288.67029272145</v>
      </c>
      <c r="M389" s="9">
        <v>71479.122692940844</v>
      </c>
      <c r="N389" s="9">
        <v>228767.79298566229</v>
      </c>
    </row>
    <row r="390" spans="1:14" x14ac:dyDescent="0.3">
      <c r="A390" s="13" t="s">
        <v>16</v>
      </c>
      <c r="B390" s="13" t="s">
        <v>416</v>
      </c>
      <c r="C390" s="25">
        <v>264</v>
      </c>
      <c r="D390" s="7">
        <v>659310.02</v>
      </c>
      <c r="E390" s="7">
        <v>52900</v>
      </c>
      <c r="F390" s="8">
        <v>4188.7611028632</v>
      </c>
      <c r="G390" s="22">
        <v>2.142967729333973E-4</v>
      </c>
      <c r="H390" s="5">
        <v>15.513930010604399</v>
      </c>
      <c r="I390" s="2">
        <v>1302.4611028632</v>
      </c>
      <c r="J390" s="2">
        <v>1302.4611028632</v>
      </c>
      <c r="K390" s="26">
        <v>3.0444917654592419E-4</v>
      </c>
      <c r="L390" s="11">
        <v>48587.716480839554</v>
      </c>
      <c r="M390" s="7">
        <v>18474.811441347123</v>
      </c>
      <c r="N390" s="7">
        <v>67062.52792218668</v>
      </c>
    </row>
    <row r="391" spans="1:14" x14ac:dyDescent="0.3">
      <c r="A391" s="14" t="s">
        <v>22</v>
      </c>
      <c r="B391" s="14" t="s">
        <v>417</v>
      </c>
      <c r="C391" s="24">
        <v>4944</v>
      </c>
      <c r="D391" s="9">
        <v>5675021.7999999998</v>
      </c>
      <c r="E391" s="9">
        <v>903700</v>
      </c>
      <c r="F391" s="10">
        <v>30900.5484492248</v>
      </c>
      <c r="G391" s="21">
        <v>2.0220850307377156E-3</v>
      </c>
      <c r="H391" s="4">
        <v>6.34508181708929</v>
      </c>
      <c r="I391" s="3">
        <v>-21159.751550775101</v>
      </c>
      <c r="J391" s="3">
        <v>0</v>
      </c>
      <c r="K391" s="27">
        <v>0</v>
      </c>
      <c r="L391" s="12">
        <v>458469.31257415225</v>
      </c>
      <c r="M391" s="9">
        <v>0</v>
      </c>
      <c r="N391" s="9">
        <v>458469.31257415225</v>
      </c>
    </row>
    <row r="392" spans="1:14" x14ac:dyDescent="0.3">
      <c r="A392" s="13" t="s">
        <v>37</v>
      </c>
      <c r="B392" s="13" t="s">
        <v>418</v>
      </c>
      <c r="C392" s="25">
        <v>8668</v>
      </c>
      <c r="D392" s="7">
        <v>19031948.5</v>
      </c>
      <c r="E392" s="7">
        <v>1703300</v>
      </c>
      <c r="F392" s="8">
        <v>103320.23525409101</v>
      </c>
      <c r="G392" s="22">
        <v>6.3079567980430969E-3</v>
      </c>
      <c r="H392" s="5">
        <v>11.9583605618161</v>
      </c>
      <c r="I392" s="2">
        <v>10958.635254091099</v>
      </c>
      <c r="J392" s="2">
        <v>10958.635254091099</v>
      </c>
      <c r="K392" s="26">
        <v>3.3275364729107482E-3</v>
      </c>
      <c r="L392" s="11">
        <v>1430209.2013861462</v>
      </c>
      <c r="M392" s="7">
        <v>201924.04393630585</v>
      </c>
      <c r="N392" s="7">
        <v>1632133.2453224522</v>
      </c>
    </row>
    <row r="393" spans="1:14" x14ac:dyDescent="0.3">
      <c r="A393" s="14" t="s">
        <v>37</v>
      </c>
      <c r="B393" s="14" t="s">
        <v>419</v>
      </c>
      <c r="C393" s="24">
        <v>949</v>
      </c>
      <c r="D393" s="9">
        <v>2373555.7999999998</v>
      </c>
      <c r="E393" s="9">
        <v>277150</v>
      </c>
      <c r="F393" s="10">
        <v>8255.6426188490404</v>
      </c>
      <c r="G393" s="21">
        <v>5.2933239768882022E-4</v>
      </c>
      <c r="H393" s="4">
        <v>8.6901501251042497</v>
      </c>
      <c r="I393" s="3">
        <v>-1899.85738115095</v>
      </c>
      <c r="J393" s="3">
        <v>0</v>
      </c>
      <c r="K393" s="27">
        <v>0</v>
      </c>
      <c r="L393" s="12">
        <v>120016.05115640635</v>
      </c>
      <c r="M393" s="9">
        <v>0</v>
      </c>
      <c r="N393" s="9">
        <v>120016.05115640635</v>
      </c>
    </row>
    <row r="394" spans="1:14" x14ac:dyDescent="0.3">
      <c r="A394" s="13" t="s">
        <v>26</v>
      </c>
      <c r="B394" s="13" t="s">
        <v>420</v>
      </c>
      <c r="C394" s="25">
        <v>453</v>
      </c>
      <c r="D394" s="7">
        <v>452910</v>
      </c>
      <c r="E394" s="7">
        <v>35000</v>
      </c>
      <c r="F394" s="8">
        <v>6019.8163928221802</v>
      </c>
      <c r="G394" s="22">
        <v>3.8178579671339821E-4</v>
      </c>
      <c r="H394" s="5">
        <v>13.4071634584013</v>
      </c>
      <c r="I394" s="2">
        <v>1220.00639282218</v>
      </c>
      <c r="J394" s="2">
        <v>1220.00639282218</v>
      </c>
      <c r="K394" s="26">
        <v>6.5128668172567206E-4</v>
      </c>
      <c r="L394" s="11">
        <v>86562.66631176637</v>
      </c>
      <c r="M394" s="7">
        <v>39521.862977768433</v>
      </c>
      <c r="N394" s="7">
        <v>126084.52928953481</v>
      </c>
    </row>
    <row r="395" spans="1:14" x14ac:dyDescent="0.3">
      <c r="A395" s="14" t="s">
        <v>37</v>
      </c>
      <c r="B395" s="14" t="s">
        <v>421</v>
      </c>
      <c r="C395" s="24">
        <v>1004</v>
      </c>
      <c r="D395" s="9">
        <v>2047700.42</v>
      </c>
      <c r="E395" s="9">
        <v>153200</v>
      </c>
      <c r="F395" s="10">
        <v>11620.343342242501</v>
      </c>
      <c r="G395" s="21">
        <v>8.7401536414187736E-4</v>
      </c>
      <c r="H395" s="4">
        <v>11.6787370273794</v>
      </c>
      <c r="I395" s="3">
        <v>983.79334224250294</v>
      </c>
      <c r="J395" s="3">
        <v>983.79334224250294</v>
      </c>
      <c r="K395" s="27">
        <v>1.698535447375685E-3</v>
      </c>
      <c r="L395" s="12">
        <v>198166.35655088327</v>
      </c>
      <c r="M395" s="9">
        <v>103071.79172802417</v>
      </c>
      <c r="N395" s="9">
        <v>301238.14827890741</v>
      </c>
    </row>
    <row r="396" spans="1:14" x14ac:dyDescent="0.3">
      <c r="A396" s="13" t="s">
        <v>28</v>
      </c>
      <c r="B396" s="13" t="s">
        <v>422</v>
      </c>
      <c r="C396" s="25">
        <v>639</v>
      </c>
      <c r="D396" s="7">
        <v>1294659</v>
      </c>
      <c r="E396" s="7">
        <v>111050</v>
      </c>
      <c r="F396" s="8">
        <v>9336.3996791131794</v>
      </c>
      <c r="G396" s="22">
        <v>4.8519396486058404E-4</v>
      </c>
      <c r="H396" s="5">
        <v>14.819682030338299</v>
      </c>
      <c r="I396" s="2">
        <v>2601.6996791131801</v>
      </c>
      <c r="J396" s="2">
        <v>2601.6996791131801</v>
      </c>
      <c r="K396" s="26">
        <v>4.3007826976757983E-4</v>
      </c>
      <c r="L396" s="11">
        <v>110008.50120214993</v>
      </c>
      <c r="M396" s="7">
        <v>26098.329544268985</v>
      </c>
      <c r="N396" s="7">
        <v>136106.83074641891</v>
      </c>
    </row>
    <row r="397" spans="1:14" x14ac:dyDescent="0.3">
      <c r="A397" s="14" t="s">
        <v>32</v>
      </c>
      <c r="B397" s="14" t="s">
        <v>423</v>
      </c>
      <c r="C397" s="24">
        <v>283</v>
      </c>
      <c r="D397" s="9">
        <v>1577280</v>
      </c>
      <c r="E397" s="9">
        <v>209200</v>
      </c>
      <c r="F397" s="10">
        <v>2316.39195626535</v>
      </c>
      <c r="G397" s="21">
        <v>1.3896686236712953E-4</v>
      </c>
      <c r="H397" s="4">
        <v>8.1563097051596998</v>
      </c>
      <c r="I397" s="3">
        <v>-719.56804373464297</v>
      </c>
      <c r="J397" s="3">
        <v>0</v>
      </c>
      <c r="K397" s="27">
        <v>0</v>
      </c>
      <c r="L397" s="12">
        <v>31508.092336156948</v>
      </c>
      <c r="M397" s="9">
        <v>0</v>
      </c>
      <c r="N397" s="9">
        <v>31508.092336156948</v>
      </c>
    </row>
    <row r="398" spans="1:14" x14ac:dyDescent="0.3">
      <c r="A398" s="13" t="s">
        <v>18</v>
      </c>
      <c r="B398" s="13" t="s">
        <v>424</v>
      </c>
      <c r="C398" s="25">
        <v>7805</v>
      </c>
      <c r="D398" s="7">
        <v>15727682</v>
      </c>
      <c r="E398" s="7">
        <v>1347450</v>
      </c>
      <c r="F398" s="8">
        <v>89027.621788837598</v>
      </c>
      <c r="G398" s="22">
        <v>5.9333868994791671E-3</v>
      </c>
      <c r="H398" s="5">
        <v>11.4519709015741</v>
      </c>
      <c r="I398" s="2">
        <v>5923.5617888376501</v>
      </c>
      <c r="J398" s="2">
        <v>5923.5617888376501</v>
      </c>
      <c r="K398" s="26">
        <v>5.3175770378339022E-3</v>
      </c>
      <c r="L398" s="11">
        <v>1345282.6027045255</v>
      </c>
      <c r="M398" s="7">
        <v>322685.16608715302</v>
      </c>
      <c r="N398" s="7">
        <v>1667967.7687916784</v>
      </c>
    </row>
    <row r="399" spans="1:14" x14ac:dyDescent="0.3">
      <c r="A399" s="14" t="s">
        <v>28</v>
      </c>
      <c r="B399" s="14" t="s">
        <v>425</v>
      </c>
      <c r="C399" s="24">
        <v>1153</v>
      </c>
      <c r="D399" s="9">
        <v>4024852</v>
      </c>
      <c r="E399" s="9">
        <v>1404150</v>
      </c>
      <c r="F399" s="10">
        <v>2865.3214715719</v>
      </c>
      <c r="G399" s="21">
        <v>2.1525012806701226E-4</v>
      </c>
      <c r="H399" s="4">
        <v>2.4658532457589502</v>
      </c>
      <c r="I399" s="3">
        <v>-9556.4585284280893</v>
      </c>
      <c r="J399" s="3">
        <v>0</v>
      </c>
      <c r="K399" s="27">
        <v>0</v>
      </c>
      <c r="L399" s="12">
        <v>48803.871620758684</v>
      </c>
      <c r="M399" s="9">
        <v>0</v>
      </c>
      <c r="N399" s="9">
        <v>48803.871620758684</v>
      </c>
    </row>
    <row r="400" spans="1:14" x14ac:dyDescent="0.3">
      <c r="A400" s="13" t="s">
        <v>53</v>
      </c>
      <c r="B400" s="13" t="s">
        <v>426</v>
      </c>
      <c r="C400" s="25">
        <v>27222</v>
      </c>
      <c r="D400" s="7">
        <v>83929718</v>
      </c>
      <c r="E400" s="7">
        <v>7393200</v>
      </c>
      <c r="F400" s="8">
        <v>274233.77991404501</v>
      </c>
      <c r="G400" s="22">
        <v>2.012709233249807E-2</v>
      </c>
      <c r="H400" s="5">
        <v>10.1155949802303</v>
      </c>
      <c r="I400" s="2">
        <v>-15572.120085954901</v>
      </c>
      <c r="J400" s="2">
        <v>0</v>
      </c>
      <c r="K400" s="26">
        <v>1.3352057391156701E-2</v>
      </c>
      <c r="L400" s="11">
        <v>4563435.288589404</v>
      </c>
      <c r="M400" s="7">
        <v>810239.48054086999</v>
      </c>
      <c r="N400" s="7">
        <v>5373674.7691302737</v>
      </c>
    </row>
    <row r="401" spans="1:14" x14ac:dyDescent="0.3">
      <c r="A401" s="14" t="s">
        <v>39</v>
      </c>
      <c r="B401" s="14" t="s">
        <v>427</v>
      </c>
      <c r="C401" s="24">
        <v>1539</v>
      </c>
      <c r="D401" s="9">
        <v>5005194</v>
      </c>
      <c r="E401" s="9">
        <v>533450</v>
      </c>
      <c r="F401" s="10">
        <v>16259.1771396697</v>
      </c>
      <c r="G401" s="21">
        <v>9.4046690175409418E-4</v>
      </c>
      <c r="H401" s="4">
        <v>10.516932173136899</v>
      </c>
      <c r="I401" s="3">
        <v>-267.56286033021001</v>
      </c>
      <c r="J401" s="3">
        <v>0</v>
      </c>
      <c r="K401" s="27">
        <v>0</v>
      </c>
      <c r="L401" s="12">
        <v>213232.97853040189</v>
      </c>
      <c r="M401" s="9">
        <v>0</v>
      </c>
      <c r="N401" s="9">
        <v>213232.97853040189</v>
      </c>
    </row>
    <row r="402" spans="1:14" x14ac:dyDescent="0.3">
      <c r="A402" s="13" t="s">
        <v>28</v>
      </c>
      <c r="B402" s="13" t="s">
        <v>428</v>
      </c>
      <c r="C402" s="25">
        <v>627</v>
      </c>
      <c r="D402" s="7">
        <v>3861543.92</v>
      </c>
      <c r="E402" s="7">
        <v>1018700</v>
      </c>
      <c r="F402" s="8">
        <v>2398.3146754139898</v>
      </c>
      <c r="G402" s="22">
        <v>1.547960639732352E-4</v>
      </c>
      <c r="H402" s="5">
        <v>3.7415205544680101</v>
      </c>
      <c r="I402" s="2">
        <v>-4453.9753245860002</v>
      </c>
      <c r="J402" s="2">
        <v>0</v>
      </c>
      <c r="K402" s="26">
        <v>0</v>
      </c>
      <c r="L402" s="11">
        <v>35097.062665610058</v>
      </c>
      <c r="M402" s="7">
        <v>0</v>
      </c>
      <c r="N402" s="7">
        <v>35097.062665610058</v>
      </c>
    </row>
    <row r="403" spans="1:14" x14ac:dyDescent="0.3">
      <c r="A403" s="14" t="s">
        <v>32</v>
      </c>
      <c r="B403" s="14" t="s">
        <v>429</v>
      </c>
      <c r="C403" s="24">
        <v>1825</v>
      </c>
      <c r="D403" s="9">
        <v>10242207.73</v>
      </c>
      <c r="E403" s="9">
        <v>1191650</v>
      </c>
      <c r="F403" s="10">
        <v>14721.5978020244</v>
      </c>
      <c r="G403" s="21">
        <v>1.0216106966587277E-3</v>
      </c>
      <c r="H403" s="4">
        <v>8.1514937995705701</v>
      </c>
      <c r="I403" s="3">
        <v>-4584.5421979755401</v>
      </c>
      <c r="J403" s="3">
        <v>0</v>
      </c>
      <c r="K403" s="27">
        <v>0</v>
      </c>
      <c r="L403" s="12">
        <v>231630.79034547327</v>
      </c>
      <c r="M403" s="9">
        <v>0</v>
      </c>
      <c r="N403" s="9">
        <v>231630.79034547327</v>
      </c>
    </row>
    <row r="404" spans="1:14" x14ac:dyDescent="0.3">
      <c r="A404" s="13" t="s">
        <v>30</v>
      </c>
      <c r="B404" s="13" t="s">
        <v>430</v>
      </c>
      <c r="C404" s="25">
        <v>333</v>
      </c>
      <c r="D404" s="7">
        <v>450389</v>
      </c>
      <c r="E404" s="7">
        <v>33400</v>
      </c>
      <c r="F404" s="8">
        <v>3915.09409090909</v>
      </c>
      <c r="G404" s="22">
        <v>2.9245782238277487E-4</v>
      </c>
      <c r="H404" s="5">
        <v>12.3504545454545</v>
      </c>
      <c r="I404" s="2">
        <v>526.36409090909001</v>
      </c>
      <c r="J404" s="2">
        <v>526.36409090909001</v>
      </c>
      <c r="K404" s="26">
        <v>5.8689874692436706E-4</v>
      </c>
      <c r="L404" s="11">
        <v>66309.247507681197</v>
      </c>
      <c r="M404" s="7">
        <v>35614.626413532154</v>
      </c>
      <c r="N404" s="7">
        <v>101923.87392121335</v>
      </c>
    </row>
    <row r="405" spans="1:14" x14ac:dyDescent="0.3">
      <c r="A405" s="14" t="s">
        <v>30</v>
      </c>
      <c r="B405" s="14" t="s">
        <v>431</v>
      </c>
      <c r="C405" s="24">
        <v>397</v>
      </c>
      <c r="D405" s="9">
        <v>414904</v>
      </c>
      <c r="E405" s="9">
        <v>26600</v>
      </c>
      <c r="F405" s="10">
        <v>6224.4003083164298</v>
      </c>
      <c r="G405" s="21">
        <v>4.0330554407929677E-4</v>
      </c>
      <c r="H405" s="4">
        <v>15.6391967545638</v>
      </c>
      <c r="I405" s="3">
        <v>1969.7803083164299</v>
      </c>
      <c r="J405" s="3">
        <v>1969.7803083164299</v>
      </c>
      <c r="K405" s="27">
        <v>1.2001169264729721E-3</v>
      </c>
      <c r="L405" s="12">
        <v>91441.859635309971</v>
      </c>
      <c r="M405" s="9">
        <v>72826.388219226195</v>
      </c>
      <c r="N405" s="9">
        <v>164268.24785453617</v>
      </c>
    </row>
    <row r="406" spans="1:14" x14ac:dyDescent="0.3">
      <c r="A406" s="13" t="s">
        <v>53</v>
      </c>
      <c r="B406" s="13" t="s">
        <v>432</v>
      </c>
      <c r="C406" s="25">
        <v>10766</v>
      </c>
      <c r="D406" s="7">
        <v>21281123</v>
      </c>
      <c r="E406" s="7">
        <v>2183100</v>
      </c>
      <c r="F406" s="8">
        <v>99531.015197896893</v>
      </c>
      <c r="G406" s="22">
        <v>6.835227719091651E-3</v>
      </c>
      <c r="H406" s="5">
        <v>9.3150224799154806</v>
      </c>
      <c r="I406" s="2">
        <v>-14691.634802103001</v>
      </c>
      <c r="J406" s="2">
        <v>0</v>
      </c>
      <c r="K406" s="26">
        <v>0</v>
      </c>
      <c r="L406" s="11">
        <v>1549757.8519319037</v>
      </c>
      <c r="M406" s="7">
        <v>0</v>
      </c>
      <c r="N406" s="7">
        <v>1549757.8519319037</v>
      </c>
    </row>
    <row r="407" spans="1:14" x14ac:dyDescent="0.3">
      <c r="A407" s="14" t="s">
        <v>37</v>
      </c>
      <c r="B407" s="14" t="s">
        <v>433</v>
      </c>
      <c r="C407" s="24">
        <v>611</v>
      </c>
      <c r="D407" s="9">
        <v>1113075.6499999999</v>
      </c>
      <c r="E407" s="9">
        <v>111450</v>
      </c>
      <c r="F407" s="10">
        <v>6304.2064826894102</v>
      </c>
      <c r="G407" s="21">
        <v>3.9743262912830254E-4</v>
      </c>
      <c r="H407" s="4">
        <v>10.368760662318101</v>
      </c>
      <c r="I407" s="3">
        <v>-195.31351731058601</v>
      </c>
      <c r="J407" s="3">
        <v>0</v>
      </c>
      <c r="K407" s="27">
        <v>0</v>
      </c>
      <c r="L407" s="12">
        <v>90110.287896506066</v>
      </c>
      <c r="M407" s="9">
        <v>0</v>
      </c>
      <c r="N407" s="9">
        <v>90110.287896506066</v>
      </c>
    </row>
    <row r="408" spans="1:14" x14ac:dyDescent="0.3">
      <c r="A408" s="13" t="s">
        <v>30</v>
      </c>
      <c r="B408" s="13" t="s">
        <v>434</v>
      </c>
      <c r="C408" s="25">
        <v>1232</v>
      </c>
      <c r="D408" s="7">
        <v>1730181</v>
      </c>
      <c r="E408" s="7">
        <v>159650</v>
      </c>
      <c r="F408" s="8">
        <v>12820.086766623201</v>
      </c>
      <c r="G408" s="22">
        <v>8.6958296550730804E-4</v>
      </c>
      <c r="H408" s="5">
        <v>10.6214471968709</v>
      </c>
      <c r="I408" s="2">
        <v>-82.743233376790997</v>
      </c>
      <c r="J408" s="2">
        <v>0</v>
      </c>
      <c r="K408" s="26">
        <v>2.258563647002361E-4</v>
      </c>
      <c r="L408" s="11">
        <v>197161.39448244628</v>
      </c>
      <c r="M408" s="7">
        <v>13705.583959875064</v>
      </c>
      <c r="N408" s="7">
        <v>210866.97844232136</v>
      </c>
    </row>
    <row r="409" spans="1:14" x14ac:dyDescent="0.3">
      <c r="A409" s="14" t="s">
        <v>20</v>
      </c>
      <c r="B409" s="14" t="s">
        <v>435</v>
      </c>
      <c r="C409" s="24">
        <v>1150</v>
      </c>
      <c r="D409" s="9">
        <v>3535608</v>
      </c>
      <c r="E409" s="9">
        <v>334850</v>
      </c>
      <c r="F409" s="10">
        <v>12546.8109165429</v>
      </c>
      <c r="G409" s="21">
        <v>7.9084130700737539E-4</v>
      </c>
      <c r="H409" s="4">
        <v>10.977087416048001</v>
      </c>
      <c r="I409" s="3">
        <v>328.14091654294799</v>
      </c>
      <c r="J409" s="3">
        <v>328.14091654294799</v>
      </c>
      <c r="K409" s="27">
        <v>1.974319325988992E-5</v>
      </c>
      <c r="L409" s="12">
        <v>179308.22139889785</v>
      </c>
      <c r="M409" s="9">
        <v>1198.0711423324256</v>
      </c>
      <c r="N409" s="9">
        <v>180506.29254123027</v>
      </c>
    </row>
    <row r="410" spans="1:14" x14ac:dyDescent="0.3">
      <c r="A410" s="13" t="s">
        <v>26</v>
      </c>
      <c r="B410" s="13" t="s">
        <v>436</v>
      </c>
      <c r="C410" s="25">
        <v>239</v>
      </c>
      <c r="D410" s="7">
        <v>368725</v>
      </c>
      <c r="E410" s="7">
        <v>23300</v>
      </c>
      <c r="F410" s="8">
        <v>3951.3488372093002</v>
      </c>
      <c r="G410" s="22">
        <v>2.463328119270668E-4</v>
      </c>
      <c r="H410" s="5">
        <v>15.8053953488372</v>
      </c>
      <c r="I410" s="2">
        <v>1278.8488372093</v>
      </c>
      <c r="J410" s="2">
        <v>1278.8488372093</v>
      </c>
      <c r="K410" s="26">
        <v>7.5488037382794016E-4</v>
      </c>
      <c r="L410" s="11">
        <v>55851.278869048299</v>
      </c>
      <c r="M410" s="7">
        <v>45808.212475625194</v>
      </c>
      <c r="N410" s="7">
        <v>101659.4913446735</v>
      </c>
    </row>
    <row r="411" spans="1:14" x14ac:dyDescent="0.3">
      <c r="A411" s="14" t="s">
        <v>62</v>
      </c>
      <c r="B411" s="14" t="s">
        <v>437</v>
      </c>
      <c r="C411" s="24">
        <v>1564</v>
      </c>
      <c r="D411" s="9">
        <v>4767817</v>
      </c>
      <c r="E411" s="9">
        <v>404600</v>
      </c>
      <c r="F411" s="10">
        <v>16962.3688258125</v>
      </c>
      <c r="G411" s="21">
        <v>1.2003506951160702E-3</v>
      </c>
      <c r="H411" s="4">
        <v>10.908275772226601</v>
      </c>
      <c r="I411" s="3">
        <v>339.41882581251599</v>
      </c>
      <c r="J411" s="3">
        <v>339.41882581251599</v>
      </c>
      <c r="K411" s="27">
        <v>1.1699002318098864E-3</v>
      </c>
      <c r="L411" s="12">
        <v>272156.68464594503</v>
      </c>
      <c r="M411" s="9">
        <v>70992.756272459985</v>
      </c>
      <c r="N411" s="9">
        <v>343149.44091840502</v>
      </c>
    </row>
    <row r="412" spans="1:14" x14ac:dyDescent="0.3">
      <c r="A412" s="13" t="s">
        <v>35</v>
      </c>
      <c r="B412" s="13" t="s">
        <v>438</v>
      </c>
      <c r="C412" s="25">
        <v>270</v>
      </c>
      <c r="D412" s="7">
        <v>659696</v>
      </c>
      <c r="E412" s="7">
        <v>172200</v>
      </c>
      <c r="F412" s="8">
        <v>1120.2452262086499</v>
      </c>
      <c r="G412" s="22">
        <v>6.736776944205374E-5</v>
      </c>
      <c r="H412" s="5">
        <v>4.2114482188295099</v>
      </c>
      <c r="I412" s="2">
        <v>-1723.29477379134</v>
      </c>
      <c r="J412" s="2">
        <v>0</v>
      </c>
      <c r="K412" s="26">
        <v>0</v>
      </c>
      <c r="L412" s="11">
        <v>15274.36011653982</v>
      </c>
      <c r="M412" s="7">
        <v>0</v>
      </c>
      <c r="N412" s="7">
        <v>15274.36011653982</v>
      </c>
    </row>
    <row r="413" spans="1:14" x14ac:dyDescent="0.3">
      <c r="A413" s="14" t="s">
        <v>32</v>
      </c>
      <c r="B413" s="14" t="s">
        <v>439</v>
      </c>
      <c r="C413" s="24">
        <v>1072</v>
      </c>
      <c r="D413" s="9">
        <v>3987108</v>
      </c>
      <c r="E413" s="9">
        <v>514100</v>
      </c>
      <c r="F413" s="10">
        <v>7339.2298267326696</v>
      </c>
      <c r="G413" s="21">
        <v>5.4148057494657321E-4</v>
      </c>
      <c r="H413" s="4">
        <v>6.9764542079207903</v>
      </c>
      <c r="I413" s="3">
        <v>-3906.65017326732</v>
      </c>
      <c r="J413" s="3">
        <v>0</v>
      </c>
      <c r="K413" s="27">
        <v>0</v>
      </c>
      <c r="L413" s="12">
        <v>122770.41924267769</v>
      </c>
      <c r="M413" s="9">
        <v>0</v>
      </c>
      <c r="N413" s="9">
        <v>122770.41924267769</v>
      </c>
    </row>
    <row r="414" spans="1:14" x14ac:dyDescent="0.3">
      <c r="A414" s="13" t="s">
        <v>35</v>
      </c>
      <c r="B414" s="13" t="s">
        <v>440</v>
      </c>
      <c r="C414" s="25">
        <v>430</v>
      </c>
      <c r="D414" s="7">
        <v>1040723</v>
      </c>
      <c r="E414" s="7">
        <v>90450</v>
      </c>
      <c r="F414" s="8">
        <v>5084.2356</v>
      </c>
      <c r="G414" s="22">
        <v>3.2223502005382561E-4</v>
      </c>
      <c r="H414" s="5">
        <v>11.9348253521126</v>
      </c>
      <c r="I414" s="2">
        <v>530.29560000000004</v>
      </c>
      <c r="J414" s="2">
        <v>530.29560000000004</v>
      </c>
      <c r="K414" s="26">
        <v>2.5035127912068224E-4</v>
      </c>
      <c r="L414" s="11">
        <v>73060.660598183458</v>
      </c>
      <c r="M414" s="7">
        <v>15192.002580952905</v>
      </c>
      <c r="N414" s="7">
        <v>88252.663179136362</v>
      </c>
    </row>
    <row r="415" spans="1:14" x14ac:dyDescent="0.3">
      <c r="A415" s="14" t="s">
        <v>50</v>
      </c>
      <c r="B415" s="14" t="s">
        <v>441</v>
      </c>
      <c r="C415" s="24">
        <v>1155</v>
      </c>
      <c r="D415" s="9">
        <v>1490383</v>
      </c>
      <c r="E415" s="9">
        <v>161400</v>
      </c>
      <c r="F415" s="10">
        <v>10733.7976744186</v>
      </c>
      <c r="G415" s="21">
        <v>6.946308098061785E-4</v>
      </c>
      <c r="H415" s="4">
        <v>9.3418604651162696</v>
      </c>
      <c r="I415" s="3">
        <v>-1549.0123255813901</v>
      </c>
      <c r="J415" s="3">
        <v>0</v>
      </c>
      <c r="K415" s="27">
        <v>0</v>
      </c>
      <c r="L415" s="12">
        <v>157494.32146702523</v>
      </c>
      <c r="M415" s="9">
        <v>0</v>
      </c>
      <c r="N415" s="9">
        <v>157494.32146702523</v>
      </c>
    </row>
    <row r="416" spans="1:14" x14ac:dyDescent="0.3">
      <c r="A416" s="13" t="s">
        <v>32</v>
      </c>
      <c r="B416" s="13" t="s">
        <v>442</v>
      </c>
      <c r="C416" s="25">
        <v>1249</v>
      </c>
      <c r="D416" s="7">
        <v>2981263</v>
      </c>
      <c r="E416" s="7">
        <v>314200</v>
      </c>
      <c r="F416" s="8">
        <v>11608.3291922511</v>
      </c>
      <c r="G416" s="22">
        <v>7.7185238069258603E-4</v>
      </c>
      <c r="H416" s="5">
        <v>9.4223451235804898</v>
      </c>
      <c r="I416" s="2">
        <v>-1561.7508077488301</v>
      </c>
      <c r="J416" s="2">
        <v>0</v>
      </c>
      <c r="K416" s="26">
        <v>0</v>
      </c>
      <c r="L416" s="11">
        <v>175002.84360235359</v>
      </c>
      <c r="M416" s="7">
        <v>0</v>
      </c>
      <c r="N416" s="7">
        <v>175002.84360235359</v>
      </c>
    </row>
    <row r="417" spans="1:14" x14ac:dyDescent="0.3">
      <c r="A417" s="14" t="s">
        <v>35</v>
      </c>
      <c r="B417" s="14" t="s">
        <v>443</v>
      </c>
      <c r="C417" s="24">
        <v>1034</v>
      </c>
      <c r="D417" s="9">
        <v>1757296</v>
      </c>
      <c r="E417" s="9">
        <v>138250</v>
      </c>
      <c r="F417" s="10">
        <v>11943.9670079635</v>
      </c>
      <c r="G417" s="21">
        <v>8.5600838627828064E-4</v>
      </c>
      <c r="H417" s="4">
        <v>11.6526507394766</v>
      </c>
      <c r="I417" s="3">
        <v>986.71700796359596</v>
      </c>
      <c r="J417" s="3">
        <v>986.71700796359596</v>
      </c>
      <c r="K417" s="27">
        <v>1.3451850529317797E-3</v>
      </c>
      <c r="L417" s="12">
        <v>194083.61688505957</v>
      </c>
      <c r="M417" s="9">
        <v>81629.520199685634</v>
      </c>
      <c r="N417" s="9">
        <v>275713.13708474522</v>
      </c>
    </row>
    <row r="418" spans="1:14" x14ac:dyDescent="0.3">
      <c r="A418" s="13" t="s">
        <v>32</v>
      </c>
      <c r="B418" s="13" t="s">
        <v>444</v>
      </c>
      <c r="C418" s="25">
        <v>1669</v>
      </c>
      <c r="D418" s="7">
        <v>4681915</v>
      </c>
      <c r="E418" s="7">
        <v>635950</v>
      </c>
      <c r="F418" s="8">
        <v>11454.4418718873</v>
      </c>
      <c r="G418" s="22">
        <v>8.0026641303055626E-4</v>
      </c>
      <c r="H418" s="5">
        <v>6.8630568435514299</v>
      </c>
      <c r="I418" s="2">
        <v>-6387.1681281126503</v>
      </c>
      <c r="J418" s="2">
        <v>0</v>
      </c>
      <c r="K418" s="26">
        <v>0</v>
      </c>
      <c r="L418" s="11">
        <v>181445.18488643714</v>
      </c>
      <c r="M418" s="7">
        <v>0</v>
      </c>
      <c r="N418" s="7">
        <v>181445.18488643714</v>
      </c>
    </row>
    <row r="419" spans="1:14" x14ac:dyDescent="0.3">
      <c r="A419" s="14" t="s">
        <v>32</v>
      </c>
      <c r="B419" s="14" t="s">
        <v>445</v>
      </c>
      <c r="C419" s="24">
        <v>361</v>
      </c>
      <c r="D419" s="9">
        <v>2196519</v>
      </c>
      <c r="E419" s="9">
        <v>243400</v>
      </c>
      <c r="F419" s="10">
        <v>3343.1458445228</v>
      </c>
      <c r="G419" s="21">
        <v>2.1217748265939243E-4</v>
      </c>
      <c r="H419" s="4">
        <v>9.3123839680300904</v>
      </c>
      <c r="I419" s="3">
        <v>-494.564155477197</v>
      </c>
      <c r="J419" s="3">
        <v>0</v>
      </c>
      <c r="K419" s="27">
        <v>0</v>
      </c>
      <c r="L419" s="12">
        <v>48107.20772858712</v>
      </c>
      <c r="M419" s="9">
        <v>0</v>
      </c>
      <c r="N419" s="9">
        <v>48107.20772858712</v>
      </c>
    </row>
    <row r="420" spans="1:14" x14ac:dyDescent="0.3">
      <c r="A420" s="13" t="s">
        <v>62</v>
      </c>
      <c r="B420" s="13" t="s">
        <v>446</v>
      </c>
      <c r="C420" s="25">
        <v>1416</v>
      </c>
      <c r="D420" s="7">
        <v>2322713</v>
      </c>
      <c r="E420" s="7">
        <v>275900</v>
      </c>
      <c r="F420" s="8">
        <v>11958.387300181101</v>
      </c>
      <c r="G420" s="22">
        <v>7.7639870748060218E-4</v>
      </c>
      <c r="H420" s="5">
        <v>8.4095550634185603</v>
      </c>
      <c r="I420" s="2">
        <v>-3242.7926998188</v>
      </c>
      <c r="J420" s="2">
        <v>0</v>
      </c>
      <c r="K420" s="26">
        <v>0</v>
      </c>
      <c r="L420" s="11">
        <v>176033.63671221543</v>
      </c>
      <c r="M420" s="7">
        <v>0</v>
      </c>
      <c r="N420" s="7">
        <v>176033.63671221543</v>
      </c>
    </row>
    <row r="421" spans="1:14" x14ac:dyDescent="0.3">
      <c r="A421" s="14" t="s">
        <v>35</v>
      </c>
      <c r="B421" s="14" t="s">
        <v>447</v>
      </c>
      <c r="C421" s="24">
        <v>407</v>
      </c>
      <c r="D421" s="9">
        <v>1755797</v>
      </c>
      <c r="E421" s="9">
        <v>188200</v>
      </c>
      <c r="F421" s="10">
        <v>3712.7282717110902</v>
      </c>
      <c r="G421" s="21">
        <v>2.4730152414788857E-4</v>
      </c>
      <c r="H421" s="4">
        <v>9.0775752364574291</v>
      </c>
      <c r="I421" s="3">
        <v>-659.48172828890699</v>
      </c>
      <c r="J421" s="3">
        <v>0</v>
      </c>
      <c r="K421" s="27">
        <v>0</v>
      </c>
      <c r="L421" s="12">
        <v>56070.915936338344</v>
      </c>
      <c r="M421" s="9">
        <v>0</v>
      </c>
      <c r="N421" s="9">
        <v>56070.915936338344</v>
      </c>
    </row>
    <row r="422" spans="1:14" x14ac:dyDescent="0.3">
      <c r="A422" s="13" t="s">
        <v>20</v>
      </c>
      <c r="B422" s="13" t="s">
        <v>448</v>
      </c>
      <c r="C422" s="25">
        <v>66</v>
      </c>
      <c r="D422" s="7">
        <v>100027</v>
      </c>
      <c r="E422" s="7">
        <v>8050</v>
      </c>
      <c r="F422" s="8">
        <v>875.25022875000002</v>
      </c>
      <c r="G422" s="22">
        <v>5.3412511466240925E-5</v>
      </c>
      <c r="H422" s="5">
        <v>13.063436250000001</v>
      </c>
      <c r="I422" s="2">
        <v>159.02022875</v>
      </c>
      <c r="J422" s="2">
        <v>159.02022875</v>
      </c>
      <c r="K422" s="26">
        <v>7.4631520016310053E-5</v>
      </c>
      <c r="L422" s="11">
        <v>12110.270855351995</v>
      </c>
      <c r="M422" s="7">
        <v>4528.8454234806186</v>
      </c>
      <c r="N422" s="7">
        <v>16639.116278832615</v>
      </c>
    </row>
    <row r="423" spans="1:14" x14ac:dyDescent="0.3">
      <c r="A423" s="14" t="s">
        <v>50</v>
      </c>
      <c r="B423" s="14" t="s">
        <v>449</v>
      </c>
      <c r="C423" s="24">
        <v>555</v>
      </c>
      <c r="D423" s="9">
        <v>1020920</v>
      </c>
      <c r="E423" s="9">
        <v>71900</v>
      </c>
      <c r="F423" s="10">
        <v>7841.6903522205203</v>
      </c>
      <c r="G423" s="21">
        <v>5.1325537332639422E-4</v>
      </c>
      <c r="H423" s="4">
        <v>14.3884226646248</v>
      </c>
      <c r="I423" s="3">
        <v>2015.6403522205201</v>
      </c>
      <c r="J423" s="3">
        <v>2015.6403522205201</v>
      </c>
      <c r="K423" s="27">
        <v>1.2146908328435715E-3</v>
      </c>
      <c r="L423" s="12">
        <v>116370.89173153773</v>
      </c>
      <c r="M423" s="9">
        <v>73710.772848593246</v>
      </c>
      <c r="N423" s="9">
        <v>190081.66458013098</v>
      </c>
    </row>
    <row r="424" spans="1:14" x14ac:dyDescent="0.3">
      <c r="A424" s="13" t="s">
        <v>37</v>
      </c>
      <c r="B424" s="13" t="s">
        <v>450</v>
      </c>
      <c r="C424" s="25">
        <v>42</v>
      </c>
      <c r="D424" s="7">
        <v>694563.98</v>
      </c>
      <c r="E424" s="7">
        <v>91850</v>
      </c>
      <c r="F424" s="8">
        <v>236.00329701686101</v>
      </c>
      <c r="G424" s="22">
        <v>2.0685217276238169E-5</v>
      </c>
      <c r="H424" s="5">
        <v>5.4884487678339804</v>
      </c>
      <c r="I424" s="2">
        <v>-223.66670298313801</v>
      </c>
      <c r="J424" s="2">
        <v>0</v>
      </c>
      <c r="K424" s="26">
        <v>0</v>
      </c>
      <c r="L424" s="11">
        <v>4689.9795018135419</v>
      </c>
      <c r="M424" s="7">
        <v>0</v>
      </c>
      <c r="N424" s="7">
        <v>4689.9795018135419</v>
      </c>
    </row>
    <row r="425" spans="1:14" x14ac:dyDescent="0.3">
      <c r="A425" s="14" t="s">
        <v>39</v>
      </c>
      <c r="B425" s="14" t="s">
        <v>451</v>
      </c>
      <c r="C425" s="24">
        <v>2772</v>
      </c>
      <c r="D425" s="9">
        <v>8976655</v>
      </c>
      <c r="E425" s="9">
        <v>685450</v>
      </c>
      <c r="F425" s="10">
        <v>37407.065372087498</v>
      </c>
      <c r="G425" s="21">
        <v>2.3643386385904246E-3</v>
      </c>
      <c r="H425" s="4">
        <v>13.4946123275929</v>
      </c>
      <c r="I425" s="3">
        <v>7774.3853720875904</v>
      </c>
      <c r="J425" s="3">
        <v>7774.3853720875904</v>
      </c>
      <c r="K425" s="27">
        <v>4.2428315633358926E-3</v>
      </c>
      <c r="L425" s="12">
        <v>536068.80712211819</v>
      </c>
      <c r="M425" s="9">
        <v>257466.66159303175</v>
      </c>
      <c r="N425" s="9">
        <v>793535.46871514991</v>
      </c>
    </row>
    <row r="426" spans="1:14" x14ac:dyDescent="0.3">
      <c r="A426" s="13" t="s">
        <v>62</v>
      </c>
      <c r="B426" s="13" t="s">
        <v>452</v>
      </c>
      <c r="C426" s="25">
        <v>812</v>
      </c>
      <c r="D426" s="7">
        <v>1140353</v>
      </c>
      <c r="E426" s="7">
        <v>87400</v>
      </c>
      <c r="F426" s="8">
        <v>11340.0910032786</v>
      </c>
      <c r="G426" s="22">
        <v>6.9001988470079932E-4</v>
      </c>
      <c r="H426" s="5">
        <v>14.052157377049101</v>
      </c>
      <c r="I426" s="2">
        <v>2713.2610032786802</v>
      </c>
      <c r="J426" s="2">
        <v>2713.2610032786802</v>
      </c>
      <c r="K426" s="26">
        <v>1.2193655969760611E-3</v>
      </c>
      <c r="L426" s="11">
        <v>156448.8819176197</v>
      </c>
      <c r="M426" s="7">
        <v>73994.450363705488</v>
      </c>
      <c r="N426" s="7">
        <v>230443.33228132519</v>
      </c>
    </row>
    <row r="427" spans="1:14" x14ac:dyDescent="0.3">
      <c r="A427" s="14" t="s">
        <v>20</v>
      </c>
      <c r="B427" s="14" t="s">
        <v>453</v>
      </c>
      <c r="C427" s="24">
        <v>187</v>
      </c>
      <c r="D427" s="9">
        <v>294991.27</v>
      </c>
      <c r="E427" s="9">
        <v>28100</v>
      </c>
      <c r="F427" s="10">
        <v>2266.8686372360798</v>
      </c>
      <c r="G427" s="21">
        <v>1.2785630532909084E-4</v>
      </c>
      <c r="H427" s="4">
        <v>12.057811900191901</v>
      </c>
      <c r="I427" s="3">
        <v>257.14863723608403</v>
      </c>
      <c r="J427" s="3">
        <v>257.14863723608403</v>
      </c>
      <c r="K427" s="27">
        <v>0</v>
      </c>
      <c r="L427" s="12">
        <v>28988.98489501877</v>
      </c>
      <c r="M427" s="9">
        <v>0</v>
      </c>
      <c r="N427" s="9">
        <v>28988.98489501877</v>
      </c>
    </row>
    <row r="428" spans="1:14" x14ac:dyDescent="0.3">
      <c r="A428" s="13" t="s">
        <v>41</v>
      </c>
      <c r="B428" s="13" t="s">
        <v>454</v>
      </c>
      <c r="C428" s="25">
        <v>9683</v>
      </c>
      <c r="D428" s="7">
        <v>20860407.75</v>
      </c>
      <c r="E428" s="7">
        <v>1803200</v>
      </c>
      <c r="F428" s="8">
        <v>119619.17364713299</v>
      </c>
      <c r="G428" s="22">
        <v>7.2956925925683393E-3</v>
      </c>
      <c r="H428" s="5">
        <v>12.3445999635844</v>
      </c>
      <c r="I428" s="2">
        <v>16033.0736471337</v>
      </c>
      <c r="J428" s="2">
        <v>16033.0736471337</v>
      </c>
      <c r="K428" s="26">
        <v>5.9984968775705135E-3</v>
      </c>
      <c r="L428" s="11">
        <v>1654159.50210899</v>
      </c>
      <c r="M428" s="7">
        <v>364005.25040641084</v>
      </c>
      <c r="N428" s="7">
        <v>2018164.7525154008</v>
      </c>
    </row>
    <row r="429" spans="1:14" x14ac:dyDescent="0.3">
      <c r="A429" s="14" t="s">
        <v>32</v>
      </c>
      <c r="B429" s="14" t="s">
        <v>455</v>
      </c>
      <c r="C429" s="24">
        <v>1572</v>
      </c>
      <c r="D429" s="9">
        <v>7316156.1500000004</v>
      </c>
      <c r="E429" s="9">
        <v>834500</v>
      </c>
      <c r="F429" s="10">
        <v>12723.4305347264</v>
      </c>
      <c r="G429" s="21">
        <v>8.9760831498761069E-4</v>
      </c>
      <c r="H429" s="4">
        <v>8.1040958819913893</v>
      </c>
      <c r="I429" s="3">
        <v>-4059.8694652735098</v>
      </c>
      <c r="J429" s="3">
        <v>0</v>
      </c>
      <c r="K429" s="27">
        <v>0</v>
      </c>
      <c r="L429" s="12">
        <v>203515.60932285641</v>
      </c>
      <c r="M429" s="9">
        <v>0</v>
      </c>
      <c r="N429" s="9">
        <v>203515.60932285641</v>
      </c>
    </row>
    <row r="430" spans="1:14" x14ac:dyDescent="0.3">
      <c r="A430" s="13" t="s">
        <v>32</v>
      </c>
      <c r="B430" s="13" t="s">
        <v>456</v>
      </c>
      <c r="C430" s="25">
        <v>1656</v>
      </c>
      <c r="D430" s="7">
        <v>5381169.2400000002</v>
      </c>
      <c r="E430" s="7">
        <v>617550</v>
      </c>
      <c r="F430" s="8">
        <v>12879.1682479263</v>
      </c>
      <c r="G430" s="22">
        <v>9.3981540090439788E-4</v>
      </c>
      <c r="H430" s="5">
        <v>7.8579427992228998</v>
      </c>
      <c r="I430" s="2">
        <v>-4641.7417520736499</v>
      </c>
      <c r="J430" s="2">
        <v>0</v>
      </c>
      <c r="K430" s="26">
        <v>0</v>
      </c>
      <c r="L430" s="11">
        <v>213085.26310688542</v>
      </c>
      <c r="M430" s="7">
        <v>0</v>
      </c>
      <c r="N430" s="7">
        <v>213085.26310688542</v>
      </c>
    </row>
    <row r="431" spans="1:14" x14ac:dyDescent="0.3">
      <c r="A431" s="14" t="s">
        <v>62</v>
      </c>
      <c r="B431" s="14" t="s">
        <v>457</v>
      </c>
      <c r="C431" s="24">
        <v>1081</v>
      </c>
      <c r="D431" s="9">
        <v>1243299</v>
      </c>
      <c r="E431" s="9">
        <v>124950</v>
      </c>
      <c r="F431" s="10">
        <v>9453.7274833333304</v>
      </c>
      <c r="G431" s="21">
        <v>7.0055577584233141E-4</v>
      </c>
      <c r="H431" s="4">
        <v>8.9949833333333302</v>
      </c>
      <c r="I431" s="3">
        <v>-1781.4625166666599</v>
      </c>
      <c r="J431" s="3">
        <v>0</v>
      </c>
      <c r="K431" s="27">
        <v>0</v>
      </c>
      <c r="L431" s="12">
        <v>158837.69479916902</v>
      </c>
      <c r="M431" s="9">
        <v>0</v>
      </c>
      <c r="N431" s="9">
        <v>158837.69479916902</v>
      </c>
    </row>
    <row r="432" spans="1:14" x14ac:dyDescent="0.3">
      <c r="A432" s="13" t="s">
        <v>46</v>
      </c>
      <c r="B432" s="13" t="s">
        <v>458</v>
      </c>
      <c r="C432" s="25">
        <v>6063</v>
      </c>
      <c r="D432" s="7">
        <v>8395867</v>
      </c>
      <c r="E432" s="7">
        <v>1019400</v>
      </c>
      <c r="F432" s="8">
        <v>58276.427291833199</v>
      </c>
      <c r="G432" s="22">
        <v>3.2522669771972925E-3</v>
      </c>
      <c r="H432" s="5">
        <v>9.7713660784428598</v>
      </c>
      <c r="I432" s="2">
        <v>-5478.7327081667299</v>
      </c>
      <c r="J432" s="2">
        <v>0</v>
      </c>
      <c r="K432" s="26">
        <v>0</v>
      </c>
      <c r="L432" s="11">
        <v>737389.66595251183</v>
      </c>
      <c r="M432" s="7">
        <v>0</v>
      </c>
      <c r="N432" s="7">
        <v>737389.66595251183</v>
      </c>
    </row>
    <row r="433" spans="1:14" x14ac:dyDescent="0.3">
      <c r="A433" s="14" t="s">
        <v>39</v>
      </c>
      <c r="B433" s="14" t="s">
        <v>459</v>
      </c>
      <c r="C433" s="24">
        <v>2417</v>
      </c>
      <c r="D433" s="9">
        <v>6246514</v>
      </c>
      <c r="E433" s="9">
        <v>515600</v>
      </c>
      <c r="F433" s="10">
        <v>29113.138941600198</v>
      </c>
      <c r="G433" s="21">
        <v>1.9071250015875612E-3</v>
      </c>
      <c r="H433" s="4">
        <v>12.0801406396681</v>
      </c>
      <c r="I433" s="3">
        <v>3350.2389416002602</v>
      </c>
      <c r="J433" s="3">
        <v>3350.2389416002602</v>
      </c>
      <c r="K433" s="27">
        <v>2.2851884161246192E-3</v>
      </c>
      <c r="L433" s="12">
        <v>432404.31296394928</v>
      </c>
      <c r="M433" s="9">
        <v>138671.50364745574</v>
      </c>
      <c r="N433" s="9">
        <v>571075.816611405</v>
      </c>
    </row>
    <row r="434" spans="1:14" x14ac:dyDescent="0.3">
      <c r="A434" s="13" t="s">
        <v>62</v>
      </c>
      <c r="B434" s="13" t="s">
        <v>460</v>
      </c>
      <c r="C434" s="25">
        <v>2381</v>
      </c>
      <c r="D434" s="7">
        <v>2457189</v>
      </c>
      <c r="E434" s="7">
        <v>247200</v>
      </c>
      <c r="F434" s="8">
        <v>23641.545239630301</v>
      </c>
      <c r="G434" s="22">
        <v>1.541442012511578E-3</v>
      </c>
      <c r="H434" s="5">
        <v>9.9543348377390899</v>
      </c>
      <c r="I434" s="2">
        <v>-1747.2047603696501</v>
      </c>
      <c r="J434" s="2">
        <v>0</v>
      </c>
      <c r="K434" s="26">
        <v>0</v>
      </c>
      <c r="L434" s="11">
        <v>349492.65194415429</v>
      </c>
      <c r="M434" s="7">
        <v>0</v>
      </c>
      <c r="N434" s="7">
        <v>349492.65194415429</v>
      </c>
    </row>
    <row r="435" spans="1:14" x14ac:dyDescent="0.3">
      <c r="A435" s="14" t="s">
        <v>461</v>
      </c>
      <c r="B435" s="14" t="s">
        <v>462</v>
      </c>
      <c r="C435" s="24">
        <v>8544</v>
      </c>
      <c r="D435" s="9">
        <v>36316158.439999998</v>
      </c>
      <c r="E435" s="9">
        <v>6228850</v>
      </c>
      <c r="F435" s="10">
        <v>50147.026957727197</v>
      </c>
      <c r="G435" s="21">
        <v>3.2443744269345662E-3</v>
      </c>
      <c r="H435" s="4">
        <v>5.8528276094452902</v>
      </c>
      <c r="I435" s="3">
        <v>-41444.893042272699</v>
      </c>
      <c r="J435" s="3">
        <v>0</v>
      </c>
      <c r="K435" s="27">
        <v>0</v>
      </c>
      <c r="L435" s="12">
        <v>735600.18032831489</v>
      </c>
      <c r="M435" s="9">
        <v>0</v>
      </c>
      <c r="N435" s="9">
        <v>735600.18032831489</v>
      </c>
    </row>
    <row r="436" spans="1:14" x14ac:dyDescent="0.3">
      <c r="A436" s="13" t="s">
        <v>35</v>
      </c>
      <c r="B436" s="13" t="s">
        <v>463</v>
      </c>
      <c r="C436" s="25">
        <v>64</v>
      </c>
      <c r="D436" s="7">
        <v>450710</v>
      </c>
      <c r="E436" s="7">
        <v>44550</v>
      </c>
      <c r="F436" s="8">
        <v>755.84093231131999</v>
      </c>
      <c r="G436" s="22">
        <v>4.2170345556975285E-5</v>
      </c>
      <c r="H436" s="5">
        <v>10.645646933962199</v>
      </c>
      <c r="I436" s="2">
        <v>-3.1490676886792701</v>
      </c>
      <c r="J436" s="2">
        <v>0</v>
      </c>
      <c r="K436" s="26">
        <v>0</v>
      </c>
      <c r="L436" s="11">
        <v>9561.3236063902696</v>
      </c>
      <c r="M436" s="7">
        <v>0</v>
      </c>
      <c r="N436" s="7">
        <v>9561.3236063902696</v>
      </c>
    </row>
    <row r="437" spans="1:14" x14ac:dyDescent="0.3">
      <c r="A437" s="14" t="s">
        <v>26</v>
      </c>
      <c r="B437" s="14" t="s">
        <v>464</v>
      </c>
      <c r="C437" s="24">
        <v>1951</v>
      </c>
      <c r="D437" s="9">
        <v>1401281.32</v>
      </c>
      <c r="E437" s="9">
        <v>110500</v>
      </c>
      <c r="F437" s="10">
        <v>27585.980678132601</v>
      </c>
      <c r="G437" s="21">
        <v>1.6113802047712342E-3</v>
      </c>
      <c r="H437" s="4">
        <v>13.697110565110499</v>
      </c>
      <c r="I437" s="3">
        <v>6056.3206781326699</v>
      </c>
      <c r="J437" s="3">
        <v>6056.3206781326699</v>
      </c>
      <c r="K437" s="27">
        <v>2.503568383687497E-3</v>
      </c>
      <c r="L437" s="12">
        <v>365349.8065348618</v>
      </c>
      <c r="M437" s="9">
        <v>151923.39931380216</v>
      </c>
      <c r="N437" s="9">
        <v>517273.20584866393</v>
      </c>
    </row>
    <row r="438" spans="1:14" x14ac:dyDescent="0.3">
      <c r="A438" s="13" t="s">
        <v>20</v>
      </c>
      <c r="B438" s="13" t="s">
        <v>465</v>
      </c>
      <c r="C438" s="25">
        <v>93</v>
      </c>
      <c r="D438" s="7">
        <v>224353</v>
      </c>
      <c r="E438" s="7">
        <v>12400</v>
      </c>
      <c r="F438" s="8">
        <v>1843.059375</v>
      </c>
      <c r="G438" s="22">
        <v>1.095899792727937E-4</v>
      </c>
      <c r="H438" s="5">
        <v>19.400625000000002</v>
      </c>
      <c r="I438" s="2">
        <v>827.50937499999998</v>
      </c>
      <c r="J438" s="2">
        <v>827.50937499999998</v>
      </c>
      <c r="K438" s="26">
        <v>4.1954793836530634E-4</v>
      </c>
      <c r="L438" s="11">
        <v>24847.442960340286</v>
      </c>
      <c r="M438" s="7">
        <v>25459.320139549662</v>
      </c>
      <c r="N438" s="7">
        <v>50306.763099889948</v>
      </c>
    </row>
    <row r="439" spans="1:14" x14ac:dyDescent="0.3">
      <c r="A439" s="14" t="s">
        <v>22</v>
      </c>
      <c r="B439" s="14" t="s">
        <v>466</v>
      </c>
      <c r="C439" s="24">
        <v>4720</v>
      </c>
      <c r="D439" s="9">
        <v>5498612</v>
      </c>
      <c r="E439" s="9">
        <v>654100</v>
      </c>
      <c r="F439" s="10">
        <v>40679.231138834999</v>
      </c>
      <c r="G439" s="21">
        <v>2.5842148942406924E-3</v>
      </c>
      <c r="H439" s="4">
        <v>8.7107561325128504</v>
      </c>
      <c r="I439" s="3">
        <v>-9243.0688611649603</v>
      </c>
      <c r="J439" s="3">
        <v>0</v>
      </c>
      <c r="K439" s="27">
        <v>0</v>
      </c>
      <c r="L439" s="12">
        <v>585921.56516492891</v>
      </c>
      <c r="M439" s="9">
        <v>0</v>
      </c>
      <c r="N439" s="9">
        <v>585921.56516492891</v>
      </c>
    </row>
    <row r="440" spans="1:14" x14ac:dyDescent="0.3">
      <c r="A440" s="13" t="s">
        <v>30</v>
      </c>
      <c r="B440" s="13" t="s">
        <v>467</v>
      </c>
      <c r="C440" s="25">
        <v>1864</v>
      </c>
      <c r="D440" s="7">
        <v>5553718</v>
      </c>
      <c r="E440" s="7">
        <v>359950</v>
      </c>
      <c r="F440" s="8">
        <v>29138.212457142799</v>
      </c>
      <c r="G440" s="22">
        <v>1.8731185042443151E-3</v>
      </c>
      <c r="H440" s="5">
        <v>15.810207518796901</v>
      </c>
      <c r="I440" s="2">
        <v>9436.5424571428593</v>
      </c>
      <c r="J440" s="2">
        <v>9436.5424571428593</v>
      </c>
      <c r="K440" s="26">
        <v>5.447170818450477E-3</v>
      </c>
      <c r="L440" s="11">
        <v>424693.9866309737</v>
      </c>
      <c r="M440" s="7">
        <v>330549.27230030077</v>
      </c>
      <c r="N440" s="7">
        <v>755243.25893127453</v>
      </c>
    </row>
    <row r="441" spans="1:14" x14ac:dyDescent="0.3">
      <c r="A441" s="14" t="s">
        <v>32</v>
      </c>
      <c r="B441" s="14" t="s">
        <v>468</v>
      </c>
      <c r="C441" s="24">
        <v>525</v>
      </c>
      <c r="D441" s="9">
        <v>827558</v>
      </c>
      <c r="E441" s="9">
        <v>118500</v>
      </c>
      <c r="F441" s="10">
        <v>4137.3132718800198</v>
      </c>
      <c r="G441" s="21">
        <v>2.3879052733343886E-4</v>
      </c>
      <c r="H441" s="4">
        <v>7.9107328334225997</v>
      </c>
      <c r="I441" s="3">
        <v>-1453.5567281199701</v>
      </c>
      <c r="J441" s="3">
        <v>0</v>
      </c>
      <c r="K441" s="27">
        <v>0</v>
      </c>
      <c r="L441" s="12">
        <v>54141.209321865274</v>
      </c>
      <c r="M441" s="9">
        <v>0</v>
      </c>
      <c r="N441" s="9">
        <v>54141.209321865274</v>
      </c>
    </row>
    <row r="442" spans="1:14" x14ac:dyDescent="0.3">
      <c r="A442" s="13" t="s">
        <v>22</v>
      </c>
      <c r="B442" s="13" t="s">
        <v>469</v>
      </c>
      <c r="C442" s="25">
        <v>609</v>
      </c>
      <c r="D442" s="7">
        <v>1428441</v>
      </c>
      <c r="E442" s="7">
        <v>154200</v>
      </c>
      <c r="F442" s="8">
        <v>5815.0399545109904</v>
      </c>
      <c r="G442" s="22">
        <v>3.6742857309453639E-4</v>
      </c>
      <c r="H442" s="5">
        <v>9.7241470811220605</v>
      </c>
      <c r="I442" s="2">
        <v>-577.58004548900601</v>
      </c>
      <c r="J442" s="2">
        <v>0</v>
      </c>
      <c r="K442" s="26">
        <v>0</v>
      </c>
      <c r="L442" s="11">
        <v>83307.438988011578</v>
      </c>
      <c r="M442" s="7">
        <v>0</v>
      </c>
      <c r="N442" s="7">
        <v>83307.438988011578</v>
      </c>
    </row>
    <row r="443" spans="1:14" x14ac:dyDescent="0.3">
      <c r="A443" s="14" t="s">
        <v>39</v>
      </c>
      <c r="B443" s="14" t="s">
        <v>470</v>
      </c>
      <c r="C443" s="24">
        <v>1294</v>
      </c>
      <c r="D443" s="9">
        <v>7757123</v>
      </c>
      <c r="E443" s="9">
        <v>799000</v>
      </c>
      <c r="F443" s="10">
        <v>13386.3412982998</v>
      </c>
      <c r="G443" s="21">
        <v>8.182120573400688E-4</v>
      </c>
      <c r="H443" s="4">
        <v>10.3130518476886</v>
      </c>
      <c r="I443" s="3">
        <v>-489.278701700152</v>
      </c>
      <c r="J443" s="3">
        <v>0</v>
      </c>
      <c r="K443" s="27">
        <v>0</v>
      </c>
      <c r="L443" s="12">
        <v>185514.01833568176</v>
      </c>
      <c r="M443" s="9">
        <v>0</v>
      </c>
      <c r="N443" s="9">
        <v>185514.01833568176</v>
      </c>
    </row>
    <row r="444" spans="1:14" x14ac:dyDescent="0.3">
      <c r="A444" s="13" t="s">
        <v>26</v>
      </c>
      <c r="B444" s="13" t="s">
        <v>471</v>
      </c>
      <c r="C444" s="25">
        <v>232</v>
      </c>
      <c r="D444" s="7">
        <v>342782</v>
      </c>
      <c r="E444" s="7">
        <v>26200</v>
      </c>
      <c r="F444" s="8">
        <v>3182.0635010394999</v>
      </c>
      <c r="G444" s="22">
        <v>1.9768895338996532E-4</v>
      </c>
      <c r="H444" s="5">
        <v>13.426428274428201</v>
      </c>
      <c r="I444" s="2">
        <v>648.53350103950095</v>
      </c>
      <c r="J444" s="2">
        <v>648.53350103950095</v>
      </c>
      <c r="K444" s="26">
        <v>3.5333959942316175E-4</v>
      </c>
      <c r="L444" s="11">
        <v>44822.209346525342</v>
      </c>
      <c r="M444" s="7">
        <v>21441.616456858272</v>
      </c>
      <c r="N444" s="7">
        <v>66263.825803383617</v>
      </c>
    </row>
    <row r="445" spans="1:14" x14ac:dyDescent="0.3">
      <c r="A445" s="14" t="s">
        <v>20</v>
      </c>
      <c r="B445" s="14" t="s">
        <v>472</v>
      </c>
      <c r="C445" s="24">
        <v>64</v>
      </c>
      <c r="D445" s="9">
        <v>164129.95000000001</v>
      </c>
      <c r="E445" s="9">
        <v>10950</v>
      </c>
      <c r="F445" s="10">
        <v>979.73964976076502</v>
      </c>
      <c r="G445" s="21">
        <v>6.247861478226212E-5</v>
      </c>
      <c r="H445" s="4">
        <v>14.1991253588516</v>
      </c>
      <c r="I445" s="3">
        <v>242.12964976076501</v>
      </c>
      <c r="J445" s="3">
        <v>242.12964976076501</v>
      </c>
      <c r="K445" s="27">
        <v>1.7022622680482003E-4</v>
      </c>
      <c r="L445" s="12">
        <v>14165.837308710317</v>
      </c>
      <c r="M445" s="9">
        <v>10329.794543282833</v>
      </c>
      <c r="N445" s="9">
        <v>24495.631851993152</v>
      </c>
    </row>
    <row r="446" spans="1:14" x14ac:dyDescent="0.3">
      <c r="A446" s="13" t="s">
        <v>62</v>
      </c>
      <c r="B446" s="13" t="s">
        <v>473</v>
      </c>
      <c r="C446" s="25">
        <v>838</v>
      </c>
      <c r="D446" s="7">
        <v>1359042</v>
      </c>
      <c r="E446" s="7">
        <v>111350</v>
      </c>
      <c r="F446" s="8">
        <v>10133.8612548944</v>
      </c>
      <c r="G446" s="22">
        <v>6.6613825629617182E-4</v>
      </c>
      <c r="H446" s="5">
        <v>12.1947788867562</v>
      </c>
      <c r="I446" s="2">
        <v>1250.4712548944301</v>
      </c>
      <c r="J446" s="2">
        <v>1250.4712548944301</v>
      </c>
      <c r="K446" s="26">
        <v>8.3733608396545996E-4</v>
      </c>
      <c r="L446" s="11">
        <v>151034.17700096918</v>
      </c>
      <c r="M446" s="7">
        <v>50811.851225238512</v>
      </c>
      <c r="N446" s="7">
        <v>201846.02822620771</v>
      </c>
    </row>
    <row r="447" spans="1:14" x14ac:dyDescent="0.3">
      <c r="A447" s="14" t="s">
        <v>28</v>
      </c>
      <c r="B447" s="14" t="s">
        <v>474</v>
      </c>
      <c r="C447" s="24">
        <v>5349</v>
      </c>
      <c r="D447" s="9">
        <v>11619793.960000001</v>
      </c>
      <c r="E447" s="9">
        <v>954500</v>
      </c>
      <c r="F447" s="10">
        <v>66790.112948613198</v>
      </c>
      <c r="G447" s="21">
        <v>4.2410441411727161E-3</v>
      </c>
      <c r="H447" s="4">
        <v>12.502829080608899</v>
      </c>
      <c r="I447" s="3">
        <v>9684.1329486132399</v>
      </c>
      <c r="J447" s="3">
        <v>9684.1329486132399</v>
      </c>
      <c r="K447" s="27">
        <v>5.2444491274318611E-3</v>
      </c>
      <c r="L447" s="12">
        <v>961576.07738717168</v>
      </c>
      <c r="M447" s="9">
        <v>318247.563820971</v>
      </c>
      <c r="N447" s="9">
        <v>1279823.6412081427</v>
      </c>
    </row>
    <row r="448" spans="1:14" x14ac:dyDescent="0.3">
      <c r="A448" s="13" t="s">
        <v>46</v>
      </c>
      <c r="B448" s="13" t="s">
        <v>475</v>
      </c>
      <c r="C448" s="25">
        <v>1679</v>
      </c>
      <c r="D448" s="7">
        <v>2471578</v>
      </c>
      <c r="E448" s="7">
        <v>235900</v>
      </c>
      <c r="F448" s="8">
        <v>17160.204507550101</v>
      </c>
      <c r="G448" s="22">
        <v>1.1457101913879394E-3</v>
      </c>
      <c r="H448" s="5">
        <v>10.3938246562993</v>
      </c>
      <c r="I448" s="2">
        <v>-488.98549244985202</v>
      </c>
      <c r="J448" s="2">
        <v>0</v>
      </c>
      <c r="K448" s="26">
        <v>0</v>
      </c>
      <c r="L448" s="11">
        <v>259767.98990653429</v>
      </c>
      <c r="M448" s="7">
        <v>0</v>
      </c>
      <c r="N448" s="7">
        <v>259767.98990653429</v>
      </c>
    </row>
    <row r="449" spans="1:14" x14ac:dyDescent="0.3">
      <c r="A449" s="14" t="s">
        <v>26</v>
      </c>
      <c r="B449" s="14" t="s">
        <v>476</v>
      </c>
      <c r="C449" s="24">
        <v>535</v>
      </c>
      <c r="D449" s="9">
        <v>749255</v>
      </c>
      <c r="E449" s="9">
        <v>75800</v>
      </c>
      <c r="F449" s="10">
        <v>4743.3122405153899</v>
      </c>
      <c r="G449" s="21">
        <v>3.4442282645586164E-4</v>
      </c>
      <c r="H449" s="4">
        <v>8.8494631352899003</v>
      </c>
      <c r="I449" s="3">
        <v>-986.52775948460896</v>
      </c>
      <c r="J449" s="3">
        <v>0</v>
      </c>
      <c r="K449" s="27">
        <v>0</v>
      </c>
      <c r="L449" s="12">
        <v>78091.323599016134</v>
      </c>
      <c r="M449" s="9">
        <v>0</v>
      </c>
      <c r="N449" s="9">
        <v>78091.323599016134</v>
      </c>
    </row>
    <row r="450" spans="1:14" x14ac:dyDescent="0.3">
      <c r="A450" s="13" t="s">
        <v>32</v>
      </c>
      <c r="B450" s="13" t="s">
        <v>477</v>
      </c>
      <c r="C450" s="25">
        <v>340</v>
      </c>
      <c r="D450" s="7">
        <v>521011</v>
      </c>
      <c r="E450" s="7">
        <v>57400</v>
      </c>
      <c r="F450" s="8">
        <v>3143.5888202578199</v>
      </c>
      <c r="G450" s="22">
        <v>2.0099794508755402E-4</v>
      </c>
      <c r="H450" s="5">
        <v>9.2187355432780809</v>
      </c>
      <c r="I450" s="2">
        <v>-501.701179742173</v>
      </c>
      <c r="J450" s="2">
        <v>0</v>
      </c>
      <c r="K450" s="26">
        <v>0</v>
      </c>
      <c r="L450" s="11">
        <v>45572.460263695531</v>
      </c>
      <c r="M450" s="7">
        <v>0</v>
      </c>
      <c r="N450" s="7">
        <v>45572.460263695531</v>
      </c>
    </row>
    <row r="451" spans="1:14" x14ac:dyDescent="0.3">
      <c r="A451" s="14" t="s">
        <v>39</v>
      </c>
      <c r="B451" s="14" t="s">
        <v>478</v>
      </c>
      <c r="C451" s="24">
        <v>5032</v>
      </c>
      <c r="D451" s="9">
        <v>7493143</v>
      </c>
      <c r="E451" s="9">
        <v>641550</v>
      </c>
      <c r="F451" s="10">
        <v>62159.034827411597</v>
      </c>
      <c r="G451" s="21">
        <v>3.8278229691625508E-3</v>
      </c>
      <c r="H451" s="4">
        <v>12.544709349628899</v>
      </c>
      <c r="I451" s="3">
        <v>9190.0848274116106</v>
      </c>
      <c r="J451" s="3">
        <v>9190.0848274116106</v>
      </c>
      <c r="K451" s="27">
        <v>3.4510333690282047E-3</v>
      </c>
      <c r="L451" s="12">
        <v>867886.037753443</v>
      </c>
      <c r="M451" s="9">
        <v>209418.17446819608</v>
      </c>
      <c r="N451" s="9">
        <v>1077304.212221639</v>
      </c>
    </row>
    <row r="452" spans="1:14" x14ac:dyDescent="0.3">
      <c r="A452" s="13" t="s">
        <v>26</v>
      </c>
      <c r="B452" s="13" t="s">
        <v>479</v>
      </c>
      <c r="C452" s="25">
        <v>1516</v>
      </c>
      <c r="D452" s="7">
        <v>1509294</v>
      </c>
      <c r="E452" s="7">
        <v>136900</v>
      </c>
      <c r="F452" s="8">
        <v>21361.730105776998</v>
      </c>
      <c r="G452" s="22">
        <v>1.0885472849672343E-3</v>
      </c>
      <c r="H452" s="5">
        <v>13.925508543531301</v>
      </c>
      <c r="I452" s="2">
        <v>4963.27010577705</v>
      </c>
      <c r="J452" s="2">
        <v>4963.27010577705</v>
      </c>
      <c r="K452" s="26">
        <v>4.4743214293652757E-4</v>
      </c>
      <c r="L452" s="11">
        <v>246807.38834277116</v>
      </c>
      <c r="M452" s="7">
        <v>27151.410187188711</v>
      </c>
      <c r="N452" s="7">
        <v>273958.79852995987</v>
      </c>
    </row>
    <row r="453" spans="1:14" x14ac:dyDescent="0.3">
      <c r="A453" s="14" t="s">
        <v>39</v>
      </c>
      <c r="B453" s="14" t="s">
        <v>480</v>
      </c>
      <c r="C453" s="24">
        <v>1605</v>
      </c>
      <c r="D453" s="9">
        <v>3079538</v>
      </c>
      <c r="E453" s="9">
        <v>303100</v>
      </c>
      <c r="F453" s="10">
        <v>18023.457664910798</v>
      </c>
      <c r="G453" s="21">
        <v>1.0620681081566152E-3</v>
      </c>
      <c r="H453" s="4">
        <v>11.229568638573699</v>
      </c>
      <c r="I453" s="3">
        <v>866.00766491085903</v>
      </c>
      <c r="J453" s="3">
        <v>866.00766491085903</v>
      </c>
      <c r="K453" s="27">
        <v>0</v>
      </c>
      <c r="L453" s="12">
        <v>240803.73874082291</v>
      </c>
      <c r="M453" s="9">
        <v>0</v>
      </c>
      <c r="N453" s="9">
        <v>240803.73874082291</v>
      </c>
    </row>
    <row r="454" spans="1:14" x14ac:dyDescent="0.3">
      <c r="A454" s="13" t="s">
        <v>18</v>
      </c>
      <c r="B454" s="13" t="s">
        <v>481</v>
      </c>
      <c r="C454" s="25">
        <v>8285</v>
      </c>
      <c r="D454" s="7">
        <v>15315148</v>
      </c>
      <c r="E454" s="7">
        <v>1613950</v>
      </c>
      <c r="F454" s="8">
        <v>76443.934554684194</v>
      </c>
      <c r="G454" s="22">
        <v>5.1203698865779799E-3</v>
      </c>
      <c r="H454" s="5">
        <v>9.3463668608245705</v>
      </c>
      <c r="I454" s="2">
        <v>-10989.575445315801</v>
      </c>
      <c r="J454" s="2">
        <v>0</v>
      </c>
      <c r="K454" s="26">
        <v>0</v>
      </c>
      <c r="L454" s="11">
        <v>1160946.4618648347</v>
      </c>
      <c r="M454" s="7">
        <v>0</v>
      </c>
      <c r="N454" s="7">
        <v>1160946.4618648347</v>
      </c>
    </row>
    <row r="455" spans="1:14" x14ac:dyDescent="0.3">
      <c r="A455" s="14" t="s">
        <v>35</v>
      </c>
      <c r="B455" s="14" t="s">
        <v>482</v>
      </c>
      <c r="C455" s="24">
        <v>1660</v>
      </c>
      <c r="D455" s="9">
        <v>3825425</v>
      </c>
      <c r="E455" s="9">
        <v>512600</v>
      </c>
      <c r="F455" s="10">
        <v>12998.772958519001</v>
      </c>
      <c r="G455" s="21">
        <v>8.0683899200713013E-4</v>
      </c>
      <c r="H455" s="4">
        <v>7.8589921151868296</v>
      </c>
      <c r="I455" s="3">
        <v>-4682.4870414809702</v>
      </c>
      <c r="J455" s="3">
        <v>0</v>
      </c>
      <c r="K455" s="27">
        <v>0</v>
      </c>
      <c r="L455" s="12">
        <v>182935.39213263281</v>
      </c>
      <c r="M455" s="9">
        <v>0</v>
      </c>
      <c r="N455" s="9">
        <v>182935.39213263281</v>
      </c>
    </row>
    <row r="456" spans="1:14" x14ac:dyDescent="0.3">
      <c r="A456" s="13" t="s">
        <v>22</v>
      </c>
      <c r="B456" s="13" t="s">
        <v>483</v>
      </c>
      <c r="C456" s="25">
        <v>16861</v>
      </c>
      <c r="D456" s="7">
        <v>21367901</v>
      </c>
      <c r="E456" s="7">
        <v>1465300</v>
      </c>
      <c r="F456" s="8">
        <v>277676.40490562498</v>
      </c>
      <c r="G456" s="22">
        <v>1.6013871595252728E-2</v>
      </c>
      <c r="H456" s="5">
        <v>16.814606086085998</v>
      </c>
      <c r="I456" s="2">
        <v>101141.744905625</v>
      </c>
      <c r="J456" s="2">
        <v>101141.744905625</v>
      </c>
      <c r="K456" s="26">
        <v>4.0759025917017813E-2</v>
      </c>
      <c r="L456" s="11">
        <v>3630840.736330328</v>
      </c>
      <c r="M456" s="7">
        <v>2473369.5354117574</v>
      </c>
      <c r="N456" s="7">
        <v>6104210.271742085</v>
      </c>
    </row>
    <row r="457" spans="1:14" x14ac:dyDescent="0.3">
      <c r="A457" s="14" t="s">
        <v>22</v>
      </c>
      <c r="B457" s="14" t="s">
        <v>484</v>
      </c>
      <c r="C457" s="24">
        <v>1161</v>
      </c>
      <c r="D457" s="9">
        <v>4533054</v>
      </c>
      <c r="E457" s="9">
        <v>396250</v>
      </c>
      <c r="F457" s="10">
        <v>12028.1412090472</v>
      </c>
      <c r="G457" s="21">
        <v>8.6503073277450116E-4</v>
      </c>
      <c r="H457" s="4">
        <v>10.422999314599</v>
      </c>
      <c r="I457" s="3">
        <v>-308.11879095270598</v>
      </c>
      <c r="J457" s="3">
        <v>0</v>
      </c>
      <c r="K457" s="27">
        <v>6.3012059486108364E-4</v>
      </c>
      <c r="L457" s="12">
        <v>196129.26231195783</v>
      </c>
      <c r="M457" s="9">
        <v>38237.446747082853</v>
      </c>
      <c r="N457" s="9">
        <v>234366.7090590407</v>
      </c>
    </row>
    <row r="458" spans="1:14" x14ac:dyDescent="0.3">
      <c r="A458" s="13" t="s">
        <v>30</v>
      </c>
      <c r="B458" s="13" t="s">
        <v>485</v>
      </c>
      <c r="C458" s="25">
        <v>66</v>
      </c>
      <c r="D458" s="7">
        <v>142553</v>
      </c>
      <c r="E458" s="7">
        <v>8950</v>
      </c>
      <c r="F458" s="8">
        <v>866.98270285714295</v>
      </c>
      <c r="G458" s="22">
        <v>6.8466000954858037E-5</v>
      </c>
      <c r="H458" s="5">
        <v>13.3381954285714</v>
      </c>
      <c r="I458" s="2">
        <v>172.13270285714199</v>
      </c>
      <c r="J458" s="2">
        <v>172.13270285714199</v>
      </c>
      <c r="K458" s="26">
        <v>2.12499988747631E-4</v>
      </c>
      <c r="L458" s="11">
        <v>15523.363219311896</v>
      </c>
      <c r="M458" s="7">
        <v>12895.082417175372</v>
      </c>
      <c r="N458" s="7">
        <v>28418.445636487268</v>
      </c>
    </row>
    <row r="459" spans="1:14" x14ac:dyDescent="0.3">
      <c r="A459" s="14" t="s">
        <v>50</v>
      </c>
      <c r="B459" s="14" t="s">
        <v>486</v>
      </c>
      <c r="C459" s="24">
        <v>400</v>
      </c>
      <c r="D459" s="9">
        <v>1301026</v>
      </c>
      <c r="E459" s="9">
        <v>201600</v>
      </c>
      <c r="F459" s="10">
        <v>2408.7632956381199</v>
      </c>
      <c r="G459" s="21">
        <v>1.6812532599428203E-4</v>
      </c>
      <c r="H459" s="4">
        <v>6.0827355950457704</v>
      </c>
      <c r="I459" s="3">
        <v>-1824.4767043618699</v>
      </c>
      <c r="J459" s="3">
        <v>0</v>
      </c>
      <c r="K459" s="27">
        <v>0</v>
      </c>
      <c r="L459" s="12">
        <v>38119.219253001735</v>
      </c>
      <c r="M459" s="9">
        <v>0</v>
      </c>
      <c r="N459" s="9">
        <v>38119.219253001735</v>
      </c>
    </row>
    <row r="460" spans="1:14" x14ac:dyDescent="0.3">
      <c r="A460" s="13" t="s">
        <v>16</v>
      </c>
      <c r="B460" s="13" t="s">
        <v>487</v>
      </c>
      <c r="C460" s="25">
        <v>232</v>
      </c>
      <c r="D460" s="7">
        <v>479254.28</v>
      </c>
      <c r="E460" s="7">
        <v>38400</v>
      </c>
      <c r="F460" s="8">
        <v>2933.7334598540101</v>
      </c>
      <c r="G460" s="22">
        <v>1.8858209702967254E-4</v>
      </c>
      <c r="H460" s="5">
        <v>12.173167883211599</v>
      </c>
      <c r="I460" s="2">
        <v>357.44345985401401</v>
      </c>
      <c r="J460" s="2">
        <v>357.44345985401401</v>
      </c>
      <c r="K460" s="26">
        <v>2.6993379890767003E-4</v>
      </c>
      <c r="L460" s="11">
        <v>42757.402915664352</v>
      </c>
      <c r="M460" s="7">
        <v>16380.32361606162</v>
      </c>
      <c r="N460" s="7">
        <v>59137.726531725973</v>
      </c>
    </row>
    <row r="461" spans="1:14" x14ac:dyDescent="0.3">
      <c r="A461" s="14" t="s">
        <v>18</v>
      </c>
      <c r="B461" s="14" t="s">
        <v>488</v>
      </c>
      <c r="C461" s="24">
        <v>11798</v>
      </c>
      <c r="D461" s="9">
        <v>39766861</v>
      </c>
      <c r="E461" s="9">
        <v>6939150</v>
      </c>
      <c r="F461" s="10">
        <v>67853.029873972293</v>
      </c>
      <c r="G461" s="21">
        <v>4.4035317073073859E-3</v>
      </c>
      <c r="H461" s="4">
        <v>5.7919786490800096</v>
      </c>
      <c r="I461" s="3">
        <v>-57380.320126027596</v>
      </c>
      <c r="J461" s="3">
        <v>0</v>
      </c>
      <c r="K461" s="27">
        <v>0</v>
      </c>
      <c r="L461" s="12">
        <v>998417.04184474994</v>
      </c>
      <c r="M461" s="9">
        <v>0</v>
      </c>
      <c r="N461" s="9">
        <v>998417.04184474994</v>
      </c>
    </row>
    <row r="462" spans="1:14" x14ac:dyDescent="0.3">
      <c r="A462" s="13" t="s">
        <v>20</v>
      </c>
      <c r="B462" s="13" t="s">
        <v>489</v>
      </c>
      <c r="C462" s="25">
        <v>120</v>
      </c>
      <c r="D462" s="7">
        <v>442461</v>
      </c>
      <c r="E462" s="7">
        <v>33900</v>
      </c>
      <c r="F462" s="8">
        <v>1636.30368117839</v>
      </c>
      <c r="G462" s="22">
        <v>1.020080027835813E-4</v>
      </c>
      <c r="H462" s="5">
        <v>12.986537152209401</v>
      </c>
      <c r="I462" s="2">
        <v>289.36368117839601</v>
      </c>
      <c r="J462" s="2">
        <v>289.36368117839601</v>
      </c>
      <c r="K462" s="26">
        <v>1.8051888952783522E-4</v>
      </c>
      <c r="L462" s="11">
        <v>23128.374030932104</v>
      </c>
      <c r="M462" s="7">
        <v>10954.381560381906</v>
      </c>
      <c r="N462" s="7">
        <v>34082.75559131401</v>
      </c>
    </row>
    <row r="463" spans="1:14" x14ac:dyDescent="0.3">
      <c r="A463" s="14" t="s">
        <v>41</v>
      </c>
      <c r="B463" s="14" t="s">
        <v>490</v>
      </c>
      <c r="C463" s="24">
        <v>1986</v>
      </c>
      <c r="D463" s="9">
        <v>5794214.46</v>
      </c>
      <c r="E463" s="9">
        <v>771350</v>
      </c>
      <c r="F463" s="10">
        <v>13636.0648195498</v>
      </c>
      <c r="G463" s="21">
        <v>9.716280099983718E-4</v>
      </c>
      <c r="H463" s="4">
        <v>6.9078342550910996</v>
      </c>
      <c r="I463" s="3">
        <v>-7465.9951804501598</v>
      </c>
      <c r="J463" s="3">
        <v>0</v>
      </c>
      <c r="K463" s="27">
        <v>0</v>
      </c>
      <c r="L463" s="12">
        <v>220298.16701586859</v>
      </c>
      <c r="M463" s="9">
        <v>0</v>
      </c>
      <c r="N463" s="9">
        <v>220298.16701586859</v>
      </c>
    </row>
    <row r="464" spans="1:14" x14ac:dyDescent="0.3">
      <c r="A464" s="13" t="s">
        <v>37</v>
      </c>
      <c r="B464" s="13" t="s">
        <v>491</v>
      </c>
      <c r="C464" s="25">
        <v>54</v>
      </c>
      <c r="D464" s="7">
        <v>242682.63</v>
      </c>
      <c r="E464" s="7">
        <v>56950</v>
      </c>
      <c r="F464" s="8">
        <v>326.25828953341698</v>
      </c>
      <c r="G464" s="22">
        <v>1.4987059256363777E-5</v>
      </c>
      <c r="H464" s="5">
        <v>6.0418201765447597</v>
      </c>
      <c r="I464" s="2">
        <v>-251.00171046658201</v>
      </c>
      <c r="J464" s="2">
        <v>0</v>
      </c>
      <c r="K464" s="26">
        <v>0</v>
      </c>
      <c r="L464" s="11">
        <v>3398.0305725651933</v>
      </c>
      <c r="M464" s="7">
        <v>0</v>
      </c>
      <c r="N464" s="7">
        <v>3398.0305725651933</v>
      </c>
    </row>
    <row r="465" spans="1:14" x14ac:dyDescent="0.3">
      <c r="A465" s="14" t="s">
        <v>22</v>
      </c>
      <c r="B465" s="14" t="s">
        <v>492</v>
      </c>
      <c r="C465" s="24">
        <v>3782</v>
      </c>
      <c r="D465" s="9">
        <v>4944547</v>
      </c>
      <c r="E465" s="9">
        <v>674300</v>
      </c>
      <c r="F465" s="10">
        <v>27468.592985245999</v>
      </c>
      <c r="G465" s="21">
        <v>1.8062280167997549E-3</v>
      </c>
      <c r="H465" s="4">
        <v>7.3152045233677798</v>
      </c>
      <c r="I465" s="3">
        <v>-12672.357014753899</v>
      </c>
      <c r="J465" s="3">
        <v>0</v>
      </c>
      <c r="K465" s="27">
        <v>0</v>
      </c>
      <c r="L465" s="12">
        <v>409527.84112755285</v>
      </c>
      <c r="M465" s="9">
        <v>0</v>
      </c>
      <c r="N465" s="9">
        <v>409527.84112755285</v>
      </c>
    </row>
    <row r="466" spans="1:14" x14ac:dyDescent="0.3">
      <c r="A466" s="13" t="s">
        <v>35</v>
      </c>
      <c r="B466" s="13" t="s">
        <v>493</v>
      </c>
      <c r="C466" s="25">
        <v>1810</v>
      </c>
      <c r="D466" s="7">
        <v>2216536</v>
      </c>
      <c r="E466" s="7">
        <v>205650</v>
      </c>
      <c r="F466" s="8">
        <v>22516.0999690018</v>
      </c>
      <c r="G466" s="22">
        <v>1.270580981966438E-3</v>
      </c>
      <c r="H466" s="5">
        <v>12.419249845009199</v>
      </c>
      <c r="I466" s="2">
        <v>3135.12996900185</v>
      </c>
      <c r="J466" s="2">
        <v>3135.12996900185</v>
      </c>
      <c r="K466" s="26">
        <v>2.6796542309543087E-4</v>
      </c>
      <c r="L466" s="11">
        <v>288080.06612828886</v>
      </c>
      <c r="M466" s="7">
        <v>16260.877170551719</v>
      </c>
      <c r="N466" s="7">
        <v>304340.9432988406</v>
      </c>
    </row>
    <row r="467" spans="1:14" x14ac:dyDescent="0.3">
      <c r="A467" s="14" t="s">
        <v>53</v>
      </c>
      <c r="B467" s="14" t="s">
        <v>494</v>
      </c>
      <c r="C467" s="24">
        <v>21221</v>
      </c>
      <c r="D467" s="9">
        <v>48382430</v>
      </c>
      <c r="E467" s="9">
        <v>4400750</v>
      </c>
      <c r="F467" s="10">
        <v>231032.781456378</v>
      </c>
      <c r="G467" s="21">
        <v>1.5195133669579145E-2</v>
      </c>
      <c r="H467" s="4">
        <v>11.1502307652692</v>
      </c>
      <c r="I467" s="3">
        <v>9535.9814563780401</v>
      </c>
      <c r="J467" s="3">
        <v>9535.9814563780401</v>
      </c>
      <c r="K467" s="27">
        <v>5.8750773915126125E-3</v>
      </c>
      <c r="L467" s="12">
        <v>3445207.4873541412</v>
      </c>
      <c r="M467" s="9">
        <v>356515.81732934766</v>
      </c>
      <c r="N467" s="9">
        <v>3801723.3046834888</v>
      </c>
    </row>
    <row r="468" spans="1:14" x14ac:dyDescent="0.3">
      <c r="A468" s="13" t="s">
        <v>26</v>
      </c>
      <c r="B468" s="13" t="s">
        <v>495</v>
      </c>
      <c r="C468" s="25">
        <v>445</v>
      </c>
      <c r="D468" s="7">
        <v>623947</v>
      </c>
      <c r="E468" s="7">
        <v>46250</v>
      </c>
      <c r="F468" s="8">
        <v>6460.6414519906302</v>
      </c>
      <c r="G468" s="22">
        <v>3.9099722492255809E-4</v>
      </c>
      <c r="H468" s="5">
        <v>14.583840749414501</v>
      </c>
      <c r="I468" s="2">
        <v>1724.9714519906299</v>
      </c>
      <c r="J468" s="2">
        <v>1724.9714519906299</v>
      </c>
      <c r="K468" s="26">
        <v>7.8589879492584058E-4</v>
      </c>
      <c r="L468" s="11">
        <v>88651.182419983117</v>
      </c>
      <c r="M468" s="7">
        <v>47690.495382393281</v>
      </c>
      <c r="N468" s="7">
        <v>136341.67780237639</v>
      </c>
    </row>
    <row r="469" spans="1:14" x14ac:dyDescent="0.3">
      <c r="A469" s="14" t="s">
        <v>26</v>
      </c>
      <c r="B469" s="14" t="s">
        <v>496</v>
      </c>
      <c r="C469" s="24">
        <v>85</v>
      </c>
      <c r="D469" s="9">
        <v>216766</v>
      </c>
      <c r="E469" s="9">
        <v>24200</v>
      </c>
      <c r="F469" s="10">
        <v>818.94710407239802</v>
      </c>
      <c r="G469" s="21">
        <v>4.958752398492208E-5</v>
      </c>
      <c r="H469" s="4">
        <v>9.8668325791855196</v>
      </c>
      <c r="I469" s="3">
        <v>-68.322895927601806</v>
      </c>
      <c r="J469" s="3">
        <v>0</v>
      </c>
      <c r="K469" s="27">
        <v>0</v>
      </c>
      <c r="L469" s="12">
        <v>11243.027710524793</v>
      </c>
      <c r="M469" s="9">
        <v>0</v>
      </c>
      <c r="N469" s="9">
        <v>11243.027710524793</v>
      </c>
    </row>
    <row r="470" spans="1:14" x14ac:dyDescent="0.3">
      <c r="A470" s="13" t="s">
        <v>26</v>
      </c>
      <c r="B470" s="13" t="s">
        <v>497</v>
      </c>
      <c r="C470" s="25">
        <v>252</v>
      </c>
      <c r="D470" s="7">
        <v>1128276</v>
      </c>
      <c r="E470" s="7">
        <v>88250</v>
      </c>
      <c r="F470" s="8">
        <v>2983.8847017318699</v>
      </c>
      <c r="G470" s="22">
        <v>2.0983545798300952E-4</v>
      </c>
      <c r="H470" s="5">
        <v>11.9355388069275</v>
      </c>
      <c r="I470" s="2">
        <v>311.38470173187898</v>
      </c>
      <c r="J470" s="2">
        <v>311.38470173187898</v>
      </c>
      <c r="K470" s="26">
        <v>3.3896277774554033E-4</v>
      </c>
      <c r="L470" s="11">
        <v>47576.198187894741</v>
      </c>
      <c r="M470" s="7">
        <v>20569.191467461522</v>
      </c>
      <c r="N470" s="7">
        <v>68145.389655356266</v>
      </c>
    </row>
    <row r="471" spans="1:14" x14ac:dyDescent="0.3">
      <c r="A471" s="14" t="s">
        <v>28</v>
      </c>
      <c r="B471" s="14" t="s">
        <v>498</v>
      </c>
      <c r="C471" s="24">
        <v>751</v>
      </c>
      <c r="D471" s="9">
        <v>2246303.81</v>
      </c>
      <c r="E471" s="9">
        <v>447950</v>
      </c>
      <c r="F471" s="10">
        <v>3665.5609513681702</v>
      </c>
      <c r="G471" s="21">
        <v>2.4527686690946945E-4</v>
      </c>
      <c r="H471" s="4">
        <v>4.8744161587342703</v>
      </c>
      <c r="I471" s="3">
        <v>-4373.3190486318199</v>
      </c>
      <c r="J471" s="3">
        <v>0</v>
      </c>
      <c r="K471" s="27">
        <v>0</v>
      </c>
      <c r="L471" s="12">
        <v>55611.863424606112</v>
      </c>
      <c r="M471" s="9">
        <v>0</v>
      </c>
      <c r="N471" s="9">
        <v>55611.863424606112</v>
      </c>
    </row>
    <row r="472" spans="1:14" x14ac:dyDescent="0.3">
      <c r="A472" s="13" t="s">
        <v>28</v>
      </c>
      <c r="B472" s="13" t="s">
        <v>499</v>
      </c>
      <c r="C472" s="25">
        <v>2478</v>
      </c>
      <c r="D472" s="7">
        <v>3920256.04</v>
      </c>
      <c r="E472" s="7">
        <v>408800</v>
      </c>
      <c r="F472" s="8">
        <v>23961.135966782</v>
      </c>
      <c r="G472" s="22">
        <v>1.5476849082369532E-3</v>
      </c>
      <c r="H472" s="5">
        <v>9.5959695501730096</v>
      </c>
      <c r="I472" s="2">
        <v>-2731.7940332179901</v>
      </c>
      <c r="J472" s="2">
        <v>0</v>
      </c>
      <c r="K472" s="26">
        <v>0</v>
      </c>
      <c r="L472" s="11">
        <v>350908.10978503485</v>
      </c>
      <c r="M472" s="7">
        <v>0</v>
      </c>
      <c r="N472" s="7">
        <v>350908.10978503485</v>
      </c>
    </row>
    <row r="473" spans="1:14" x14ac:dyDescent="0.3">
      <c r="A473" s="14" t="s">
        <v>20</v>
      </c>
      <c r="B473" s="14" t="s">
        <v>500</v>
      </c>
      <c r="C473" s="24">
        <v>506</v>
      </c>
      <c r="D473" s="9">
        <v>1136631</v>
      </c>
      <c r="E473" s="9">
        <v>127750</v>
      </c>
      <c r="F473" s="10">
        <v>4262.1857516502296</v>
      </c>
      <c r="G473" s="21">
        <v>2.9321541935717181E-4</v>
      </c>
      <c r="H473" s="4">
        <v>8.4066780111444395</v>
      </c>
      <c r="I473" s="3">
        <v>-1157.6442483497599</v>
      </c>
      <c r="J473" s="3">
        <v>0</v>
      </c>
      <c r="K473" s="27">
        <v>0</v>
      </c>
      <c r="L473" s="12">
        <v>66481.018209100861</v>
      </c>
      <c r="M473" s="9">
        <v>0</v>
      </c>
      <c r="N473" s="9">
        <v>66481.018209100861</v>
      </c>
    </row>
    <row r="474" spans="1:14" x14ac:dyDescent="0.3">
      <c r="A474" s="13" t="s">
        <v>20</v>
      </c>
      <c r="B474" s="13" t="s">
        <v>501</v>
      </c>
      <c r="C474" s="25">
        <v>204</v>
      </c>
      <c r="D474" s="7">
        <v>304386.24</v>
      </c>
      <c r="E474" s="7">
        <v>18500</v>
      </c>
      <c r="F474" s="8">
        <v>3299.1598337950099</v>
      </c>
      <c r="G474" s="22">
        <v>2.1860553563565963E-4</v>
      </c>
      <c r="H474" s="5">
        <v>16.093462603878098</v>
      </c>
      <c r="I474" s="2">
        <v>1107.7098337950099</v>
      </c>
      <c r="J474" s="2">
        <v>1107.7098337950099</v>
      </c>
      <c r="K474" s="26">
        <v>7.2077566939536021E-4</v>
      </c>
      <c r="L474" s="11">
        <v>49564.646453675887</v>
      </c>
      <c r="M474" s="7">
        <v>43738.645427347277</v>
      </c>
      <c r="N474" s="7">
        <v>93303.291881023164</v>
      </c>
    </row>
    <row r="475" spans="1:14" x14ac:dyDescent="0.3">
      <c r="A475" s="14" t="s">
        <v>16</v>
      </c>
      <c r="B475" s="14" t="s">
        <v>502</v>
      </c>
      <c r="C475" s="24">
        <v>141</v>
      </c>
      <c r="D475" s="9">
        <v>558170.71</v>
      </c>
      <c r="E475" s="9">
        <v>89250</v>
      </c>
      <c r="F475" s="10">
        <v>810.35521634938402</v>
      </c>
      <c r="G475" s="21">
        <v>5.7432223608507018E-5</v>
      </c>
      <c r="H475" s="4">
        <v>5.7067268756998804</v>
      </c>
      <c r="I475" s="3">
        <v>-707.62478365061497</v>
      </c>
      <c r="J475" s="3">
        <v>0</v>
      </c>
      <c r="K475" s="27">
        <v>0</v>
      </c>
      <c r="L475" s="12">
        <v>13021.664112607037</v>
      </c>
      <c r="M475" s="9">
        <v>0</v>
      </c>
      <c r="N475" s="9">
        <v>13021.664112607037</v>
      </c>
    </row>
    <row r="476" spans="1:14" x14ac:dyDescent="0.3">
      <c r="A476" s="13" t="s">
        <v>50</v>
      </c>
      <c r="B476" s="13" t="s">
        <v>503</v>
      </c>
      <c r="C476" s="25">
        <v>4021</v>
      </c>
      <c r="D476" s="7">
        <v>5670913.2400000002</v>
      </c>
      <c r="E476" s="7">
        <v>475450</v>
      </c>
      <c r="F476" s="8">
        <v>49213.623461005998</v>
      </c>
      <c r="G476" s="22">
        <v>3.1236324407351084E-3</v>
      </c>
      <c r="H476" s="5">
        <v>12.377671896631201</v>
      </c>
      <c r="I476" s="2">
        <v>6710.1834610059996</v>
      </c>
      <c r="J476" s="2">
        <v>6710.1834610059996</v>
      </c>
      <c r="K476" s="26">
        <v>3.351818433593745E-3</v>
      </c>
      <c r="L476" s="11">
        <v>708224.23195313325</v>
      </c>
      <c r="M476" s="7">
        <v>203397.53994025022</v>
      </c>
      <c r="N476" s="7">
        <v>911621.77189338347</v>
      </c>
    </row>
    <row r="477" spans="1:14" x14ac:dyDescent="0.3">
      <c r="A477" s="14" t="s">
        <v>53</v>
      </c>
      <c r="B477" s="14" t="s">
        <v>504</v>
      </c>
      <c r="C477" s="24">
        <v>19535</v>
      </c>
      <c r="D477" s="9">
        <v>45728600</v>
      </c>
      <c r="E477" s="9">
        <v>4292500</v>
      </c>
      <c r="F477" s="10">
        <v>195582.03525369201</v>
      </c>
      <c r="G477" s="21">
        <v>1.3554038577877381E-2</v>
      </c>
      <c r="H477" s="4">
        <v>10.0919522834722</v>
      </c>
      <c r="I477" s="3">
        <v>-11590.164746307901</v>
      </c>
      <c r="J477" s="3">
        <v>0</v>
      </c>
      <c r="K477" s="27">
        <v>1.4348787330138305E-3</v>
      </c>
      <c r="L477" s="12">
        <v>3073120.3955037906</v>
      </c>
      <c r="M477" s="9">
        <v>87072.378826522632</v>
      </c>
      <c r="N477" s="9">
        <v>3160192.7743303133</v>
      </c>
    </row>
    <row r="478" spans="1:14" x14ac:dyDescent="0.3">
      <c r="A478" s="13" t="s">
        <v>22</v>
      </c>
      <c r="B478" s="13" t="s">
        <v>505</v>
      </c>
      <c r="C478" s="25">
        <v>2766</v>
      </c>
      <c r="D478" s="7">
        <v>5074181</v>
      </c>
      <c r="E478" s="7">
        <v>519950</v>
      </c>
      <c r="F478" s="8">
        <v>26208.975911258502</v>
      </c>
      <c r="G478" s="22">
        <v>1.7580622482830893E-3</v>
      </c>
      <c r="H478" s="5">
        <v>9.5688119427742002</v>
      </c>
      <c r="I478" s="2">
        <v>-3070.9340887414401</v>
      </c>
      <c r="J478" s="2">
        <v>0</v>
      </c>
      <c r="K478" s="26">
        <v>0</v>
      </c>
      <c r="L478" s="11">
        <v>398607.16942197917</v>
      </c>
      <c r="M478" s="7">
        <v>0</v>
      </c>
      <c r="N478" s="7">
        <v>398607.16942197917</v>
      </c>
    </row>
    <row r="479" spans="1:14" x14ac:dyDescent="0.3">
      <c r="A479" s="14" t="s">
        <v>30</v>
      </c>
      <c r="B479" s="14" t="s">
        <v>506</v>
      </c>
      <c r="C479" s="24">
        <v>414</v>
      </c>
      <c r="D479" s="9">
        <v>536340</v>
      </c>
      <c r="E479" s="9">
        <v>40700</v>
      </c>
      <c r="F479" s="10">
        <v>5631.12354552957</v>
      </c>
      <c r="G479" s="21">
        <v>3.5532340870982347E-4</v>
      </c>
      <c r="H479" s="4">
        <v>14.007770013755099</v>
      </c>
      <c r="I479" s="3">
        <v>1333.7435455295699</v>
      </c>
      <c r="J479" s="3">
        <v>1333.7435455295699</v>
      </c>
      <c r="K479" s="27">
        <v>6.5389083980064869E-4</v>
      </c>
      <c r="L479" s="12">
        <v>80562.82325242518</v>
      </c>
      <c r="M479" s="9">
        <v>39679.890435567773</v>
      </c>
      <c r="N479" s="9">
        <v>120242.71368799295</v>
      </c>
    </row>
    <row r="480" spans="1:14" x14ac:dyDescent="0.3">
      <c r="A480" s="13" t="s">
        <v>22</v>
      </c>
      <c r="B480" s="13" t="s">
        <v>507</v>
      </c>
      <c r="C480" s="25">
        <v>8219</v>
      </c>
      <c r="D480" s="7">
        <v>15154392</v>
      </c>
      <c r="E480" s="7">
        <v>1156400</v>
      </c>
      <c r="F480" s="8">
        <v>114330.081377558</v>
      </c>
      <c r="G480" s="22">
        <v>7.01499094284862E-3</v>
      </c>
      <c r="H480" s="5">
        <v>14.0385659844742</v>
      </c>
      <c r="I480" s="2">
        <v>27270.721377558199</v>
      </c>
      <c r="J480" s="2">
        <v>27270.721377558199</v>
      </c>
      <c r="K480" s="26">
        <v>1.2623161429847173E-2</v>
      </c>
      <c r="L480" s="11">
        <v>1590515.7431032278</v>
      </c>
      <c r="M480" s="7">
        <v>766008.07351808995</v>
      </c>
      <c r="N480" s="7">
        <v>2356523.8166213175</v>
      </c>
    </row>
    <row r="481" spans="1:16" x14ac:dyDescent="0.3">
      <c r="A481" s="14" t="s">
        <v>32</v>
      </c>
      <c r="B481" s="14" t="s">
        <v>508</v>
      </c>
      <c r="C481" s="24">
        <v>463</v>
      </c>
      <c r="D481" s="9">
        <v>2454895.73</v>
      </c>
      <c r="E481" s="9">
        <v>334900</v>
      </c>
      <c r="F481" s="10">
        <v>3223.5883615254802</v>
      </c>
      <c r="G481" s="21">
        <v>2.2104291244119667E-4</v>
      </c>
      <c r="H481" s="4">
        <v>7.1476460344245698</v>
      </c>
      <c r="I481" s="3">
        <v>-1597.6016384745101</v>
      </c>
      <c r="J481" s="3">
        <v>0</v>
      </c>
      <c r="K481" s="27">
        <v>0</v>
      </c>
      <c r="L481" s="12">
        <v>50117.275275675063</v>
      </c>
      <c r="M481" s="9">
        <v>0</v>
      </c>
      <c r="N481" s="9">
        <v>50117.275275675063</v>
      </c>
    </row>
    <row r="482" spans="1:16" x14ac:dyDescent="0.3">
      <c r="A482" s="13" t="s">
        <v>62</v>
      </c>
      <c r="B482" s="13" t="s">
        <v>509</v>
      </c>
      <c r="C482" s="25">
        <v>3910</v>
      </c>
      <c r="D482" s="7">
        <v>5541845</v>
      </c>
      <c r="E482" s="7">
        <v>532300</v>
      </c>
      <c r="F482" s="8">
        <v>38493.719434949497</v>
      </c>
      <c r="G482" s="22">
        <v>2.651260284786008E-3</v>
      </c>
      <c r="H482" s="5">
        <v>9.8123169602216507</v>
      </c>
      <c r="I482" s="2">
        <v>-3443.15056505046</v>
      </c>
      <c r="J482" s="2">
        <v>0</v>
      </c>
      <c r="K482" s="26">
        <v>0</v>
      </c>
      <c r="L482" s="11">
        <v>601122.83199956955</v>
      </c>
      <c r="M482" s="7">
        <v>0</v>
      </c>
      <c r="N482" s="7">
        <v>601122.83199956955</v>
      </c>
    </row>
    <row r="483" spans="1:16" x14ac:dyDescent="0.3">
      <c r="A483" s="14" t="s">
        <v>26</v>
      </c>
      <c r="B483" s="14" t="s">
        <v>510</v>
      </c>
      <c r="C483" s="24">
        <v>199</v>
      </c>
      <c r="D483" s="9">
        <v>541456.65</v>
      </c>
      <c r="E483" s="9">
        <v>47050</v>
      </c>
      <c r="F483" s="10">
        <v>2097.8352289156601</v>
      </c>
      <c r="G483" s="21">
        <v>1.491539780431399E-4</v>
      </c>
      <c r="H483" s="4">
        <v>10.4891761445783</v>
      </c>
      <c r="I483" s="3">
        <v>-40.164771084337403</v>
      </c>
      <c r="J483" s="3">
        <v>0</v>
      </c>
      <c r="K483" s="27">
        <v>1.1610393713703226E-4</v>
      </c>
      <c r="L483" s="12">
        <v>33817.827016003677</v>
      </c>
      <c r="M483" s="9">
        <v>7045.5054946786222</v>
      </c>
      <c r="N483" s="9">
        <v>40863.332510682303</v>
      </c>
    </row>
    <row r="484" spans="1:16" x14ac:dyDescent="0.3">
      <c r="A484" s="13" t="s">
        <v>22</v>
      </c>
      <c r="B484" s="13" t="s">
        <v>511</v>
      </c>
      <c r="C484" s="25">
        <v>6202</v>
      </c>
      <c r="D484" s="7">
        <v>14344645</v>
      </c>
      <c r="E484" s="7">
        <v>1203350</v>
      </c>
      <c r="F484" s="8">
        <v>78910.850459325797</v>
      </c>
      <c r="G484" s="22">
        <v>4.8151221039928489E-3</v>
      </c>
      <c r="H484" s="5">
        <v>12.694795762439799</v>
      </c>
      <c r="I484" s="2">
        <v>12461.810459325799</v>
      </c>
      <c r="J484" s="2">
        <v>12461.810459325799</v>
      </c>
      <c r="K484" s="26">
        <v>5.1444282819504382E-3</v>
      </c>
      <c r="L484" s="11">
        <v>1091737.3341974721</v>
      </c>
      <c r="M484" s="7">
        <v>312178.02445995825</v>
      </c>
      <c r="N484" s="7">
        <v>1403915.3586574304</v>
      </c>
    </row>
    <row r="485" spans="1:16" x14ac:dyDescent="0.3">
      <c r="A485" s="14" t="s">
        <v>28</v>
      </c>
      <c r="B485" s="14" t="s">
        <v>512</v>
      </c>
      <c r="C485" s="24">
        <v>3934</v>
      </c>
      <c r="D485" s="9">
        <v>11294521</v>
      </c>
      <c r="E485" s="9">
        <v>959200</v>
      </c>
      <c r="F485" s="10">
        <v>50115.3572952631</v>
      </c>
      <c r="G485" s="21">
        <v>3.0169679941357162E-3</v>
      </c>
      <c r="H485" s="4">
        <v>12.856684785855</v>
      </c>
      <c r="I485" s="3">
        <v>8445.7372952631194</v>
      </c>
      <c r="J485" s="3">
        <v>8445.7372952631194</v>
      </c>
      <c r="K485" s="27">
        <v>2.9213777592269857E-3</v>
      </c>
      <c r="L485" s="12">
        <v>684040.09787115327</v>
      </c>
      <c r="M485" s="9">
        <v>177277.21869046483</v>
      </c>
      <c r="N485" s="9">
        <v>861317.31656161812</v>
      </c>
    </row>
    <row r="486" spans="1:16" x14ac:dyDescent="0.3">
      <c r="A486" s="13" t="s">
        <v>26</v>
      </c>
      <c r="B486" s="13" t="s">
        <v>513</v>
      </c>
      <c r="C486" s="25">
        <v>1200</v>
      </c>
      <c r="D486" s="7">
        <v>1423907</v>
      </c>
      <c r="E486" s="7">
        <v>98300</v>
      </c>
      <c r="F486" s="8">
        <v>19562.885152542302</v>
      </c>
      <c r="G486" s="22">
        <v>1.1321058992664484E-3</v>
      </c>
      <c r="H486" s="5">
        <v>16.140994350282401</v>
      </c>
      <c r="I486" s="2">
        <v>6606.60515254237</v>
      </c>
      <c r="J486" s="2">
        <v>6606.60515254237</v>
      </c>
      <c r="K486" s="26">
        <v>2.8311859150465827E-3</v>
      </c>
      <c r="L486" s="11">
        <v>256683.47547603954</v>
      </c>
      <c r="M486" s="7">
        <v>171804.13009917754</v>
      </c>
      <c r="N486" s="7">
        <v>428487.60557521705</v>
      </c>
    </row>
    <row r="487" spans="1:16" x14ac:dyDescent="0.3">
      <c r="A487" s="14" t="s">
        <v>35</v>
      </c>
      <c r="B487" s="14" t="s">
        <v>514</v>
      </c>
      <c r="C487" s="24">
        <v>1401</v>
      </c>
      <c r="D487" s="9">
        <v>3182071</v>
      </c>
      <c r="E487" s="9">
        <v>382150</v>
      </c>
      <c r="F487" s="10">
        <v>11766.5708192457</v>
      </c>
      <c r="G487" s="21">
        <v>7.5978696274692497E-4</v>
      </c>
      <c r="H487" s="4">
        <v>8.3807484467562396</v>
      </c>
      <c r="I487" s="3">
        <v>-3242.1891807542202</v>
      </c>
      <c r="J487" s="3">
        <v>0</v>
      </c>
      <c r="K487" s="27">
        <v>0</v>
      </c>
      <c r="L487" s="12">
        <v>172267.23961568595</v>
      </c>
      <c r="M487" s="9">
        <v>0</v>
      </c>
      <c r="N487" s="9">
        <v>172267.23961568595</v>
      </c>
    </row>
    <row r="488" spans="1:16" x14ac:dyDescent="0.3">
      <c r="A488" s="13" t="s">
        <v>30</v>
      </c>
      <c r="B488" s="13" t="s">
        <v>515</v>
      </c>
      <c r="C488" s="25">
        <v>205</v>
      </c>
      <c r="D488" s="7">
        <v>749956</v>
      </c>
      <c r="E488" s="7">
        <v>52250</v>
      </c>
      <c r="F488" s="8">
        <v>2698.7573168214599</v>
      </c>
      <c r="G488" s="22">
        <v>1.916377443959436E-4</v>
      </c>
      <c r="H488" s="5">
        <v>13.100763673890601</v>
      </c>
      <c r="I488" s="2">
        <v>496.61731682146501</v>
      </c>
      <c r="J488" s="2">
        <v>496.61731682146501</v>
      </c>
      <c r="K488" s="26">
        <v>4.6750813615645725E-4</v>
      </c>
      <c r="L488" s="11">
        <v>43450.212825330826</v>
      </c>
      <c r="M488" s="7">
        <v>28369.67654429944</v>
      </c>
      <c r="N488" s="7">
        <v>71819.889369630269</v>
      </c>
    </row>
    <row r="489" spans="1:16" x14ac:dyDescent="0.3">
      <c r="A489" s="14" t="s">
        <v>41</v>
      </c>
      <c r="B489" s="14" t="s">
        <v>516</v>
      </c>
      <c r="C489" s="24">
        <v>3264</v>
      </c>
      <c r="D489" s="9">
        <v>6641453.0599999996</v>
      </c>
      <c r="E489" s="9">
        <v>862450</v>
      </c>
      <c r="F489" s="10">
        <v>25962.740671658099</v>
      </c>
      <c r="G489" s="21">
        <v>1.6370314812404799E-3</v>
      </c>
      <c r="H489" s="4">
        <v>8.0454727832842199</v>
      </c>
      <c r="I489" s="3">
        <v>-8533.8893283418092</v>
      </c>
      <c r="J489" s="3">
        <v>0</v>
      </c>
      <c r="K489" s="27">
        <v>0</v>
      </c>
      <c r="L489" s="12">
        <v>371165.7454843797</v>
      </c>
      <c r="M489" s="9">
        <v>0</v>
      </c>
      <c r="N489" s="9">
        <v>371165.7454843797</v>
      </c>
    </row>
    <row r="490" spans="1:16" x14ac:dyDescent="0.3">
      <c r="A490" s="13" t="s">
        <v>53</v>
      </c>
      <c r="B490" s="13" t="s">
        <v>517</v>
      </c>
      <c r="C490" s="25">
        <v>9063</v>
      </c>
      <c r="D490" s="7">
        <v>43180490</v>
      </c>
      <c r="E490" s="7">
        <v>3463700</v>
      </c>
      <c r="F490" s="8">
        <v>111791.61859579499</v>
      </c>
      <c r="G490" s="22">
        <v>7.3586301726710412E-3</v>
      </c>
      <c r="H490" s="5">
        <v>12.4185312814702</v>
      </c>
      <c r="I490" s="2">
        <v>15560.238595795499</v>
      </c>
      <c r="J490" s="2">
        <v>15560.238595795499</v>
      </c>
      <c r="K490" s="26">
        <v>1.0469180492059443E-2</v>
      </c>
      <c r="L490" s="11">
        <v>1668429.4010727536</v>
      </c>
      <c r="M490" s="7">
        <v>635298.59968943719</v>
      </c>
      <c r="N490" s="7">
        <v>2303728.0007621907</v>
      </c>
    </row>
    <row r="491" spans="1:16" x14ac:dyDescent="0.3">
      <c r="A491" s="38" t="s">
        <v>18</v>
      </c>
      <c r="B491" s="38" t="s">
        <v>518</v>
      </c>
      <c r="C491" s="30">
        <v>14101</v>
      </c>
      <c r="D491" s="31">
        <v>64507163</v>
      </c>
      <c r="E491" s="31">
        <v>8504050</v>
      </c>
      <c r="F491" s="32">
        <v>102009.892284203</v>
      </c>
      <c r="G491" s="33">
        <v>6.9664215372904955E-3</v>
      </c>
      <c r="H491" s="34">
        <v>7.2713587771190902</v>
      </c>
      <c r="I491" s="35">
        <v>-47960.117715796099</v>
      </c>
      <c r="J491" s="35">
        <v>0</v>
      </c>
      <c r="K491" s="36">
        <v>0</v>
      </c>
      <c r="L491" s="37">
        <v>1579503.5543772944</v>
      </c>
      <c r="M491" s="31">
        <v>0</v>
      </c>
      <c r="N491" s="31">
        <v>1579503.5543772944</v>
      </c>
    </row>
    <row r="492" spans="1:16" x14ac:dyDescent="0.3">
      <c r="A492" s="43"/>
      <c r="B492" s="43" t="s">
        <v>523</v>
      </c>
      <c r="C492" s="44">
        <f>SUM(C6:C491)</f>
        <v>1405012</v>
      </c>
      <c r="D492" s="45">
        <f>SUM(D6:D491)</f>
        <v>3317996602.6400013</v>
      </c>
      <c r="E492" s="45">
        <f>SUM(E6:E491)</f>
        <v>340662100</v>
      </c>
      <c r="F492" s="43"/>
      <c r="G492" s="46">
        <f>SUM(G6:G491)</f>
        <v>0.99999999999999978</v>
      </c>
      <c r="H492" s="43"/>
      <c r="I492" s="43"/>
      <c r="J492" s="43"/>
      <c r="K492" s="46">
        <f>SUM(K6:K491)</f>
        <v>0.99999999999999978</v>
      </c>
      <c r="L492" s="45">
        <f>SUM(L6:L491)</f>
        <v>226730976.00000009</v>
      </c>
      <c r="M492" s="45">
        <f>SUM(M6:M491)</f>
        <v>60682744.00000003</v>
      </c>
      <c r="N492" s="45">
        <f>SUM(N6:N491)</f>
        <v>287413719.99999994</v>
      </c>
      <c r="P492" s="47">
        <f>+K500-N492</f>
        <v>0</v>
      </c>
    </row>
    <row r="494" spans="1:16" x14ac:dyDescent="0.3">
      <c r="E494" s="88" t="s">
        <v>0</v>
      </c>
      <c r="F494" s="89"/>
      <c r="G494" s="89"/>
      <c r="H494" s="6">
        <v>275823193</v>
      </c>
      <c r="K494" s="48">
        <v>287413720</v>
      </c>
    </row>
    <row r="495" spans="1:16" x14ac:dyDescent="0.3">
      <c r="E495" s="88" t="s">
        <v>1</v>
      </c>
      <c r="F495" s="89"/>
      <c r="G495" s="89"/>
      <c r="H495" s="6">
        <v>4000000</v>
      </c>
      <c r="K495" s="48">
        <v>4000000</v>
      </c>
    </row>
    <row r="496" spans="1:16" x14ac:dyDescent="0.3">
      <c r="E496" s="88" t="s">
        <v>2</v>
      </c>
      <c r="F496" s="89"/>
      <c r="G496" s="89"/>
      <c r="H496" s="6">
        <f>IFERROR(H494-H495,"")</f>
        <v>271823193</v>
      </c>
      <c r="K496" s="48">
        <v>283413720</v>
      </c>
    </row>
    <row r="497" spans="1:16" x14ac:dyDescent="0.3">
      <c r="E497" s="88" t="s">
        <v>3</v>
      </c>
      <c r="F497" s="89"/>
      <c r="G497" s="89"/>
      <c r="H497" s="6">
        <f>IFERROR(H496*20%,"")</f>
        <v>54364638.600000001</v>
      </c>
      <c r="K497" s="48">
        <v>56682744</v>
      </c>
    </row>
    <row r="498" spans="1:16" x14ac:dyDescent="0.3">
      <c r="E498" s="88" t="s">
        <v>4</v>
      </c>
      <c r="F498" s="89"/>
      <c r="G498" s="89"/>
      <c r="H498" s="6">
        <f>H496-H497</f>
        <v>217458554.40000001</v>
      </c>
      <c r="K498" s="48">
        <v>226730976</v>
      </c>
      <c r="P498" s="47"/>
    </row>
    <row r="499" spans="1:16" x14ac:dyDescent="0.3">
      <c r="E499" s="88" t="s">
        <v>5</v>
      </c>
      <c r="F499" s="89"/>
      <c r="G499" s="89"/>
      <c r="H499" s="6">
        <f>IFERROR(H497+H495,"")</f>
        <v>58364638.600000001</v>
      </c>
      <c r="K499" s="48">
        <v>60682744</v>
      </c>
      <c r="P499" s="47"/>
    </row>
    <row r="500" spans="1:16" x14ac:dyDescent="0.3">
      <c r="E500" s="88" t="s">
        <v>6</v>
      </c>
      <c r="F500" s="89"/>
      <c r="G500" s="89" t="s">
        <v>6</v>
      </c>
      <c r="H500" s="6">
        <f>IFERROR(H498+H499,"")</f>
        <v>275823193</v>
      </c>
      <c r="K500" s="48">
        <v>287413720</v>
      </c>
      <c r="P500" s="47"/>
    </row>
    <row r="501" spans="1:16" x14ac:dyDescent="0.3">
      <c r="A501" s="28"/>
    </row>
    <row r="502" spans="1:16" x14ac:dyDescent="0.3">
      <c r="A502" s="49" t="s">
        <v>521</v>
      </c>
    </row>
    <row r="503" spans="1:16" x14ac:dyDescent="0.3">
      <c r="A503" s="29" t="s">
        <v>522</v>
      </c>
    </row>
    <row r="504" spans="1:16" x14ac:dyDescent="0.3">
      <c r="A504" s="29" t="s">
        <v>539</v>
      </c>
    </row>
    <row r="505" spans="1:16" x14ac:dyDescent="0.3">
      <c r="A505" s="29" t="s">
        <v>546</v>
      </c>
    </row>
  </sheetData>
  <mergeCells count="10">
    <mergeCell ref="E496:G496"/>
    <mergeCell ref="E497:G497"/>
    <mergeCell ref="E498:G498"/>
    <mergeCell ref="E499:G499"/>
    <mergeCell ref="E500:G500"/>
    <mergeCell ref="A1:N1"/>
    <mergeCell ref="A2:N2"/>
    <mergeCell ref="A3:N3"/>
    <mergeCell ref="E494:G494"/>
    <mergeCell ref="E495:G495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887f585-76b7-4959-b7d5-e1f81a3677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2050768A7774EA9B50FA65C601E76" ma:contentTypeVersion="18" ma:contentTypeDescription="Create a new document." ma:contentTypeScope="" ma:versionID="bf994396bada76f8701fabf24ff490cb">
  <xsd:schema xmlns:xsd="http://www.w3.org/2001/XMLSchema" xmlns:xs="http://www.w3.org/2001/XMLSchema" xmlns:p="http://schemas.microsoft.com/office/2006/metadata/properties" xmlns:ns1="http://schemas.microsoft.com/sharepoint/v3" xmlns:ns3="c887f585-76b7-4959-b7d5-e1f81a367792" xmlns:ns4="707493ba-19b5-4866-a97d-afe234557adc" targetNamespace="http://schemas.microsoft.com/office/2006/metadata/properties" ma:root="true" ma:fieldsID="378de92dcadda7bc709084fbc3ca07d1" ns1:_="" ns3:_="" ns4:_="">
    <xsd:import namespace="http://schemas.microsoft.com/sharepoint/v3"/>
    <xsd:import namespace="c887f585-76b7-4959-b7d5-e1f81a367792"/>
    <xsd:import namespace="707493ba-19b5-4866-a97d-afe234557a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7f585-76b7-4959-b7d5-e1f81a367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493ba-19b5-4866-a97d-afe234557ad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C7E712-BEBA-4C7B-A99A-1720D49169A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07493ba-19b5-4866-a97d-afe234557adc"/>
    <ds:schemaRef ds:uri="c887f585-76b7-4959-b7d5-e1f81a3677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0E81A9-0683-492B-A089-FACBAACB0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87f585-76b7-4959-b7d5-e1f81a367792"/>
    <ds:schemaRef ds:uri="707493ba-19b5-4866-a97d-afe234557a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76183A-C386-4CB3-A487-87BB83DEC9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Calculations</vt:lpstr>
      <vt:lpstr>Projections</vt:lpstr>
      <vt:lpstr>Calculations!TE4_18804_pagetransition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Belka, Sherry</dc:creator>
  <cp:lastModifiedBy>Belka, Sherry</cp:lastModifiedBy>
  <dcterms:created xsi:type="dcterms:W3CDTF">2025-01-23T16:55:29Z</dcterms:created>
  <dcterms:modified xsi:type="dcterms:W3CDTF">2026-02-19T21:23:19Z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0x010100DA02050768A7774EA9B50FA65C601E76</vt:lpwstr>
  </property>
</Properties>
</file>