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ith.fougere\Downloads\"/>
    </mc:Choice>
  </mc:AlternateContent>
  <xr:revisionPtr revIDLastSave="0" documentId="13_ncr:1_{4575C154-67AD-4771-A1FF-3F8E0F9A7592}" xr6:coauthVersionLast="46" xr6:coauthVersionMax="46" xr10:uidLastSave="{00000000-0000-0000-0000-000000000000}"/>
  <bookViews>
    <workbookView xWindow="-108" yWindow="-108" windowWidth="23256" windowHeight="12576" tabRatio="745" xr2:uid="{00000000-000D-0000-FFFF-FFFF00000000}"/>
  </bookViews>
  <sheets>
    <sheet name="CoverSheet" sheetId="12" r:id="rId1"/>
    <sheet name="D1" sheetId="19" r:id="rId2"/>
    <sheet name="D2" sheetId="20" r:id="rId3"/>
    <sheet name="D3" sheetId="21" r:id="rId4"/>
    <sheet name="D4" sheetId="22" r:id="rId5"/>
    <sheet name="Disability Credibility Table" sheetId="17" r:id="rId6"/>
    <sheet name="Term of Indebtedness Table" sheetId="18" r:id="rId7"/>
  </sheets>
  <definedNames>
    <definedName name="_xlnm.Print_Area" localSheetId="0">CoverSheet!$A$1:$J$51</definedName>
    <definedName name="_xlnm.Print_Area" localSheetId="1">'D1'!$A$1:$J$51</definedName>
    <definedName name="_xlnm.Print_Area" localSheetId="2">'D2'!$A$1:$O$66</definedName>
    <definedName name="_xlnm.Print_Area" localSheetId="3">'D3'!$A$1:$M$59</definedName>
    <definedName name="_xlnm.Print_Area" localSheetId="4">'D4'!$A$1:$M$61</definedName>
    <definedName name="_xlnm.Print_Titles" localSheetId="6">'Term of Indebtedness Table'!$1:$2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20" l="1"/>
  <c r="H24" i="20" s="1"/>
  <c r="I24" i="20" s="1"/>
  <c r="K23" i="20"/>
  <c r="H23" i="20" s="1"/>
  <c r="I23" i="20" s="1"/>
  <c r="F24" i="20"/>
  <c r="F23" i="20"/>
  <c r="C23" i="20" s="1"/>
  <c r="D23" i="20" s="1"/>
  <c r="L24" i="20"/>
  <c r="L23" i="20"/>
  <c r="L25" i="20" s="1"/>
  <c r="G24" i="20"/>
  <c r="G23" i="20"/>
  <c r="O16" i="20"/>
  <c r="H13" i="22"/>
  <c r="J16" i="20"/>
  <c r="I16" i="20"/>
  <c r="E16" i="20"/>
  <c r="D16" i="20"/>
  <c r="L26" i="21"/>
  <c r="K14" i="20" s="1"/>
  <c r="L14" i="20" s="1"/>
  <c r="J26" i="21"/>
  <c r="F14" i="20" s="1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C38" i="19"/>
  <c r="C40" i="19"/>
  <c r="C36" i="19"/>
  <c r="C34" i="19"/>
  <c r="J44" i="22"/>
  <c r="F44" i="22"/>
  <c r="L19" i="21"/>
  <c r="K15" i="20" s="1"/>
  <c r="L15" i="20" s="1"/>
  <c r="J19" i="21"/>
  <c r="F15" i="20" s="1"/>
  <c r="G15" i="20" s="1"/>
  <c r="L14" i="21"/>
  <c r="L17" i="21" s="1"/>
  <c r="J45" i="22" s="1"/>
  <c r="J46" i="22" s="1"/>
  <c r="J14" i="21"/>
  <c r="J17" i="21"/>
  <c r="J28" i="21"/>
  <c r="C24" i="20"/>
  <c r="D24" i="20" s="1"/>
  <c r="G18" i="20"/>
  <c r="G19" i="20"/>
  <c r="L18" i="20"/>
  <c r="N18" i="20"/>
  <c r="A40" i="20" s="1"/>
  <c r="L19" i="20"/>
  <c r="N19" i="20" s="1"/>
  <c r="N20" i="20" s="1"/>
  <c r="H16" i="20"/>
  <c r="K11" i="20"/>
  <c r="F11" i="20"/>
  <c r="J11" i="20"/>
  <c r="E11" i="20"/>
  <c r="I11" i="20"/>
  <c r="D11" i="20"/>
  <c r="D7" i="22"/>
  <c r="D7" i="21"/>
  <c r="D7" i="20"/>
  <c r="D6" i="22"/>
  <c r="D6" i="21"/>
  <c r="D6" i="20"/>
  <c r="D5" i="22"/>
  <c r="D5" i="21"/>
  <c r="D5" i="20"/>
  <c r="D4" i="22"/>
  <c r="D4" i="21"/>
  <c r="D4" i="20"/>
  <c r="C7" i="19"/>
  <c r="C6" i="19"/>
  <c r="C5" i="19"/>
  <c r="C4" i="19"/>
  <c r="M8" i="19"/>
  <c r="M7" i="19"/>
  <c r="I24" i="19"/>
  <c r="M2" i="19" s="1"/>
  <c r="K31" i="19" s="1"/>
  <c r="M6" i="19"/>
  <c r="B3" i="18"/>
  <c r="C3" i="18"/>
  <c r="D3" i="18"/>
  <c r="E3" i="18"/>
  <c r="B4" i="18"/>
  <c r="C4" i="18"/>
  <c r="D4" i="18"/>
  <c r="E4" i="18"/>
  <c r="B5" i="18"/>
  <c r="C5" i="18"/>
  <c r="D5" i="18"/>
  <c r="E5" i="18"/>
  <c r="B6" i="18"/>
  <c r="C6" i="18"/>
  <c r="D6" i="18"/>
  <c r="E6" i="18"/>
  <c r="B7" i="18"/>
  <c r="C7" i="18"/>
  <c r="D7" i="18"/>
  <c r="E7" i="18"/>
  <c r="B9" i="18"/>
  <c r="C9" i="18"/>
  <c r="D9" i="18"/>
  <c r="E9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B13" i="18"/>
  <c r="C13" i="18"/>
  <c r="D13" i="18"/>
  <c r="E13" i="18"/>
  <c r="B15" i="18"/>
  <c r="C15" i="18"/>
  <c r="D15" i="18"/>
  <c r="E15" i="18"/>
  <c r="B16" i="18"/>
  <c r="C16" i="18"/>
  <c r="D16" i="18"/>
  <c r="E16" i="18"/>
  <c r="B17" i="18"/>
  <c r="C17" i="18"/>
  <c r="D17" i="18"/>
  <c r="E17" i="18"/>
  <c r="B18" i="18"/>
  <c r="C18" i="18"/>
  <c r="D18" i="18"/>
  <c r="E18" i="18"/>
  <c r="B19" i="18"/>
  <c r="C19" i="18"/>
  <c r="D19" i="18"/>
  <c r="E19" i="18"/>
  <c r="B21" i="18"/>
  <c r="C21" i="18"/>
  <c r="D21" i="18"/>
  <c r="E21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7" i="18"/>
  <c r="C27" i="18"/>
  <c r="D27" i="18"/>
  <c r="E27" i="18"/>
  <c r="B28" i="18"/>
  <c r="C28" i="18"/>
  <c r="D28" i="18"/>
  <c r="E28" i="18"/>
  <c r="B29" i="18"/>
  <c r="C29" i="18"/>
  <c r="D29" i="18"/>
  <c r="E29" i="18"/>
  <c r="B30" i="18"/>
  <c r="C30" i="18"/>
  <c r="D30" i="18"/>
  <c r="E30" i="18"/>
  <c r="B31" i="18"/>
  <c r="C31" i="18"/>
  <c r="D31" i="18"/>
  <c r="E31" i="18"/>
  <c r="B33" i="18"/>
  <c r="C33" i="18"/>
  <c r="D33" i="18"/>
  <c r="E33" i="18"/>
  <c r="B34" i="18"/>
  <c r="C34" i="18"/>
  <c r="D34" i="18"/>
  <c r="E34" i="18"/>
  <c r="B35" i="18"/>
  <c r="C35" i="18"/>
  <c r="D35" i="18"/>
  <c r="E35" i="18"/>
  <c r="B36" i="18"/>
  <c r="C36" i="18"/>
  <c r="D36" i="18"/>
  <c r="E36" i="18"/>
  <c r="B37" i="18"/>
  <c r="C37" i="18"/>
  <c r="D37" i="18"/>
  <c r="E37" i="18"/>
  <c r="B39" i="18"/>
  <c r="C39" i="18"/>
  <c r="D39" i="18"/>
  <c r="E39" i="18"/>
  <c r="B40" i="18"/>
  <c r="C40" i="18"/>
  <c r="D40" i="18"/>
  <c r="E40" i="18"/>
  <c r="B41" i="18"/>
  <c r="C41" i="18"/>
  <c r="D41" i="18"/>
  <c r="E41" i="18"/>
  <c r="B42" i="18"/>
  <c r="C42" i="18"/>
  <c r="D42" i="18"/>
  <c r="E42" i="18"/>
  <c r="B43" i="18"/>
  <c r="C43" i="18"/>
  <c r="D43" i="18"/>
  <c r="E43" i="18"/>
  <c r="B45" i="18"/>
  <c r="C45" i="18"/>
  <c r="D45" i="18"/>
  <c r="E45" i="18"/>
  <c r="B46" i="18"/>
  <c r="C46" i="18"/>
  <c r="D46" i="18"/>
  <c r="E46" i="18"/>
  <c r="B47" i="18"/>
  <c r="C47" i="18"/>
  <c r="D47" i="18"/>
  <c r="E47" i="18"/>
  <c r="B48" i="18"/>
  <c r="C48" i="18"/>
  <c r="D48" i="18"/>
  <c r="E48" i="18"/>
  <c r="B49" i="18"/>
  <c r="C49" i="18"/>
  <c r="D49" i="18"/>
  <c r="E49" i="18"/>
  <c r="B51" i="18"/>
  <c r="C51" i="18"/>
  <c r="D51" i="18"/>
  <c r="E51" i="18"/>
  <c r="B52" i="18"/>
  <c r="C52" i="18"/>
  <c r="D52" i="18"/>
  <c r="E52" i="18"/>
  <c r="B53" i="18"/>
  <c r="C53" i="18"/>
  <c r="D53" i="18"/>
  <c r="E53" i="18"/>
  <c r="B54" i="18"/>
  <c r="C54" i="18"/>
  <c r="D54" i="18"/>
  <c r="E54" i="18"/>
  <c r="B55" i="18"/>
  <c r="C55" i="18"/>
  <c r="D55" i="18"/>
  <c r="E55" i="18"/>
  <c r="B57" i="18"/>
  <c r="C57" i="18"/>
  <c r="D57" i="18"/>
  <c r="E57" i="18"/>
  <c r="B58" i="18"/>
  <c r="C58" i="18"/>
  <c r="D58" i="18"/>
  <c r="E58" i="18"/>
  <c r="B59" i="18"/>
  <c r="C59" i="18"/>
  <c r="D59" i="18"/>
  <c r="E59" i="18"/>
  <c r="B60" i="18"/>
  <c r="C60" i="18"/>
  <c r="D60" i="18"/>
  <c r="E60" i="18"/>
  <c r="B61" i="18"/>
  <c r="C61" i="18"/>
  <c r="D61" i="18"/>
  <c r="E61" i="18"/>
  <c r="B63" i="18"/>
  <c r="C63" i="18"/>
  <c r="D63" i="18"/>
  <c r="E63" i="18"/>
  <c r="B64" i="18"/>
  <c r="C64" i="18"/>
  <c r="D64" i="18"/>
  <c r="E64" i="18"/>
  <c r="B65" i="18"/>
  <c r="C65" i="18"/>
  <c r="D65" i="18"/>
  <c r="E65" i="18"/>
  <c r="B66" i="18"/>
  <c r="C66" i="18"/>
  <c r="D66" i="18"/>
  <c r="E66" i="18"/>
  <c r="B67" i="18"/>
  <c r="C67" i="18"/>
  <c r="D67" i="18"/>
  <c r="E67" i="18"/>
  <c r="B68" i="18"/>
  <c r="C68" i="18"/>
  <c r="D68" i="18"/>
  <c r="E68" i="18"/>
  <c r="B69" i="18"/>
  <c r="C69" i="18"/>
  <c r="D69" i="18"/>
  <c r="E69" i="18"/>
  <c r="B70" i="18"/>
  <c r="C70" i="18"/>
  <c r="D70" i="18"/>
  <c r="E70" i="18"/>
  <c r="B71" i="18"/>
  <c r="C71" i="18"/>
  <c r="D71" i="18"/>
  <c r="E71" i="18"/>
  <c r="B72" i="18"/>
  <c r="C72" i="18"/>
  <c r="D72" i="18"/>
  <c r="E72" i="18"/>
  <c r="B73" i="18"/>
  <c r="C73" i="18"/>
  <c r="D73" i="18"/>
  <c r="E73" i="18"/>
  <c r="B75" i="18"/>
  <c r="C75" i="18"/>
  <c r="D75" i="18"/>
  <c r="E75" i="18"/>
  <c r="B76" i="18"/>
  <c r="C76" i="18"/>
  <c r="D76" i="18"/>
  <c r="E76" i="18"/>
  <c r="B77" i="18"/>
  <c r="C77" i="18"/>
  <c r="D77" i="18"/>
  <c r="E77" i="18"/>
  <c r="B78" i="18"/>
  <c r="C78" i="18"/>
  <c r="D78" i="18"/>
  <c r="E78" i="18"/>
  <c r="B79" i="18"/>
  <c r="C79" i="18"/>
  <c r="D79" i="18"/>
  <c r="E79" i="18"/>
  <c r="B80" i="18"/>
  <c r="C80" i="18"/>
  <c r="D80" i="18"/>
  <c r="E80" i="18"/>
  <c r="B81" i="18"/>
  <c r="C81" i="18"/>
  <c r="D81" i="18"/>
  <c r="E81" i="18"/>
  <c r="B82" i="18"/>
  <c r="C82" i="18"/>
  <c r="D82" i="18"/>
  <c r="E82" i="18"/>
  <c r="B83" i="18"/>
  <c r="C83" i="18"/>
  <c r="D83" i="18"/>
  <c r="E83" i="18"/>
  <c r="B84" i="18"/>
  <c r="C84" i="18"/>
  <c r="D84" i="18"/>
  <c r="E84" i="18"/>
  <c r="B85" i="18"/>
  <c r="C85" i="18"/>
  <c r="D85" i="18"/>
  <c r="E85" i="18"/>
  <c r="B87" i="18"/>
  <c r="C87" i="18"/>
  <c r="D87" i="18"/>
  <c r="E87" i="18"/>
  <c r="B88" i="18"/>
  <c r="C88" i="18"/>
  <c r="D88" i="18"/>
  <c r="E88" i="18"/>
  <c r="B89" i="18"/>
  <c r="C89" i="18"/>
  <c r="D89" i="18"/>
  <c r="E89" i="18"/>
  <c r="B90" i="18"/>
  <c r="C90" i="18"/>
  <c r="D90" i="18"/>
  <c r="E90" i="18"/>
  <c r="B91" i="18"/>
  <c r="C91" i="18"/>
  <c r="D91" i="18"/>
  <c r="E91" i="18"/>
  <c r="B92" i="18"/>
  <c r="C92" i="18"/>
  <c r="D92" i="18"/>
  <c r="E92" i="18"/>
  <c r="B93" i="18"/>
  <c r="C93" i="18"/>
  <c r="D93" i="18"/>
  <c r="E93" i="18"/>
  <c r="B94" i="18"/>
  <c r="C94" i="18"/>
  <c r="D94" i="18"/>
  <c r="E94" i="18"/>
  <c r="B95" i="18"/>
  <c r="C95" i="18"/>
  <c r="D95" i="18"/>
  <c r="E95" i="18"/>
  <c r="B96" i="18"/>
  <c r="C96" i="18"/>
  <c r="D96" i="18"/>
  <c r="E96" i="18"/>
  <c r="B97" i="18"/>
  <c r="C97" i="18"/>
  <c r="D97" i="18"/>
  <c r="E97" i="18"/>
  <c r="B99" i="18"/>
  <c r="C99" i="18"/>
  <c r="D99" i="18"/>
  <c r="E99" i="18"/>
  <c r="B100" i="18"/>
  <c r="C100" i="18"/>
  <c r="D100" i="18"/>
  <c r="E100" i="18"/>
  <c r="B101" i="18"/>
  <c r="C101" i="18"/>
  <c r="D101" i="18"/>
  <c r="E101" i="18"/>
  <c r="B102" i="18"/>
  <c r="C102" i="18"/>
  <c r="D102" i="18"/>
  <c r="E102" i="18"/>
  <c r="B103" i="18"/>
  <c r="C103" i="18"/>
  <c r="D103" i="18"/>
  <c r="E103" i="18"/>
  <c r="B104" i="18"/>
  <c r="C104" i="18"/>
  <c r="D104" i="18"/>
  <c r="E104" i="18"/>
  <c r="B105" i="18"/>
  <c r="C105" i="18"/>
  <c r="D105" i="18"/>
  <c r="E105" i="18"/>
  <c r="B106" i="18"/>
  <c r="C106" i="18"/>
  <c r="D106" i="18"/>
  <c r="E106" i="18"/>
  <c r="B107" i="18"/>
  <c r="C107" i="18"/>
  <c r="D107" i="18"/>
  <c r="E107" i="18"/>
  <c r="B108" i="18"/>
  <c r="C108" i="18"/>
  <c r="D108" i="18"/>
  <c r="E108" i="18"/>
  <c r="B109" i="18"/>
  <c r="C109" i="18"/>
  <c r="D109" i="18"/>
  <c r="E109" i="18"/>
  <c r="B111" i="18"/>
  <c r="C111" i="18"/>
  <c r="D111" i="18"/>
  <c r="E111" i="18"/>
  <c r="B112" i="18"/>
  <c r="C112" i="18"/>
  <c r="D112" i="18"/>
  <c r="E112" i="18"/>
  <c r="B113" i="18"/>
  <c r="C113" i="18"/>
  <c r="D113" i="18"/>
  <c r="E113" i="18"/>
  <c r="B114" i="18"/>
  <c r="C114" i="18"/>
  <c r="D114" i="18"/>
  <c r="E114" i="18"/>
  <c r="B115" i="18"/>
  <c r="C115" i="18"/>
  <c r="D115" i="18"/>
  <c r="E115" i="18"/>
  <c r="B116" i="18"/>
  <c r="C116" i="18"/>
  <c r="D116" i="18"/>
  <c r="E116" i="18"/>
  <c r="B117" i="18"/>
  <c r="C117" i="18"/>
  <c r="D117" i="18"/>
  <c r="E117" i="18"/>
  <c r="B118" i="18"/>
  <c r="C118" i="18"/>
  <c r="D118" i="18"/>
  <c r="E118" i="18"/>
  <c r="B119" i="18"/>
  <c r="C119" i="18"/>
  <c r="D119" i="18"/>
  <c r="E119" i="18"/>
  <c r="B120" i="18"/>
  <c r="C120" i="18"/>
  <c r="D120" i="18"/>
  <c r="E120" i="18"/>
  <c r="B121" i="18"/>
  <c r="C121" i="18"/>
  <c r="D121" i="18"/>
  <c r="E121" i="18"/>
  <c r="B123" i="18"/>
  <c r="C123" i="18"/>
  <c r="D123" i="18"/>
  <c r="E123" i="18"/>
  <c r="B124" i="18"/>
  <c r="C124" i="18"/>
  <c r="D124" i="18"/>
  <c r="E124" i="18"/>
  <c r="B125" i="18"/>
  <c r="C125" i="18"/>
  <c r="D125" i="18"/>
  <c r="E125" i="18"/>
  <c r="B126" i="18"/>
  <c r="C126" i="18"/>
  <c r="D126" i="18"/>
  <c r="E126" i="18"/>
  <c r="B127" i="18"/>
  <c r="C127" i="18"/>
  <c r="D127" i="18"/>
  <c r="E127" i="18"/>
  <c r="B128" i="18"/>
  <c r="C128" i="18"/>
  <c r="D128" i="18"/>
  <c r="E128" i="18"/>
  <c r="B129" i="18"/>
  <c r="C129" i="18"/>
  <c r="D129" i="18"/>
  <c r="E129" i="18"/>
  <c r="B130" i="18"/>
  <c r="C130" i="18"/>
  <c r="D130" i="18"/>
  <c r="E130" i="18"/>
  <c r="B131" i="18"/>
  <c r="C131" i="18"/>
  <c r="D131" i="18"/>
  <c r="E131" i="18"/>
  <c r="B132" i="18"/>
  <c r="C132" i="18"/>
  <c r="D132" i="18"/>
  <c r="E132" i="18"/>
  <c r="B133" i="18"/>
  <c r="C133" i="18"/>
  <c r="D133" i="18"/>
  <c r="E133" i="18"/>
  <c r="B135" i="18"/>
  <c r="C135" i="18"/>
  <c r="D135" i="18"/>
  <c r="E135" i="18"/>
  <c r="B136" i="18"/>
  <c r="C136" i="18"/>
  <c r="D136" i="18"/>
  <c r="E136" i="18"/>
  <c r="B137" i="18"/>
  <c r="C137" i="18"/>
  <c r="D137" i="18"/>
  <c r="E137" i="18"/>
  <c r="B138" i="18"/>
  <c r="C138" i="18"/>
  <c r="D138" i="18"/>
  <c r="E138" i="18"/>
  <c r="B139" i="18"/>
  <c r="C139" i="18"/>
  <c r="D139" i="18"/>
  <c r="E139" i="18"/>
  <c r="B140" i="18"/>
  <c r="C140" i="18"/>
  <c r="D140" i="18"/>
  <c r="E140" i="18"/>
  <c r="B141" i="18"/>
  <c r="C141" i="18"/>
  <c r="D141" i="18"/>
  <c r="E141" i="18"/>
  <c r="B142" i="18"/>
  <c r="C142" i="18"/>
  <c r="D142" i="18"/>
  <c r="E142" i="18"/>
  <c r="B143" i="18"/>
  <c r="C143" i="18"/>
  <c r="D143" i="18"/>
  <c r="E143" i="18"/>
  <c r="B144" i="18"/>
  <c r="C144" i="18"/>
  <c r="D144" i="18"/>
  <c r="E144" i="18"/>
  <c r="B145" i="18"/>
  <c r="C145" i="18"/>
  <c r="D145" i="18"/>
  <c r="E145" i="18"/>
  <c r="B147" i="18"/>
  <c r="C147" i="18"/>
  <c r="D147" i="18"/>
  <c r="E147" i="18"/>
  <c r="B148" i="18"/>
  <c r="C148" i="18"/>
  <c r="D148" i="18"/>
  <c r="E148" i="18"/>
  <c r="B149" i="18"/>
  <c r="C149" i="18"/>
  <c r="D149" i="18"/>
  <c r="E149" i="18"/>
  <c r="B150" i="18"/>
  <c r="C150" i="18"/>
  <c r="D150" i="18"/>
  <c r="E150" i="18"/>
  <c r="B151" i="18"/>
  <c r="C151" i="18"/>
  <c r="D151" i="18"/>
  <c r="E151" i="18"/>
  <c r="B152" i="18"/>
  <c r="C152" i="18"/>
  <c r="D152" i="18"/>
  <c r="E152" i="18"/>
  <c r="B153" i="18"/>
  <c r="C153" i="18"/>
  <c r="D153" i="18"/>
  <c r="E153" i="18"/>
  <c r="B154" i="18"/>
  <c r="C154" i="18"/>
  <c r="D154" i="18"/>
  <c r="E154" i="18"/>
  <c r="B155" i="18"/>
  <c r="C155" i="18"/>
  <c r="D155" i="18"/>
  <c r="E155" i="18"/>
  <c r="B156" i="18"/>
  <c r="C156" i="18"/>
  <c r="D156" i="18"/>
  <c r="E156" i="18"/>
  <c r="B157" i="18"/>
  <c r="C157" i="18"/>
  <c r="D157" i="18"/>
  <c r="E157" i="18"/>
  <c r="B159" i="18"/>
  <c r="C159" i="18"/>
  <c r="D159" i="18"/>
  <c r="E159" i="18"/>
  <c r="B160" i="18"/>
  <c r="C160" i="18"/>
  <c r="D160" i="18"/>
  <c r="E160" i="18"/>
  <c r="B161" i="18"/>
  <c r="C161" i="18"/>
  <c r="D161" i="18"/>
  <c r="E161" i="18"/>
  <c r="B162" i="18"/>
  <c r="C162" i="18"/>
  <c r="D162" i="18"/>
  <c r="E162" i="18"/>
  <c r="B163" i="18"/>
  <c r="C163" i="18"/>
  <c r="D163" i="18"/>
  <c r="E163" i="18"/>
  <c r="B164" i="18"/>
  <c r="C164" i="18"/>
  <c r="D164" i="18"/>
  <c r="E164" i="18"/>
  <c r="B165" i="18"/>
  <c r="C165" i="18"/>
  <c r="D165" i="18"/>
  <c r="E165" i="18"/>
  <c r="B166" i="18"/>
  <c r="C166" i="18"/>
  <c r="D166" i="18"/>
  <c r="E166" i="18"/>
  <c r="B167" i="18"/>
  <c r="C167" i="18"/>
  <c r="D167" i="18"/>
  <c r="E167" i="18"/>
  <c r="B168" i="18"/>
  <c r="C168" i="18"/>
  <c r="D168" i="18"/>
  <c r="E168" i="18"/>
  <c r="B169" i="18"/>
  <c r="C169" i="18"/>
  <c r="D169" i="18"/>
  <c r="E169" i="18"/>
  <c r="B171" i="18"/>
  <c r="C171" i="18"/>
  <c r="D171" i="18"/>
  <c r="E171" i="18"/>
  <c r="B172" i="18"/>
  <c r="C172" i="18"/>
  <c r="D172" i="18"/>
  <c r="E172" i="18"/>
  <c r="B173" i="18"/>
  <c r="C173" i="18"/>
  <c r="D173" i="18"/>
  <c r="E173" i="18"/>
  <c r="B174" i="18"/>
  <c r="C174" i="18"/>
  <c r="D174" i="18"/>
  <c r="E174" i="18"/>
  <c r="B175" i="18"/>
  <c r="C175" i="18"/>
  <c r="D175" i="18"/>
  <c r="E175" i="18"/>
  <c r="B176" i="18"/>
  <c r="C176" i="18"/>
  <c r="D176" i="18"/>
  <c r="E176" i="18"/>
  <c r="B177" i="18"/>
  <c r="C177" i="18"/>
  <c r="D177" i="18"/>
  <c r="E177" i="18"/>
  <c r="B178" i="18"/>
  <c r="C178" i="18"/>
  <c r="D178" i="18"/>
  <c r="E178" i="18"/>
  <c r="B179" i="18"/>
  <c r="C179" i="18"/>
  <c r="D179" i="18"/>
  <c r="E179" i="18"/>
  <c r="B180" i="18"/>
  <c r="C180" i="18"/>
  <c r="D180" i="18"/>
  <c r="E180" i="18"/>
  <c r="B181" i="18"/>
  <c r="C181" i="18"/>
  <c r="D181" i="18"/>
  <c r="E181" i="18"/>
  <c r="F45" i="22"/>
  <c r="F46" i="22"/>
  <c r="M3" i="19" l="1"/>
  <c r="M5" i="19"/>
  <c r="M4" i="19"/>
  <c r="K29" i="19" s="1"/>
  <c r="K28" i="19" s="1"/>
  <c r="D20" i="20"/>
  <c r="L44" i="22"/>
  <c r="L18" i="21" s="1"/>
  <c r="L29" i="21" s="1"/>
  <c r="N15" i="20"/>
  <c r="H44" i="22"/>
  <c r="J18" i="21" s="1"/>
  <c r="J29" i="21" s="1"/>
  <c r="K13" i="20"/>
  <c r="L28" i="21"/>
  <c r="G14" i="20"/>
  <c r="G25" i="20"/>
  <c r="G26" i="20" s="1"/>
  <c r="L26" i="20"/>
  <c r="F13" i="20" l="1"/>
  <c r="N14" i="20"/>
  <c r="L13" i="20"/>
  <c r="L16" i="20" s="1"/>
  <c r="L27" i="20" s="1"/>
  <c r="L28" i="20" s="1"/>
  <c r="L30" i="20" s="1"/>
  <c r="L32" i="20" s="1"/>
  <c r="L34" i="20" s="1"/>
  <c r="K16" i="20"/>
  <c r="G13" i="20" l="1"/>
  <c r="G16" i="20" s="1"/>
  <c r="G27" i="20" s="1"/>
  <c r="G28" i="20" s="1"/>
  <c r="G30" i="20" s="1"/>
  <c r="G32" i="20" s="1"/>
  <c r="G34" i="20" s="1"/>
  <c r="N34" i="20" s="1"/>
  <c r="F16" i="20"/>
  <c r="N13" i="20"/>
  <c r="N16" i="20" s="1"/>
  <c r="N35" i="20" l="1"/>
</calcChain>
</file>

<file path=xl/sharedStrings.xml><?xml version="1.0" encoding="utf-8"?>
<sst xmlns="http://schemas.openxmlformats.org/spreadsheetml/2006/main" count="200" uniqueCount="136">
  <si>
    <t>STATE OF MAINE</t>
  </si>
  <si>
    <t>Classes of Business (Check all that apply):</t>
  </si>
  <si>
    <t>Mode of Premium Payment:</t>
  </si>
  <si>
    <t>B. Incurred Losses</t>
  </si>
  <si>
    <t>d. Premium reserve, beginning of period</t>
  </si>
  <si>
    <t>e. Premium reserve, end of period</t>
  </si>
  <si>
    <t>a. Claims paid</t>
  </si>
  <si>
    <t>b. Unreported claims, beginning of period</t>
  </si>
  <si>
    <t>c. Unreported claims, end of period</t>
  </si>
  <si>
    <t>e. Claim reserve, end of period</t>
  </si>
  <si>
    <t>d. Claim reserve, beginning of period</t>
  </si>
  <si>
    <t>DEVIATION RATIO</t>
  </si>
  <si>
    <t>Deviation Ratio to be Used</t>
  </si>
  <si>
    <t>D. Incurred Loss Ratio at Prima</t>
  </si>
  <si>
    <t xml:space="preserve">     Facie [B/(A+C)]</t>
  </si>
  <si>
    <t>F. Credibility Factor (from table)</t>
  </si>
  <si>
    <t>H. Prima Facie Rate</t>
  </si>
  <si>
    <t>I. Benchmark Loss Ratio</t>
  </si>
  <si>
    <t>J. Prima Facie Claim Cost [H x I]</t>
  </si>
  <si>
    <t>K. Expense Loading [H - J]</t>
  </si>
  <si>
    <t>L. Plan Ratio [D/I]</t>
  </si>
  <si>
    <t>C. Imputed Investment Income</t>
  </si>
  <si>
    <t>1. Actual Earned Premiums</t>
  </si>
  <si>
    <t>b. Refunds on termination</t>
  </si>
  <si>
    <t>4. Incurred claims</t>
  </si>
  <si>
    <t>5. Loss Ratio</t>
  </si>
  <si>
    <t>Retro</t>
  </si>
  <si>
    <t>Non-Retro</t>
  </si>
  <si>
    <t>*Complete either E.1 or E.2., as elected in writing pursuant to Section 11 of Rule -- Chapter 220.</t>
  </si>
  <si>
    <t>(a) credit unions</t>
  </si>
  <si>
    <t>(b) commercial &amp; savings banks</t>
  </si>
  <si>
    <t>(e) other sales finance</t>
  </si>
  <si>
    <t>(g) all others</t>
  </si>
  <si>
    <t>(d) motor vehicle dealers</t>
  </si>
  <si>
    <t>(f) production credit associations; bank agricultural loans</t>
  </si>
  <si>
    <t>Single Premium</t>
  </si>
  <si>
    <t>Revolving Account</t>
  </si>
  <si>
    <t>Company Name:</t>
  </si>
  <si>
    <t>NAIC number:</t>
  </si>
  <si>
    <t>E-Mail:</t>
  </si>
  <si>
    <t>Position:</t>
  </si>
  <si>
    <t>Name:</t>
  </si>
  <si>
    <t>Signed:</t>
  </si>
  <si>
    <t>Phone:</t>
  </si>
  <si>
    <t>Outstanding Balance (Monthly Premium)</t>
  </si>
  <si>
    <t>Effective Date of New Rates or Renewal Date of Present Rates</t>
  </si>
  <si>
    <t>COVER PAGE</t>
  </si>
  <si>
    <t>CREDIT LIFE &amp; DISABILITY SUMMARY REPORTS</t>
  </si>
  <si>
    <t>RETRO</t>
  </si>
  <si>
    <t>NON-RETRO</t>
  </si>
  <si>
    <t>A. Earned premiums at prima facie rate</t>
  </si>
  <si>
    <t>B. Earned premiums at other than prima facie rates:</t>
  </si>
  <si>
    <t>D1</t>
  </si>
  <si>
    <t>D2</t>
  </si>
  <si>
    <t>D3</t>
  </si>
  <si>
    <t>D4</t>
  </si>
  <si>
    <t>The information above and on Forms D2, D3 and D4 attached is true to the best of my knowledge.</t>
  </si>
  <si>
    <t>For Calendar Year:</t>
  </si>
  <si>
    <t>Low Range</t>
  </si>
  <si>
    <t>High Range</t>
  </si>
  <si>
    <t># of Life Years</t>
  </si>
  <si>
    <t># of Claims Incurred</t>
  </si>
  <si>
    <t>Credibility Factor</t>
  </si>
  <si>
    <t>LIFE CREDIBILITY TABLE</t>
  </si>
  <si>
    <t>DISABILITY CREDIBILITY TABLE</t>
  </si>
  <si>
    <t>Case:</t>
  </si>
  <si>
    <r>
      <t>Term of Indebtedness</t>
    </r>
    <r>
      <rPr>
        <b/>
        <u/>
        <sz val="10"/>
        <rFont val="Arial"/>
        <family val="2"/>
      </rPr>
      <t xml:space="preserve"> in months</t>
    </r>
  </si>
  <si>
    <r>
      <t>Benchmark</t>
    </r>
    <r>
      <rPr>
        <b/>
        <u/>
        <sz val="10"/>
        <rFont val="Arial"/>
        <family val="2"/>
      </rPr>
      <t xml:space="preserve"> Loss Ratio</t>
    </r>
  </si>
  <si>
    <t>Prima Facie Rates</t>
  </si>
  <si>
    <r>
      <t xml:space="preserve">NOTE: Numbers in </t>
    </r>
    <r>
      <rPr>
        <b/>
        <sz val="10"/>
        <rFont val="Arial"/>
        <family val="2"/>
      </rPr>
      <t>BOLD</t>
    </r>
    <r>
      <rPr>
        <i/>
        <sz val="10"/>
        <rFont val="Arial"/>
        <family val="2"/>
      </rPr>
      <t xml:space="preserve"> are from the table within the rule. Numbers NOT in bold are calculated through linear interpolation</t>
    </r>
  </si>
  <si>
    <t>E.*</t>
  </si>
  <si>
    <t>Fixed Monthly Premium</t>
  </si>
  <si>
    <t>Phone / Fax:</t>
  </si>
  <si>
    <t>/</t>
  </si>
  <si>
    <t>Address1:</t>
  </si>
  <si>
    <t>Address2:</t>
  </si>
  <si>
    <t>City - State - Zip:</t>
  </si>
  <si>
    <t>City</t>
  </si>
  <si>
    <t>State</t>
  </si>
  <si>
    <t>Zip</t>
  </si>
  <si>
    <t>(c)  finance companies</t>
  </si>
  <si>
    <t>Plan of Benefits:</t>
  </si>
  <si>
    <t xml:space="preserve">Check one or both: </t>
  </si>
  <si>
    <t># of Days</t>
  </si>
  <si>
    <t>Retro &amp; Non-Retro</t>
  </si>
  <si>
    <t>A. Earned Premium at Prima Facie</t>
  </si>
  <si>
    <t>TOTAL</t>
  </si>
  <si>
    <t>YEAR ENDING:</t>
  </si>
  <si>
    <t>From D3</t>
  </si>
  <si>
    <t>1. Number of Life Years</t>
  </si>
  <si>
    <t>2. Number of Claims</t>
  </si>
  <si>
    <t>G. Average Term of Indebtedness</t>
  </si>
  <si>
    <t>in months</t>
  </si>
  <si>
    <t>M. Adjusted Plan Ratio</t>
  </si>
  <si>
    <t>[{ (L - 1) x F } + 1]</t>
  </si>
  <si>
    <t>N. Deviated Rate for Average Term</t>
  </si>
  <si>
    <t>[(M x J) + K]</t>
  </si>
  <si>
    <t>O. Calculated Deviation Ratio</t>
  </si>
  <si>
    <t>Q. Calculated Deviation Ratio</t>
  </si>
  <si>
    <t>[P / A]</t>
  </si>
  <si>
    <t>for All terms [N / H]</t>
  </si>
  <si>
    <t>P. [O x A]</t>
  </si>
  <si>
    <t>Comments</t>
  </si>
  <si>
    <t>If you modify Line H or I, you must provide explanation in space provided below as to why your data differs from table</t>
  </si>
  <si>
    <r>
      <t xml:space="preserve">a. Gross premium written </t>
    </r>
    <r>
      <rPr>
        <sz val="10"/>
        <rFont val="Arial"/>
        <family val="2"/>
      </rPr>
      <t>(before deduction for dividends and experience rating credits)</t>
    </r>
  </si>
  <si>
    <r>
      <t xml:space="preserve">f. Actual earned premiums </t>
    </r>
    <r>
      <rPr>
        <sz val="10"/>
        <rFont val="Arial"/>
        <family val="2"/>
      </rPr>
      <t>[c + d - e]</t>
    </r>
  </si>
  <si>
    <r>
      <t xml:space="preserve">c. Net </t>
    </r>
    <r>
      <rPr>
        <sz val="10"/>
        <rFont val="Arial"/>
        <family val="2"/>
      </rPr>
      <t>[a - b]</t>
    </r>
  </si>
  <si>
    <r>
      <t xml:space="preserve">2. Prima Facie Earned Premiums </t>
    </r>
    <r>
      <rPr>
        <sz val="10"/>
        <rFont val="Arial"/>
        <family val="2"/>
      </rPr>
      <t>(from D4)</t>
    </r>
  </si>
  <si>
    <r>
      <t>3. Imputed Investment Income</t>
    </r>
    <r>
      <rPr>
        <sz val="10"/>
        <rFont val="Arial"/>
        <family val="2"/>
      </rPr>
      <t xml:space="preserve"> [ (1d + 1e) x .03]</t>
    </r>
  </si>
  <si>
    <r>
      <t xml:space="preserve">f. Incurred claims </t>
    </r>
    <r>
      <rPr>
        <sz val="10"/>
        <rFont val="Arial"/>
        <family val="2"/>
      </rPr>
      <t>(a - b + c - d + e)</t>
    </r>
  </si>
  <si>
    <r>
      <t xml:space="preserve">b. Loss ratio at prima facie rate </t>
    </r>
    <r>
      <rPr>
        <sz val="10"/>
        <rFont val="Arial"/>
        <family val="2"/>
      </rPr>
      <t>(4f / line 2)</t>
    </r>
  </si>
  <si>
    <r>
      <t xml:space="preserve">a. Actual loss ratio </t>
    </r>
    <r>
      <rPr>
        <sz val="10"/>
        <rFont val="Arial"/>
        <family val="2"/>
      </rPr>
      <t>(4f / 1f)</t>
    </r>
  </si>
  <si>
    <t>Actual Earned Premiums</t>
  </si>
  <si>
    <t>Deviation Ratio</t>
  </si>
  <si>
    <t>Col 1 / Col 2</t>
  </si>
  <si>
    <t>Col 1</t>
  </si>
  <si>
    <t>Col 2</t>
  </si>
  <si>
    <t>Col 3</t>
  </si>
  <si>
    <t>TOTALS</t>
  </si>
  <si>
    <t>Condition</t>
  </si>
  <si>
    <t>Indicated Rate is NULL</t>
  </si>
  <si>
    <t>Indicated Rate = Current Rate</t>
  </si>
  <si>
    <t>Indicated Rate &gt; Current Rate</t>
  </si>
  <si>
    <t>(Indicated Rate-Current Rate)/IndicatedRate&lt;.1</t>
  </si>
  <si>
    <t>Rate Used = Current Rate</t>
  </si>
  <si>
    <t>Current Rate is NULL</t>
  </si>
  <si>
    <t>Rate Used is NULL</t>
  </si>
  <si>
    <t>Present Deviation Ratio for Case (Current Rate)</t>
  </si>
  <si>
    <t>Calculated Deviation Ratio (from Form D2, Line Q) (Indicated Rate)</t>
  </si>
  <si>
    <t>CREDIT DISABILITY REPORT</t>
  </si>
  <si>
    <t>Term of Indebtedness in months</t>
  </si>
  <si>
    <t>Benchmark Loss Ratio</t>
  </si>
  <si>
    <t>Effective Date of Last Rate Revision*</t>
  </si>
  <si>
    <t>*  Enter the date the rates were initially implemented if there have not been any rate revisions.</t>
  </si>
  <si>
    <t>Completed By:</t>
  </si>
  <si>
    <t>Form Updated: 8-23-2006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</si>
</sst>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[&lt;=9999999]###\-####;\(###\)\ ###\-####"/>
  </numFmts>
  <fonts count="23" x14ac:knownFonts="1">
    <font>
      <sz val="10"/>
      <name val="Arial"/>
    </font>
    <font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0"/>
      <name val="Arial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sz val="10"/>
      <color indexed="62"/>
      <name val="Arial"/>
      <family val="2"/>
    </font>
    <font>
      <sz val="10"/>
      <color indexed="9"/>
      <name val="Arial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164" fontId="2" fillId="2" borderId="1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2" fontId="7" fillId="3" borderId="2" xfId="0" applyNumberFormat="1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2" fontId="7" fillId="3" borderId="5" xfId="0" applyNumberFormat="1" applyFont="1" applyFill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0" fillId="0" borderId="7" xfId="0" applyNumberFormat="1" applyBorder="1" applyAlignment="1" applyProtection="1">
      <alignment horizontal="center"/>
      <protection hidden="1"/>
    </xf>
    <xf numFmtId="2" fontId="0" fillId="0" borderId="8" xfId="0" applyNumberFormat="1" applyBorder="1" applyAlignment="1" applyProtection="1">
      <alignment horizontal="center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3" fontId="0" fillId="0" borderId="10" xfId="0" applyNumberFormat="1" applyBorder="1" applyAlignment="1" applyProtection="1">
      <alignment horizontal="center"/>
      <protection hidden="1"/>
    </xf>
    <xf numFmtId="2" fontId="0" fillId="0" borderId="11" xfId="0" applyNumberFormat="1" applyBorder="1" applyAlignment="1" applyProtection="1">
      <alignment horizontal="center"/>
      <protection hidden="1"/>
    </xf>
    <xf numFmtId="3" fontId="0" fillId="0" borderId="12" xfId="0" applyNumberFormat="1" applyBorder="1" applyAlignment="1" applyProtection="1">
      <alignment horizontal="center"/>
      <protection hidden="1"/>
    </xf>
    <xf numFmtId="3" fontId="0" fillId="0" borderId="13" xfId="0" applyNumberFormat="1" applyBorder="1" applyAlignment="1" applyProtection="1">
      <alignment horizontal="center"/>
      <protection hidden="1"/>
    </xf>
    <xf numFmtId="2" fontId="0" fillId="0" borderId="14" xfId="0" applyNumberForma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3" fillId="0" borderId="0" xfId="0" applyFont="1" applyProtection="1">
      <protection hidden="1"/>
    </xf>
    <xf numFmtId="0" fontId="10" fillId="3" borderId="15" xfId="0" applyFont="1" applyFill="1" applyBorder="1" applyAlignment="1" applyProtection="1">
      <alignment horizontal="center" wrapText="1"/>
      <protection hidden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7" fillId="3" borderId="10" xfId="0" applyFont="1" applyFill="1" applyBorder="1" applyAlignment="1" applyProtection="1">
      <alignment horizontal="center" wrapText="1"/>
      <protection hidden="1"/>
    </xf>
    <xf numFmtId="1" fontId="3" fillId="0" borderId="9" xfId="0" applyNumberFormat="1" applyFont="1" applyBorder="1" applyProtection="1">
      <protection hidden="1"/>
    </xf>
    <xf numFmtId="2" fontId="3" fillId="0" borderId="15" xfId="0" applyNumberFormat="1" applyFont="1" applyBorder="1" applyAlignment="1" applyProtection="1">
      <alignment vertical="top" wrapText="1"/>
      <protection hidden="1"/>
    </xf>
    <xf numFmtId="1" fontId="3" fillId="0" borderId="9" xfId="0" applyNumberFormat="1" applyFont="1" applyBorder="1" applyAlignment="1" applyProtection="1">
      <alignment vertical="top" wrapText="1"/>
      <protection hidden="1"/>
    </xf>
    <xf numFmtId="1" fontId="7" fillId="0" borderId="9" xfId="0" applyNumberFormat="1" applyFont="1" applyBorder="1" applyAlignment="1" applyProtection="1">
      <alignment vertical="top" wrapText="1"/>
      <protection hidden="1"/>
    </xf>
    <xf numFmtId="2" fontId="7" fillId="0" borderId="15" xfId="0" applyNumberFormat="1" applyFont="1" applyBorder="1" applyAlignment="1" applyProtection="1">
      <alignment vertical="top" wrapText="1"/>
      <protection hidden="1"/>
    </xf>
    <xf numFmtId="2" fontId="7" fillId="0" borderId="10" xfId="0" applyNumberFormat="1" applyFont="1" applyBorder="1" applyAlignment="1" applyProtection="1">
      <alignment vertical="top" wrapText="1"/>
      <protection hidden="1"/>
    </xf>
    <xf numFmtId="2" fontId="3" fillId="0" borderId="0" xfId="0" applyNumberFormat="1" applyFont="1" applyFill="1" applyBorder="1" applyAlignment="1" applyProtection="1">
      <alignment vertical="top" wrapText="1"/>
      <protection hidden="1"/>
    </xf>
    <xf numFmtId="1" fontId="7" fillId="0" borderId="12" xfId="0" applyNumberFormat="1" applyFont="1" applyBorder="1" applyAlignment="1" applyProtection="1">
      <alignment vertical="top" wrapText="1"/>
      <protection hidden="1"/>
    </xf>
    <xf numFmtId="2" fontId="7" fillId="0" borderId="16" xfId="0" applyNumberFormat="1" applyFont="1" applyBorder="1" applyAlignment="1" applyProtection="1">
      <alignment vertical="top" wrapText="1"/>
      <protection hidden="1"/>
    </xf>
    <xf numFmtId="2" fontId="7" fillId="0" borderId="13" xfId="0" applyNumberFormat="1" applyFont="1" applyBorder="1" applyAlignment="1" applyProtection="1">
      <alignment vertical="top" wrapText="1"/>
      <protection hidden="1"/>
    </xf>
    <xf numFmtId="2" fontId="3" fillId="0" borderId="10" xfId="0" applyNumberFormat="1" applyFont="1" applyBorder="1" applyAlignment="1" applyProtection="1">
      <alignment vertical="top" wrapText="1"/>
      <protection hidden="1"/>
    </xf>
    <xf numFmtId="1" fontId="3" fillId="3" borderId="9" xfId="0" applyNumberFormat="1" applyFont="1" applyFill="1" applyBorder="1" applyProtection="1">
      <protection hidden="1"/>
    </xf>
    <xf numFmtId="2" fontId="3" fillId="3" borderId="15" xfId="0" applyNumberFormat="1" applyFont="1" applyFill="1" applyBorder="1" applyAlignment="1" applyProtection="1">
      <alignment vertical="top" wrapText="1"/>
      <protection hidden="1"/>
    </xf>
    <xf numFmtId="2" fontId="3" fillId="3" borderId="10" xfId="0" applyNumberFormat="1" applyFont="1" applyFill="1" applyBorder="1" applyAlignment="1" applyProtection="1">
      <alignment vertical="top" wrapText="1"/>
      <protection hidden="1"/>
    </xf>
    <xf numFmtId="1" fontId="3" fillId="3" borderId="9" xfId="0" applyNumberFormat="1" applyFont="1" applyFill="1" applyBorder="1" applyAlignment="1" applyProtection="1">
      <alignment vertical="top" wrapText="1"/>
      <protection hidden="1"/>
    </xf>
    <xf numFmtId="1" fontId="7" fillId="3" borderId="9" xfId="0" applyNumberFormat="1" applyFont="1" applyFill="1" applyBorder="1" applyAlignment="1" applyProtection="1">
      <alignment vertical="top" wrapText="1"/>
      <protection hidden="1"/>
    </xf>
    <xf numFmtId="2" fontId="7" fillId="3" borderId="15" xfId="0" applyNumberFormat="1" applyFont="1" applyFill="1" applyBorder="1" applyAlignment="1" applyProtection="1">
      <alignment vertical="top" wrapText="1"/>
      <protection hidden="1"/>
    </xf>
    <xf numFmtId="2" fontId="7" fillId="3" borderId="10" xfId="0" applyNumberFormat="1" applyFont="1" applyFill="1" applyBorder="1" applyAlignment="1" applyProtection="1">
      <alignment vertical="top" wrapText="1"/>
      <protection hidden="1"/>
    </xf>
    <xf numFmtId="1" fontId="7" fillId="0" borderId="9" xfId="0" applyNumberFormat="1" applyFont="1" applyFill="1" applyBorder="1" applyAlignment="1" applyProtection="1">
      <alignment vertical="top" wrapText="1"/>
      <protection hidden="1"/>
    </xf>
    <xf numFmtId="2" fontId="7" fillId="0" borderId="15" xfId="0" applyNumberFormat="1" applyFont="1" applyFill="1" applyBorder="1" applyAlignment="1" applyProtection="1">
      <alignment vertical="top" wrapText="1"/>
      <protection hidden="1"/>
    </xf>
    <xf numFmtId="2" fontId="7" fillId="0" borderId="10" xfId="0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7" fillId="3" borderId="17" xfId="0" applyFont="1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16" fillId="2" borderId="0" xfId="0" applyFont="1" applyFill="1" applyProtection="1">
      <protection hidden="1"/>
    </xf>
    <xf numFmtId="0" fontId="15" fillId="2" borderId="0" xfId="0" applyFont="1" applyFill="1" applyProtection="1">
      <protection hidden="1"/>
    </xf>
    <xf numFmtId="165" fontId="3" fillId="2" borderId="0" xfId="0" applyNumberFormat="1" applyFont="1" applyFill="1" applyBorder="1" applyAlignment="1" applyProtection="1">
      <alignment horizontal="center"/>
      <protection hidden="1"/>
    </xf>
    <xf numFmtId="0" fontId="9" fillId="2" borderId="0" xfId="0" applyFont="1" applyFill="1" applyProtection="1"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shrinkToFit="1"/>
      <protection hidden="1"/>
    </xf>
    <xf numFmtId="0" fontId="7" fillId="3" borderId="0" xfId="0" applyFont="1" applyFill="1" applyBorder="1" applyAlignment="1" applyProtection="1">
      <alignment horizontal="center" shrinkToFit="1"/>
      <protection hidden="1"/>
    </xf>
    <xf numFmtId="0" fontId="7" fillId="3" borderId="18" xfId="0" applyFont="1" applyFill="1" applyBorder="1" applyAlignment="1" applyProtection="1">
      <alignment horizontal="center" shrinkToFit="1"/>
      <protection hidden="1"/>
    </xf>
    <xf numFmtId="0" fontId="7" fillId="3" borderId="19" xfId="0" applyFont="1" applyFill="1" applyBorder="1" applyAlignment="1" applyProtection="1">
      <alignment horizontal="center" shrinkToFit="1"/>
      <protection hidden="1"/>
    </xf>
    <xf numFmtId="0" fontId="7" fillId="3" borderId="20" xfId="0" applyFont="1" applyFill="1" applyBorder="1" applyAlignment="1" applyProtection="1">
      <alignment horizontal="center" shrinkToFit="1"/>
      <protection hidden="1"/>
    </xf>
    <xf numFmtId="0" fontId="7" fillId="3" borderId="21" xfId="0" applyFont="1" applyFill="1" applyBorder="1" applyAlignment="1" applyProtection="1">
      <alignment horizontal="center" shrinkToFit="1"/>
      <protection hidden="1"/>
    </xf>
    <xf numFmtId="0" fontId="0" fillId="2" borderId="21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7" fillId="3" borderId="20" xfId="0" applyFont="1" applyFill="1" applyBorder="1" applyAlignment="1" applyProtection="1">
      <alignment horizontal="center"/>
      <protection hidden="1"/>
    </xf>
    <xf numFmtId="0" fontId="7" fillId="3" borderId="21" xfId="0" applyFont="1" applyFill="1" applyBorder="1" applyAlignment="1" applyProtection="1">
      <alignment horizontal="center"/>
      <protection hidden="1"/>
    </xf>
    <xf numFmtId="0" fontId="15" fillId="3" borderId="22" xfId="0" applyFont="1" applyFill="1" applyBorder="1" applyProtection="1">
      <protection hidden="1"/>
    </xf>
    <xf numFmtId="0" fontId="15" fillId="3" borderId="19" xfId="0" applyFont="1" applyFill="1" applyBorder="1" applyProtection="1">
      <protection hidden="1"/>
    </xf>
    <xf numFmtId="0" fontId="15" fillId="3" borderId="20" xfId="0" applyFont="1" applyFill="1" applyBorder="1" applyProtection="1">
      <protection hidden="1"/>
    </xf>
    <xf numFmtId="0" fontId="15" fillId="3" borderId="21" xfId="0" applyFont="1" applyFill="1" applyBorder="1" applyProtection="1">
      <protection hidden="1"/>
    </xf>
    <xf numFmtId="0" fontId="7" fillId="2" borderId="21" xfId="0" applyFont="1" applyFill="1" applyBorder="1" applyAlignment="1" applyProtection="1">
      <alignment horizontal="right"/>
      <protection hidden="1"/>
    </xf>
    <xf numFmtId="0" fontId="0" fillId="2" borderId="21" xfId="0" applyFill="1" applyBorder="1" applyAlignment="1" applyProtection="1">
      <alignment horizontal="right"/>
      <protection hidden="1"/>
    </xf>
    <xf numFmtId="0" fontId="7" fillId="2" borderId="23" xfId="0" applyFont="1" applyFill="1" applyBorder="1" applyAlignment="1" applyProtection="1">
      <alignment horizontal="center" shrinkToFit="1"/>
      <protection hidden="1"/>
    </xf>
    <xf numFmtId="0" fontId="3" fillId="2" borderId="23" xfId="0" applyFont="1" applyFill="1" applyBorder="1" applyProtection="1">
      <protection hidden="1"/>
    </xf>
    <xf numFmtId="0" fontId="3" fillId="2" borderId="23" xfId="0" applyFont="1" applyFill="1" applyBorder="1" applyAlignment="1" applyProtection="1">
      <alignment horizontal="left" vertical="top" indent="1"/>
      <protection hidden="1"/>
    </xf>
    <xf numFmtId="0" fontId="3" fillId="2" borderId="23" xfId="0" applyFont="1" applyFill="1" applyBorder="1" applyAlignment="1" applyProtection="1">
      <alignment horizontal="center"/>
      <protection hidden="1"/>
    </xf>
    <xf numFmtId="0" fontId="8" fillId="2" borderId="23" xfId="0" applyFont="1" applyFill="1" applyBorder="1" applyAlignment="1" applyProtection="1">
      <alignment horizontal="left"/>
      <protection hidden="1"/>
    </xf>
    <xf numFmtId="0" fontId="6" fillId="2" borderId="23" xfId="0" applyFont="1" applyFill="1" applyBorder="1" applyAlignment="1" applyProtection="1">
      <alignment horizontal="left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0" fillId="2" borderId="23" xfId="0" applyFill="1" applyBorder="1" applyProtection="1">
      <protection hidden="1"/>
    </xf>
    <xf numFmtId="0" fontId="15" fillId="3" borderId="18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19" fillId="2" borderId="0" xfId="0" applyFont="1" applyFill="1" applyBorder="1" applyAlignment="1" applyProtection="1">
      <alignment horizont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0" fontId="3" fillId="2" borderId="20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0" fillId="3" borderId="21" xfId="0" applyFill="1" applyBorder="1" applyProtection="1">
      <protection hidden="1"/>
    </xf>
    <xf numFmtId="0" fontId="0" fillId="3" borderId="18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7" fillId="2" borderId="0" xfId="0" applyFont="1" applyFill="1" applyBorder="1" applyAlignment="1" applyProtection="1">
      <alignment horizontal="center" shrinkToFit="1"/>
      <protection hidden="1"/>
    </xf>
    <xf numFmtId="4" fontId="3" fillId="2" borderId="20" xfId="0" applyNumberFormat="1" applyFont="1" applyFill="1" applyBorder="1" applyAlignment="1" applyProtection="1">
      <alignment vertical="center" shrinkToFit="1"/>
      <protection hidden="1"/>
    </xf>
    <xf numFmtId="3" fontId="3" fillId="2" borderId="20" xfId="0" applyNumberFormat="1" applyFont="1" applyFill="1" applyBorder="1" applyAlignment="1" applyProtection="1">
      <alignment vertical="center" shrinkToFit="1"/>
      <protection hidden="1"/>
    </xf>
    <xf numFmtId="164" fontId="3" fillId="2" borderId="20" xfId="0" applyNumberFormat="1" applyFont="1" applyFill="1" applyBorder="1" applyAlignment="1" applyProtection="1">
      <alignment vertical="center" shrinkToFit="1"/>
      <protection hidden="1"/>
    </xf>
    <xf numFmtId="0" fontId="7" fillId="3" borderId="24" xfId="0" applyFont="1" applyFill="1" applyBorder="1" applyAlignment="1" applyProtection="1">
      <alignment horizontal="center" shrinkToFit="1"/>
      <protection hidden="1"/>
    </xf>
    <xf numFmtId="0" fontId="7" fillId="3" borderId="25" xfId="0" applyFont="1" applyFill="1" applyBorder="1" applyAlignment="1" applyProtection="1">
      <alignment horizont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vertical="center"/>
      <protection hidden="1"/>
    </xf>
    <xf numFmtId="0" fontId="15" fillId="3" borderId="3" xfId="0" applyFont="1" applyFill="1" applyBorder="1" applyProtection="1">
      <protection hidden="1"/>
    </xf>
    <xf numFmtId="0" fontId="15" fillId="3" borderId="26" xfId="0" applyFont="1" applyFill="1" applyBorder="1" applyProtection="1">
      <protection hidden="1"/>
    </xf>
    <xf numFmtId="0" fontId="7" fillId="3" borderId="26" xfId="0" applyFont="1" applyFill="1" applyBorder="1" applyAlignment="1" applyProtection="1">
      <alignment horizontal="center" shrinkToFit="1"/>
      <protection hidden="1"/>
    </xf>
    <xf numFmtId="0" fontId="7" fillId="3" borderId="4" xfId="0" applyFont="1" applyFill="1" applyBorder="1" applyAlignment="1" applyProtection="1">
      <alignment horizontal="center" shrinkToFit="1"/>
      <protection hidden="1"/>
    </xf>
    <xf numFmtId="0" fontId="3" fillId="3" borderId="27" xfId="0" applyFont="1" applyFill="1" applyBorder="1" applyProtection="1">
      <protection hidden="1"/>
    </xf>
    <xf numFmtId="0" fontId="7" fillId="3" borderId="28" xfId="0" applyFont="1" applyFill="1" applyBorder="1" applyProtection="1">
      <protection hidden="1"/>
    </xf>
    <xf numFmtId="0" fontId="3" fillId="3" borderId="29" xfId="0" applyFont="1" applyFill="1" applyBorder="1" applyProtection="1">
      <protection hidden="1"/>
    </xf>
    <xf numFmtId="164" fontId="7" fillId="3" borderId="30" xfId="0" applyNumberFormat="1" applyFont="1" applyFill="1" applyBorder="1" applyProtection="1">
      <protection hidden="1"/>
    </xf>
    <xf numFmtId="0" fontId="7" fillId="3" borderId="31" xfId="0" applyFont="1" applyFill="1" applyBorder="1" applyProtection="1">
      <protection hidden="1"/>
    </xf>
    <xf numFmtId="164" fontId="7" fillId="3" borderId="32" xfId="0" applyNumberFormat="1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shrinkToFi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4" fontId="3" fillId="3" borderId="0" xfId="0" applyNumberFormat="1" applyFont="1" applyFill="1" applyBorder="1" applyAlignment="1" applyProtection="1">
      <alignment vertical="center" shrinkToFi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vertical="center" shrinkToFit="1"/>
      <protection hidden="1"/>
    </xf>
    <xf numFmtId="164" fontId="3" fillId="3" borderId="0" xfId="0" applyNumberFormat="1" applyFont="1" applyFill="1" applyBorder="1" applyAlignment="1" applyProtection="1">
      <alignment vertical="center"/>
      <protection hidden="1"/>
    </xf>
    <xf numFmtId="164" fontId="3" fillId="3" borderId="0" xfId="0" applyNumberFormat="1" applyFont="1" applyFill="1" applyBorder="1" applyAlignment="1" applyProtection="1">
      <alignment vertical="center" shrinkToFit="1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left" shrinkToFit="1"/>
      <protection hidden="1"/>
    </xf>
    <xf numFmtId="0" fontId="0" fillId="3" borderId="0" xfId="0" applyFill="1" applyBorder="1" applyProtection="1">
      <protection hidden="1"/>
    </xf>
    <xf numFmtId="0" fontId="3" fillId="3" borderId="0" xfId="0" applyFont="1" applyFill="1" applyBorder="1" applyAlignment="1" applyProtection="1">
      <alignment shrinkToFit="1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Border="1" applyProtection="1">
      <protection hidden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20" fillId="3" borderId="0" xfId="0" applyFont="1" applyFill="1" applyAlignment="1" applyProtection="1">
      <alignment vertical="top" wrapText="1"/>
      <protection hidden="1"/>
    </xf>
    <xf numFmtId="0" fontId="20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1" fontId="3" fillId="2" borderId="1" xfId="0" applyNumberFormat="1" applyFont="1" applyFill="1" applyBorder="1" applyProtection="1">
      <protection locked="0"/>
    </xf>
    <xf numFmtId="4" fontId="3" fillId="2" borderId="9" xfId="0" applyNumberFormat="1" applyFont="1" applyFill="1" applyBorder="1" applyAlignment="1" applyProtection="1">
      <alignment vertical="center" shrinkToFit="1"/>
      <protection hidden="1"/>
    </xf>
    <xf numFmtId="0" fontId="11" fillId="2" borderId="0" xfId="0" applyFont="1" applyFill="1" applyBorder="1" applyAlignment="1" applyProtection="1">
      <alignment vertical="top" wrapText="1"/>
      <protection hidden="1"/>
    </xf>
    <xf numFmtId="1" fontId="14" fillId="3" borderId="0" xfId="0" applyNumberFormat="1" applyFont="1" applyFill="1" applyProtection="1">
      <protection hidden="1"/>
    </xf>
    <xf numFmtId="2" fontId="14" fillId="3" borderId="0" xfId="0" applyNumberFormat="1" applyFont="1" applyFill="1" applyProtection="1">
      <protection hidden="1"/>
    </xf>
    <xf numFmtId="3" fontId="14" fillId="3" borderId="0" xfId="0" applyNumberFormat="1" applyFont="1" applyFill="1" applyBorder="1" applyAlignment="1" applyProtection="1">
      <alignment horizontal="center"/>
      <protection hidden="1"/>
    </xf>
    <xf numFmtId="2" fontId="14" fillId="3" borderId="0" xfId="0" applyNumberFormat="1" applyFont="1" applyFill="1" applyBorder="1" applyAlignment="1" applyProtection="1">
      <alignment horizontal="center"/>
      <protection hidden="1"/>
    </xf>
    <xf numFmtId="164" fontId="12" fillId="2" borderId="23" xfId="0" applyNumberFormat="1" applyFont="1" applyFill="1" applyBorder="1" applyProtection="1">
      <protection hidden="1"/>
    </xf>
    <xf numFmtId="4" fontId="12" fillId="2" borderId="0" xfId="0" applyNumberFormat="1" applyFont="1" applyFill="1" applyBorder="1" applyProtection="1">
      <protection hidden="1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21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49" fontId="13" fillId="3" borderId="0" xfId="0" applyNumberFormat="1" applyFont="1" applyFill="1" applyBorder="1" applyAlignment="1" applyProtection="1">
      <alignment horizontal="center"/>
      <protection hidden="1"/>
    </xf>
    <xf numFmtId="0" fontId="13" fillId="3" borderId="0" xfId="0" applyFont="1" applyFill="1" applyBorder="1" applyAlignment="1" applyProtection="1">
      <alignment horizontal="center"/>
      <protection hidden="1"/>
    </xf>
    <xf numFmtId="2" fontId="13" fillId="3" borderId="0" xfId="0" applyNumberFormat="1" applyFont="1" applyFill="1" applyBorder="1" applyAlignment="1" applyProtection="1">
      <alignment horizontal="center"/>
      <protection hidden="1"/>
    </xf>
    <xf numFmtId="0" fontId="7" fillId="3" borderId="20" xfId="0" applyFont="1" applyFill="1" applyBorder="1" applyAlignment="1" applyProtection="1">
      <alignment vertical="center"/>
      <protection hidden="1"/>
    </xf>
    <xf numFmtId="0" fontId="7" fillId="3" borderId="21" xfId="0" applyFont="1" applyFill="1" applyBorder="1" applyAlignment="1" applyProtection="1">
      <alignment vertical="center"/>
      <protection hidden="1"/>
    </xf>
    <xf numFmtId="1" fontId="22" fillId="4" borderId="9" xfId="0" applyNumberFormat="1" applyFont="1" applyFill="1" applyBorder="1" applyAlignment="1" applyProtection="1">
      <alignment horizontal="center"/>
      <protection hidden="1"/>
    </xf>
    <xf numFmtId="1" fontId="22" fillId="4" borderId="15" xfId="0" applyNumberFormat="1" applyFont="1" applyFill="1" applyBorder="1" applyAlignment="1" applyProtection="1">
      <alignment horizontal="center"/>
      <protection hidden="1"/>
    </xf>
    <xf numFmtId="4" fontId="3" fillId="3" borderId="15" xfId="0" applyNumberFormat="1" applyFont="1" applyFill="1" applyBorder="1" applyAlignment="1" applyProtection="1">
      <alignment vertical="center" shrinkToFit="1"/>
      <protection hidden="1"/>
    </xf>
    <xf numFmtId="4" fontId="3" fillId="3" borderId="10" xfId="0" applyNumberFormat="1" applyFont="1" applyFill="1" applyBorder="1" applyAlignment="1" applyProtection="1">
      <alignment vertical="center" shrinkToFit="1"/>
      <protection hidden="1"/>
    </xf>
    <xf numFmtId="4" fontId="3" fillId="3" borderId="9" xfId="0" applyNumberFormat="1" applyFont="1" applyFill="1" applyBorder="1" applyAlignment="1" applyProtection="1">
      <alignment vertical="center" shrinkToFit="1"/>
      <protection hidden="1"/>
    </xf>
    <xf numFmtId="0" fontId="3" fillId="3" borderId="20" xfId="0" applyFont="1" applyFill="1" applyBorder="1" applyAlignment="1" applyProtection="1">
      <alignment vertical="center"/>
      <protection hidden="1"/>
    </xf>
    <xf numFmtId="0" fontId="3" fillId="3" borderId="21" xfId="0" applyFont="1" applyFill="1" applyBorder="1" applyAlignment="1" applyProtection="1">
      <alignment vertical="center"/>
      <protection hidden="1"/>
    </xf>
    <xf numFmtId="3" fontId="3" fillId="3" borderId="10" xfId="0" applyNumberFormat="1" applyFont="1" applyFill="1" applyBorder="1" applyAlignment="1" applyProtection="1">
      <alignment vertical="center" shrinkToFit="1"/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3" fillId="3" borderId="26" xfId="0" applyFont="1" applyFill="1" applyBorder="1" applyAlignment="1" applyProtection="1">
      <alignment vertical="center"/>
      <protection hidden="1"/>
    </xf>
    <xf numFmtId="164" fontId="3" fillId="3" borderId="10" xfId="0" applyNumberFormat="1" applyFont="1" applyFill="1" applyBorder="1" applyAlignment="1" applyProtection="1">
      <alignment vertical="center" shrinkToFit="1"/>
      <protection locked="0" hidden="1"/>
    </xf>
    <xf numFmtId="164" fontId="3" fillId="3" borderId="10" xfId="0" applyNumberFormat="1" applyFont="1" applyFill="1" applyBorder="1" applyAlignment="1" applyProtection="1">
      <alignment vertical="center" shrinkToFit="1"/>
      <protection hidden="1"/>
    </xf>
    <xf numFmtId="0" fontId="3" fillId="3" borderId="17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" fontId="3" fillId="2" borderId="9" xfId="0" applyNumberFormat="1" applyFont="1" applyFill="1" applyBorder="1" applyAlignment="1" applyProtection="1">
      <alignment vertical="center" shrinkToFit="1"/>
      <protection locked="0"/>
    </xf>
    <xf numFmtId="4" fontId="3" fillId="2" borderId="15" xfId="0" applyNumberFormat="1" applyFont="1" applyFill="1" applyBorder="1" applyAlignment="1" applyProtection="1">
      <alignment vertical="center" shrinkToFit="1"/>
      <protection locked="0"/>
    </xf>
    <xf numFmtId="3" fontId="3" fillId="2" borderId="9" xfId="0" applyNumberFormat="1" applyFont="1" applyFill="1" applyBorder="1" applyAlignment="1" applyProtection="1">
      <alignment vertical="center" shrinkToFit="1"/>
      <protection locked="0"/>
    </xf>
    <xf numFmtId="3" fontId="3" fillId="2" borderId="15" xfId="0" applyNumberFormat="1" applyFont="1" applyFill="1" applyBorder="1" applyAlignment="1" applyProtection="1">
      <alignment vertical="center" shrinkToFit="1"/>
      <protection locked="0"/>
    </xf>
    <xf numFmtId="3" fontId="3" fillId="2" borderId="10" xfId="0" applyNumberFormat="1" applyFont="1" applyFill="1" applyBorder="1" applyAlignment="1" applyProtection="1">
      <alignment vertical="center" shrinkToFit="1"/>
      <protection locked="0"/>
    </xf>
    <xf numFmtId="4" fontId="1" fillId="2" borderId="9" xfId="0" applyNumberFormat="1" applyFont="1" applyFill="1" applyBorder="1" applyAlignment="1" applyProtection="1">
      <alignment vertical="center" shrinkToFit="1"/>
      <protection locked="0"/>
    </xf>
    <xf numFmtId="2" fontId="3" fillId="3" borderId="0" xfId="0" applyNumberFormat="1" applyFont="1" applyFill="1" applyBorder="1" applyAlignment="1" applyProtection="1">
      <alignment vertical="center"/>
      <protection hidden="1"/>
    </xf>
    <xf numFmtId="39" fontId="3" fillId="3" borderId="0" xfId="0" applyNumberFormat="1" applyFont="1" applyFill="1" applyBorder="1" applyAlignment="1" applyProtection="1">
      <alignment vertical="center"/>
      <protection hidden="1"/>
    </xf>
    <xf numFmtId="49" fontId="3" fillId="3" borderId="0" xfId="0" applyNumberFormat="1" applyFont="1" applyFill="1" applyBorder="1" applyAlignment="1" applyProtection="1">
      <alignment vertical="center"/>
      <protection hidden="1"/>
    </xf>
    <xf numFmtId="0" fontId="7" fillId="3" borderId="3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vertical="center"/>
      <protection hidden="1"/>
    </xf>
    <xf numFmtId="0" fontId="18" fillId="3" borderId="20" xfId="0" applyFont="1" applyFill="1" applyBorder="1" applyAlignment="1" applyProtection="1">
      <alignment horizontal="left"/>
      <protection hidden="1"/>
    </xf>
    <xf numFmtId="0" fontId="8" fillId="3" borderId="21" xfId="0" applyFont="1" applyFill="1" applyBorder="1" applyAlignment="1" applyProtection="1">
      <alignment horizontal="left"/>
      <protection hidden="1"/>
    </xf>
    <xf numFmtId="0" fontId="1" fillId="3" borderId="21" xfId="0" applyFont="1" applyFill="1" applyBorder="1" applyProtection="1">
      <protection hidden="1"/>
    </xf>
    <xf numFmtId="0" fontId="18" fillId="3" borderId="20" xfId="0" applyFont="1" applyFill="1" applyBorder="1" applyProtection="1">
      <protection hidden="1"/>
    </xf>
    <xf numFmtId="0" fontId="19" fillId="3" borderId="21" xfId="0" applyFont="1" applyFill="1" applyBorder="1" applyAlignment="1" applyProtection="1">
      <alignment horizontal="left"/>
      <protection hidden="1"/>
    </xf>
    <xf numFmtId="0" fontId="7" fillId="3" borderId="21" xfId="0" applyFont="1" applyFill="1" applyBorder="1" applyAlignment="1" applyProtection="1">
      <alignment horizontal="left"/>
      <protection hidden="1"/>
    </xf>
    <xf numFmtId="0" fontId="18" fillId="3" borderId="20" xfId="0" applyFont="1" applyFill="1" applyBorder="1" applyAlignment="1" applyProtection="1">
      <alignment horizontal="left" vertical="top" indent="2"/>
      <protection hidden="1"/>
    </xf>
    <xf numFmtId="0" fontId="3" fillId="3" borderId="21" xfId="0" applyFont="1" applyFill="1" applyBorder="1" applyProtection="1">
      <protection hidden="1"/>
    </xf>
    <xf numFmtId="0" fontId="18" fillId="3" borderId="3" xfId="0" applyFont="1" applyFill="1" applyBorder="1" applyProtection="1">
      <protection hidden="1"/>
    </xf>
    <xf numFmtId="0" fontId="19" fillId="3" borderId="4" xfId="0" applyFont="1" applyFill="1" applyBorder="1" applyAlignment="1" applyProtection="1">
      <alignment horizontal="left"/>
      <protection hidden="1"/>
    </xf>
    <xf numFmtId="0" fontId="14" fillId="3" borderId="0" xfId="0" applyFont="1" applyFill="1" applyBorder="1" applyAlignment="1" applyProtection="1">
      <alignment vertical="center"/>
      <protection hidden="1"/>
    </xf>
    <xf numFmtId="4" fontId="3" fillId="3" borderId="20" xfId="0" applyNumberFormat="1" applyFont="1" applyFill="1" applyBorder="1" applyAlignment="1" applyProtection="1">
      <alignment vertical="center" shrinkToFit="1"/>
      <protection hidden="1"/>
    </xf>
    <xf numFmtId="4" fontId="1" fillId="3" borderId="20" xfId="0" applyNumberFormat="1" applyFont="1" applyFill="1" applyBorder="1" applyAlignment="1" applyProtection="1">
      <alignment vertical="center" shrinkToFit="1"/>
      <protection hidden="1"/>
    </xf>
    <xf numFmtId="3" fontId="3" fillId="3" borderId="20" xfId="0" applyNumberFormat="1" applyFont="1" applyFill="1" applyBorder="1" applyAlignment="1" applyProtection="1">
      <alignment vertical="center" shrinkToFit="1"/>
      <protection hidden="1"/>
    </xf>
    <xf numFmtId="4" fontId="3" fillId="3" borderId="15" xfId="0" applyNumberFormat="1" applyFont="1" applyFill="1" applyBorder="1" applyAlignment="1" applyProtection="1">
      <alignment vertical="center"/>
      <protection hidden="1"/>
    </xf>
    <xf numFmtId="0" fontId="3" fillId="3" borderId="33" xfId="0" applyFont="1" applyFill="1" applyBorder="1" applyAlignment="1" applyProtection="1">
      <alignment vertical="center"/>
      <protection hidden="1"/>
    </xf>
    <xf numFmtId="164" fontId="3" fillId="3" borderId="33" xfId="0" applyNumberFormat="1" applyFont="1" applyFill="1" applyBorder="1" applyAlignment="1" applyProtection="1">
      <alignment vertical="center" shrinkToFit="1"/>
      <protection hidden="1"/>
    </xf>
    <xf numFmtId="164" fontId="3" fillId="3" borderId="15" xfId="0" applyNumberFormat="1" applyFont="1" applyFill="1" applyBorder="1" applyAlignment="1" applyProtection="1">
      <alignment vertical="center"/>
      <protection hidden="1"/>
    </xf>
    <xf numFmtId="164" fontId="3" fillId="3" borderId="16" xfId="0" applyNumberFormat="1" applyFont="1" applyFill="1" applyBorder="1" applyAlignment="1" applyProtection="1">
      <alignment vertical="center" shrinkToFit="1"/>
      <protection hidden="1"/>
    </xf>
    <xf numFmtId="4" fontId="3" fillId="3" borderId="1" xfId="0" applyNumberFormat="1" applyFont="1" applyFill="1" applyBorder="1" applyAlignment="1" applyProtection="1">
      <alignment vertical="center" shrinkToFit="1"/>
      <protection hidden="1"/>
    </xf>
    <xf numFmtId="4" fontId="3" fillId="3" borderId="34" xfId="0" applyNumberFormat="1" applyFont="1" applyFill="1" applyBorder="1" applyAlignment="1" applyProtection="1">
      <alignment vertical="center" shrinkToFit="1"/>
      <protection hidden="1"/>
    </xf>
    <xf numFmtId="3" fontId="3" fillId="3" borderId="34" xfId="0" applyNumberFormat="1" applyFont="1" applyFill="1" applyBorder="1" applyAlignment="1" applyProtection="1">
      <alignment vertical="center" shrinkToFit="1"/>
      <protection hidden="1"/>
    </xf>
    <xf numFmtId="4" fontId="3" fillId="3" borderId="35" xfId="0" applyNumberFormat="1" applyFont="1" applyFill="1" applyBorder="1" applyAlignment="1" applyProtection="1">
      <alignment vertical="center"/>
      <protection hidden="1"/>
    </xf>
    <xf numFmtId="164" fontId="3" fillId="3" borderId="36" xfId="0" applyNumberFormat="1" applyFont="1" applyFill="1" applyBorder="1" applyAlignment="1" applyProtection="1">
      <alignment vertical="center" shrinkToFit="1"/>
      <protection hidden="1"/>
    </xf>
    <xf numFmtId="0" fontId="7" fillId="3" borderId="20" xfId="0" applyFont="1" applyFill="1" applyBorder="1" applyProtection="1">
      <protection hidden="1"/>
    </xf>
    <xf numFmtId="0" fontId="8" fillId="3" borderId="0" xfId="0" applyFont="1" applyFill="1" applyBorder="1" applyAlignment="1" applyProtection="1">
      <alignment horizontal="left"/>
      <protection hidden="1"/>
    </xf>
    <xf numFmtId="0" fontId="3" fillId="3" borderId="0" xfId="0" applyFont="1" applyFill="1" applyBorder="1" applyProtection="1">
      <protection hidden="1"/>
    </xf>
    <xf numFmtId="4" fontId="3" fillId="3" borderId="21" xfId="0" applyNumberFormat="1" applyFont="1" applyFill="1" applyBorder="1" applyAlignment="1" applyProtection="1">
      <alignment vertical="center" shrinkToFit="1"/>
      <protection hidden="1"/>
    </xf>
    <xf numFmtId="0" fontId="7" fillId="3" borderId="20" xfId="0" applyFont="1" applyFill="1" applyBorder="1" applyAlignment="1" applyProtection="1">
      <alignment horizontal="left" indent="1"/>
      <protection hidden="1"/>
    </xf>
    <xf numFmtId="0" fontId="3" fillId="3" borderId="0" xfId="0" applyFont="1" applyFill="1" applyBorder="1" applyAlignment="1" applyProtection="1">
      <alignment horizontal="left" vertical="top" indent="1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3" fontId="3" fillId="3" borderId="21" xfId="0" applyNumberFormat="1" applyFont="1" applyFill="1" applyBorder="1" applyAlignment="1" applyProtection="1">
      <alignment vertical="center" shrinkToFit="1"/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164" fontId="3" fillId="3" borderId="21" xfId="0" applyNumberFormat="1" applyFont="1" applyFill="1" applyBorder="1" applyAlignment="1" applyProtection="1">
      <alignment vertical="center" shrinkToFit="1"/>
      <protection hidden="1"/>
    </xf>
    <xf numFmtId="0" fontId="7" fillId="3" borderId="3" xfId="0" applyFont="1" applyFill="1" applyBorder="1" applyAlignment="1" applyProtection="1">
      <alignment horizontal="left" indent="1"/>
      <protection hidden="1"/>
    </xf>
    <xf numFmtId="0" fontId="3" fillId="3" borderId="26" xfId="0" applyFont="1" applyFill="1" applyBorder="1" applyProtection="1">
      <protection hidden="1"/>
    </xf>
    <xf numFmtId="164" fontId="3" fillId="3" borderId="4" xfId="0" applyNumberFormat="1" applyFont="1" applyFill="1" applyBorder="1" applyAlignment="1" applyProtection="1">
      <alignment vertical="center" shrinkToFit="1"/>
      <protection hidden="1"/>
    </xf>
    <xf numFmtId="164" fontId="3" fillId="3" borderId="37" xfId="0" applyNumberFormat="1" applyFont="1" applyFill="1" applyBorder="1" applyAlignment="1" applyProtection="1">
      <alignment vertical="center" shrinkToFit="1"/>
      <protection hidden="1"/>
    </xf>
    <xf numFmtId="164" fontId="3" fillId="3" borderId="38" xfId="0" applyNumberFormat="1" applyFont="1" applyFill="1" applyBorder="1" applyAlignment="1" applyProtection="1">
      <alignment vertical="center" shrinkToFit="1"/>
      <protection hidden="1"/>
    </xf>
    <xf numFmtId="164" fontId="3" fillId="3" borderId="39" xfId="0" applyNumberFormat="1" applyFont="1" applyFill="1" applyBorder="1" applyAlignment="1" applyProtection="1">
      <alignment vertical="center" shrinkToFit="1"/>
      <protection hidden="1"/>
    </xf>
    <xf numFmtId="164" fontId="3" fillId="2" borderId="40" xfId="0" applyNumberFormat="1" applyFont="1" applyFill="1" applyBorder="1" applyAlignment="1" applyProtection="1">
      <alignment vertical="center" shrinkToFit="1"/>
      <protection locked="0"/>
    </xf>
    <xf numFmtId="164" fontId="3" fillId="2" borderId="9" xfId="0" applyNumberFormat="1" applyFont="1" applyFill="1" applyBorder="1" applyAlignment="1" applyProtection="1">
      <alignment vertical="center" shrinkToFit="1"/>
      <protection locked="0"/>
    </xf>
    <xf numFmtId="164" fontId="3" fillId="2" borderId="15" xfId="0" applyNumberFormat="1" applyFont="1" applyFill="1" applyBorder="1" applyAlignment="1" applyProtection="1">
      <alignment vertical="center" shrinkToFit="1"/>
      <protection locked="0"/>
    </xf>
    <xf numFmtId="164" fontId="3" fillId="2" borderId="9" xfId="0" applyNumberFormat="1" applyFont="1" applyFill="1" applyBorder="1" applyAlignment="1" applyProtection="1">
      <alignment vertical="center"/>
      <protection locked="0"/>
    </xf>
    <xf numFmtId="164" fontId="3" fillId="2" borderId="15" xfId="0" applyNumberFormat="1" applyFont="1" applyFill="1" applyBorder="1" applyAlignment="1" applyProtection="1">
      <alignment vertical="center"/>
      <protection locked="0"/>
    </xf>
    <xf numFmtId="164" fontId="3" fillId="2" borderId="41" xfId="0" applyNumberFormat="1" applyFont="1" applyFill="1" applyBorder="1" applyAlignment="1" applyProtection="1">
      <alignment vertical="center" shrinkToFit="1"/>
      <protection locked="0"/>
    </xf>
    <xf numFmtId="164" fontId="3" fillId="2" borderId="42" xfId="0" applyNumberFormat="1" applyFont="1" applyFill="1" applyBorder="1" applyAlignment="1" applyProtection="1">
      <alignment vertical="center" shrinkToFit="1"/>
      <protection locked="0"/>
    </xf>
    <xf numFmtId="164" fontId="14" fillId="2" borderId="23" xfId="0" applyNumberFormat="1" applyFont="1" applyFill="1" applyBorder="1" applyProtection="1">
      <protection hidden="1"/>
    </xf>
    <xf numFmtId="14" fontId="3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2" borderId="1" xfId="0" applyNumberFormat="1" applyFont="1" applyFill="1" applyBorder="1" applyAlignment="1" applyProtection="1">
      <alignment horizontal="left" shrinkToFit="1"/>
      <protection locked="0"/>
    </xf>
    <xf numFmtId="0" fontId="3" fillId="2" borderId="1" xfId="0" applyFont="1" applyFill="1" applyBorder="1" applyAlignment="1" applyProtection="1">
      <alignment horizontal="left" shrinkToFit="1"/>
      <protection locked="0"/>
    </xf>
    <xf numFmtId="0" fontId="3" fillId="2" borderId="33" xfId="0" applyFont="1" applyFill="1" applyBorder="1" applyAlignment="1" applyProtection="1">
      <alignment horizontal="center" shrinkToFit="1"/>
      <protection locked="0"/>
    </xf>
    <xf numFmtId="49" fontId="3" fillId="2" borderId="33" xfId="0" applyNumberFormat="1" applyFont="1" applyFill="1" applyBorder="1" applyAlignment="1" applyProtection="1">
      <alignment horizontal="center" shrinkToFit="1"/>
      <protection locked="0"/>
    </xf>
    <xf numFmtId="0" fontId="17" fillId="2" borderId="25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shrinkToFit="1"/>
      <protection locked="0"/>
    </xf>
    <xf numFmtId="0" fontId="3" fillId="2" borderId="33" xfId="0" applyFont="1" applyFill="1" applyBorder="1" applyAlignment="1" applyProtection="1">
      <alignment shrinkToFit="1"/>
      <protection locked="0"/>
    </xf>
    <xf numFmtId="165" fontId="3" fillId="2" borderId="1" xfId="0" applyNumberFormat="1" applyFont="1" applyFill="1" applyBorder="1" applyAlignment="1" applyProtection="1">
      <alignment horizontal="left" shrinkToFit="1"/>
      <protection locked="0"/>
    </xf>
    <xf numFmtId="0" fontId="3" fillId="2" borderId="33" xfId="0" applyFont="1" applyFill="1" applyBorder="1" applyAlignment="1" applyProtection="1">
      <alignment horizontal="left" shrinkToFit="1"/>
      <protection locked="0"/>
    </xf>
    <xf numFmtId="0" fontId="3" fillId="2" borderId="33" xfId="0" applyNumberFormat="1" applyFont="1" applyFill="1" applyBorder="1" applyAlignment="1" applyProtection="1">
      <alignment horizontal="left" shrinkToFit="1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 shrinkToFit="1"/>
      <protection hidden="1"/>
    </xf>
    <xf numFmtId="0" fontId="11" fillId="3" borderId="0" xfId="0" applyFont="1" applyFill="1" applyAlignment="1" applyProtection="1">
      <alignment horizontal="left"/>
      <protection hidden="1"/>
    </xf>
    <xf numFmtId="0" fontId="20" fillId="3" borderId="0" xfId="0" applyFont="1" applyFill="1" applyAlignment="1" applyProtection="1">
      <alignment vertical="top" wrapText="1"/>
      <protection hidden="1"/>
    </xf>
    <xf numFmtId="0" fontId="0" fillId="2" borderId="1" xfId="0" applyFill="1" applyBorder="1" applyProtection="1">
      <protection hidden="1"/>
    </xf>
    <xf numFmtId="0" fontId="3" fillId="2" borderId="1" xfId="0" applyFont="1" applyFill="1" applyBorder="1" applyAlignment="1" applyProtection="1">
      <alignment shrinkToFi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49" fontId="13" fillId="3" borderId="0" xfId="0" applyNumberFormat="1" applyFont="1" applyFill="1" applyBorder="1" applyAlignment="1" applyProtection="1">
      <alignment horizontal="center"/>
      <protection hidden="1"/>
    </xf>
    <xf numFmtId="0" fontId="13" fillId="3" borderId="0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 vertical="top" wrapText="1"/>
      <protection hidden="1"/>
    </xf>
    <xf numFmtId="0" fontId="7" fillId="3" borderId="20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11" fillId="3" borderId="20" xfId="0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3" fillId="2" borderId="49" xfId="0" applyFont="1" applyFill="1" applyBorder="1" applyProtection="1">
      <protection hidden="1"/>
    </xf>
    <xf numFmtId="0" fontId="3" fillId="2" borderId="25" xfId="0" applyFont="1" applyFill="1" applyBorder="1" applyProtection="1">
      <protection hidden="1"/>
    </xf>
    <xf numFmtId="0" fontId="3" fillId="2" borderId="50" xfId="0" applyFont="1" applyFill="1" applyBorder="1" applyProtection="1">
      <protection hidden="1"/>
    </xf>
    <xf numFmtId="0" fontId="3" fillId="2" borderId="5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34" xfId="0" applyFont="1" applyFill="1" applyBorder="1" applyProtection="1">
      <protection hidden="1"/>
    </xf>
    <xf numFmtId="0" fontId="3" fillId="2" borderId="52" xfId="0" applyFont="1" applyFill="1" applyBorder="1" applyProtection="1">
      <protection hidden="1"/>
    </xf>
    <xf numFmtId="0" fontId="3" fillId="2" borderId="1" xfId="0" applyFont="1" applyFill="1" applyBorder="1" applyProtection="1">
      <protection hidden="1"/>
    </xf>
    <xf numFmtId="0" fontId="3" fillId="2" borderId="53" xfId="0" applyFont="1" applyFill="1" applyBorder="1" applyProtection="1">
      <protection hidden="1"/>
    </xf>
    <xf numFmtId="4" fontId="7" fillId="3" borderId="43" xfId="0" applyNumberFormat="1" applyFont="1" applyFill="1" applyBorder="1" applyAlignment="1" applyProtection="1">
      <alignment vertical="center" shrinkToFit="1"/>
      <protection hidden="1"/>
    </xf>
    <xf numFmtId="4" fontId="7" fillId="3" borderId="44" xfId="0" applyNumberFormat="1" applyFont="1" applyFill="1" applyBorder="1" applyAlignment="1" applyProtection="1">
      <alignment vertical="center" shrinkToFit="1"/>
      <protection hidden="1"/>
    </xf>
    <xf numFmtId="0" fontId="7" fillId="3" borderId="22" xfId="0" applyFont="1" applyFill="1" applyBorder="1" applyAlignment="1" applyProtection="1">
      <alignment horizontal="center"/>
      <protection hidden="1"/>
    </xf>
    <xf numFmtId="0" fontId="7" fillId="3" borderId="19" xfId="0" applyFont="1" applyFill="1" applyBorder="1" applyAlignment="1" applyProtection="1">
      <alignment horizontal="center"/>
      <protection hidden="1"/>
    </xf>
    <xf numFmtId="3" fontId="7" fillId="3" borderId="43" xfId="0" applyNumberFormat="1" applyFont="1" applyFill="1" applyBorder="1" applyAlignment="1" applyProtection="1">
      <alignment vertical="center" shrinkToFit="1"/>
      <protection hidden="1"/>
    </xf>
    <xf numFmtId="3" fontId="7" fillId="3" borderId="44" xfId="0" applyNumberFormat="1" applyFont="1" applyFill="1" applyBorder="1" applyAlignment="1" applyProtection="1">
      <alignment vertical="center" shrinkToFit="1"/>
      <protection hidden="1"/>
    </xf>
    <xf numFmtId="0" fontId="7" fillId="3" borderId="22" xfId="0" applyFont="1" applyFill="1" applyBorder="1" applyAlignment="1" applyProtection="1">
      <alignment horizontal="center" shrinkToFit="1"/>
      <protection hidden="1"/>
    </xf>
    <xf numFmtId="0" fontId="7" fillId="3" borderId="18" xfId="0" applyFont="1" applyFill="1" applyBorder="1" applyAlignment="1" applyProtection="1">
      <alignment horizontal="center" shrinkToFit="1"/>
      <protection hidden="1"/>
    </xf>
    <xf numFmtId="0" fontId="7" fillId="3" borderId="19" xfId="0" applyFont="1" applyFill="1" applyBorder="1" applyAlignment="1" applyProtection="1">
      <alignment horizontal="center" shrinkToFit="1"/>
      <protection hidden="1"/>
    </xf>
    <xf numFmtId="0" fontId="7" fillId="3" borderId="21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1" fillId="3" borderId="24" xfId="0" applyFont="1" applyFill="1" applyBorder="1" applyAlignment="1" applyProtection="1">
      <alignment horizontal="center" vertical="center"/>
      <protection hidden="1"/>
    </xf>
    <xf numFmtId="0" fontId="11" fillId="3" borderId="25" xfId="0" applyFont="1" applyFill="1" applyBorder="1" applyAlignment="1" applyProtection="1">
      <alignment horizontal="center" vertical="center"/>
      <protection hidden="1"/>
    </xf>
    <xf numFmtId="0" fontId="11" fillId="3" borderId="17" xfId="0" applyFont="1" applyFill="1" applyBorder="1" applyAlignment="1" applyProtection="1">
      <alignment horizontal="center" vertical="center"/>
      <protection hidden="1"/>
    </xf>
    <xf numFmtId="164" fontId="7" fillId="3" borderId="45" xfId="0" applyNumberFormat="1" applyFont="1" applyFill="1" applyBorder="1" applyAlignment="1" applyProtection="1">
      <alignment vertical="center" shrinkToFit="1"/>
      <protection hidden="1"/>
    </xf>
    <xf numFmtId="164" fontId="7" fillId="3" borderId="46" xfId="0" applyNumberFormat="1" applyFont="1" applyFill="1" applyBorder="1" applyAlignment="1" applyProtection="1">
      <alignment vertical="center" shrinkToFit="1"/>
      <protection hidden="1"/>
    </xf>
    <xf numFmtId="0" fontId="7" fillId="3" borderId="47" xfId="0" applyFont="1" applyFill="1" applyBorder="1" applyAlignment="1" applyProtection="1">
      <alignment vertical="center"/>
      <protection hidden="1"/>
    </xf>
    <xf numFmtId="0" fontId="7" fillId="3" borderId="48" xfId="0" applyFont="1" applyFill="1" applyBorder="1" applyAlignment="1" applyProtection="1">
      <alignment vertical="center"/>
      <protection hidden="1"/>
    </xf>
    <xf numFmtId="4" fontId="7" fillId="3" borderId="9" xfId="0" applyNumberFormat="1" applyFont="1" applyFill="1" applyBorder="1" applyAlignment="1" applyProtection="1">
      <alignment vertical="center"/>
      <protection hidden="1"/>
    </xf>
    <xf numFmtId="4" fontId="7" fillId="3" borderId="10" xfId="0" applyNumberFormat="1" applyFont="1" applyFill="1" applyBorder="1" applyAlignment="1" applyProtection="1">
      <alignment vertical="center"/>
      <protection hidden="1"/>
    </xf>
    <xf numFmtId="164" fontId="7" fillId="3" borderId="43" xfId="0" applyNumberFormat="1" applyFont="1" applyFill="1" applyBorder="1" applyAlignment="1" applyProtection="1">
      <alignment vertical="center"/>
      <protection hidden="1"/>
    </xf>
    <xf numFmtId="164" fontId="7" fillId="3" borderId="44" xfId="0" applyNumberFormat="1" applyFont="1" applyFill="1" applyBorder="1" applyAlignment="1" applyProtection="1">
      <alignment vertical="center"/>
      <protection hidden="1"/>
    </xf>
    <xf numFmtId="3" fontId="7" fillId="3" borderId="41" xfId="0" applyNumberFormat="1" applyFont="1" applyFill="1" applyBorder="1" applyAlignment="1" applyProtection="1">
      <alignment vertical="center" shrinkToFit="1"/>
      <protection hidden="1"/>
    </xf>
    <xf numFmtId="3" fontId="7" fillId="3" borderId="39" xfId="0" applyNumberFormat="1" applyFont="1" applyFill="1" applyBorder="1" applyAlignment="1" applyProtection="1">
      <alignment vertical="center" shrinkToFit="1"/>
      <protection hidden="1"/>
    </xf>
    <xf numFmtId="164" fontId="7" fillId="3" borderId="9" xfId="0" applyNumberFormat="1" applyFont="1" applyFill="1" applyBorder="1" applyAlignment="1" applyProtection="1">
      <alignment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4" fontId="3" fillId="3" borderId="0" xfId="0" applyNumberFormat="1" applyFont="1" applyFill="1" applyBorder="1" applyAlignment="1" applyProtection="1">
      <alignment vertical="center" shrinkToFit="1"/>
      <protection hidden="1"/>
    </xf>
    <xf numFmtId="4" fontId="3" fillId="3" borderId="0" xfId="0" applyNumberFormat="1" applyFont="1" applyFill="1" applyBorder="1" applyAlignment="1" applyProtection="1">
      <alignment vertical="center" shrinkToFit="1"/>
      <protection hidden="1"/>
    </xf>
    <xf numFmtId="3" fontId="3" fillId="3" borderId="0" xfId="0" applyNumberFormat="1" applyFont="1" applyFill="1" applyBorder="1" applyAlignment="1" applyProtection="1">
      <alignment vertical="center" shrinkToFi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164" fontId="3" fillId="3" borderId="0" xfId="0" applyNumberFormat="1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hidden="1"/>
    </xf>
    <xf numFmtId="0" fontId="7" fillId="3" borderId="20" xfId="0" applyFont="1" applyFill="1" applyBorder="1" applyAlignment="1" applyProtection="1">
      <alignment horizontal="center" vertical="center" wrapText="1"/>
      <protection hidden="1"/>
    </xf>
    <xf numFmtId="0" fontId="11" fillId="2" borderId="0" xfId="0" applyNumberFormat="1" applyFont="1" applyFill="1" applyBorder="1" applyAlignment="1" applyProtection="1">
      <alignment horizontal="center" vertical="top" wrapText="1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3" borderId="20" xfId="0" applyFont="1" applyFill="1" applyBorder="1" applyAlignment="1" applyProtection="1">
      <alignment horizontal="left" vertical="top" wrapText="1"/>
      <protection hidden="1"/>
    </xf>
    <xf numFmtId="0" fontId="7" fillId="3" borderId="0" xfId="0" applyFont="1" applyFill="1" applyBorder="1" applyAlignment="1" applyProtection="1">
      <alignment horizontal="left" vertical="top" wrapText="1"/>
      <protection hidden="1"/>
    </xf>
    <xf numFmtId="0" fontId="7" fillId="3" borderId="21" xfId="0" applyFont="1" applyFill="1" applyBorder="1" applyAlignment="1" applyProtection="1">
      <alignment horizontal="left" vertical="top" wrapText="1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3" borderId="17" xfId="0" applyFont="1" applyFill="1" applyBorder="1" applyAlignment="1" applyProtection="1">
      <alignment horizontal="center"/>
      <protection hidden="1"/>
    </xf>
    <xf numFmtId="0" fontId="7" fillId="3" borderId="54" xfId="0" applyFont="1" applyFill="1" applyBorder="1" applyAlignment="1" applyProtection="1">
      <alignment horizontal="center"/>
      <protection hidden="1"/>
    </xf>
    <xf numFmtId="0" fontId="7" fillId="3" borderId="55" xfId="0" applyFont="1" applyFill="1" applyBorder="1" applyAlignment="1" applyProtection="1">
      <alignment horizontal="center"/>
      <protection hidden="1"/>
    </xf>
    <xf numFmtId="0" fontId="7" fillId="3" borderId="56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7" fillId="3" borderId="40" xfId="0" applyFont="1" applyFill="1" applyBorder="1" applyAlignment="1" applyProtection="1">
      <alignment horizontal="center" vertical="top" wrapText="1"/>
      <protection hidden="1"/>
    </xf>
    <xf numFmtId="0" fontId="7" fillId="3" borderId="9" xfId="0" applyFont="1" applyFill="1" applyBorder="1" applyAlignment="1" applyProtection="1">
      <alignment horizontal="center" vertical="top" wrapText="1"/>
      <protection hidden="1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38" xfId="0" applyFont="1" applyFill="1" applyBorder="1" applyAlignment="1" applyProtection="1">
      <alignment horizontal="center" vertical="top" wrapText="1"/>
      <protection hidden="1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10" noThreeD="1"/>
</file>

<file path=xl/ctrlProps/ctrlProp10.xml><?xml version="1.0" encoding="utf-8"?>
<formControlPr xmlns="http://schemas.microsoft.com/office/spreadsheetml/2009/9/main" objectType="CheckBox" fmlaLink="$A$18" noThreeD="1"/>
</file>

<file path=xl/ctrlProps/ctrlProp11.xml><?xml version="1.0" encoding="utf-8"?>
<formControlPr xmlns="http://schemas.microsoft.com/office/spreadsheetml/2009/9/main" objectType="CheckBox" fmlaLink="$F$17" noThreeD="1"/>
</file>

<file path=xl/ctrlProps/ctrlProp12.xml><?xml version="1.0" encoding="utf-8"?>
<formControlPr xmlns="http://schemas.microsoft.com/office/spreadsheetml/2009/9/main" objectType="CheckBox" fmlaLink="$F$18" noThreeD="1"/>
</file>

<file path=xl/ctrlProps/ctrlProp13.xml><?xml version="1.0" encoding="utf-8"?>
<formControlPr xmlns="http://schemas.microsoft.com/office/spreadsheetml/2009/9/main" objectType="CheckBox" fmlaLink="$A$19" noThreeD="1"/>
</file>

<file path=xl/ctrlProps/ctrlProp14.xml><?xml version="1.0" encoding="utf-8"?>
<formControlPr xmlns="http://schemas.microsoft.com/office/spreadsheetml/2009/9/main" objectType="CheckBox" fmlaLink="$F$19" noThreeD="1"/>
</file>

<file path=xl/ctrlProps/ctrlProp2.xml><?xml version="1.0" encoding="utf-8"?>
<formControlPr xmlns="http://schemas.microsoft.com/office/spreadsheetml/2009/9/main" objectType="CheckBox" fmlaLink="$A$11" noThreeD="1"/>
</file>

<file path=xl/ctrlProps/ctrlProp3.xml><?xml version="1.0" encoding="utf-8"?>
<formControlPr xmlns="http://schemas.microsoft.com/office/spreadsheetml/2009/9/main" objectType="CheckBox" fmlaLink="$A$12" noThreeD="1"/>
</file>

<file path=xl/ctrlProps/ctrlProp4.xml><?xml version="1.0" encoding="utf-8"?>
<formControlPr xmlns="http://schemas.microsoft.com/office/spreadsheetml/2009/9/main" objectType="CheckBox" fmlaLink="$A$13" noThreeD="1"/>
</file>

<file path=xl/ctrlProps/ctrlProp5.xml><?xml version="1.0" encoding="utf-8"?>
<formControlPr xmlns="http://schemas.microsoft.com/office/spreadsheetml/2009/9/main" objectType="CheckBox" fmlaLink="$D$10" noThreeD="1"/>
</file>

<file path=xl/ctrlProps/ctrlProp6.xml><?xml version="1.0" encoding="utf-8"?>
<formControlPr xmlns="http://schemas.microsoft.com/office/spreadsheetml/2009/9/main" objectType="CheckBox" fmlaLink="$D$11" noThreeD="1"/>
</file>

<file path=xl/ctrlProps/ctrlProp7.xml><?xml version="1.0" encoding="utf-8"?>
<formControlPr xmlns="http://schemas.microsoft.com/office/spreadsheetml/2009/9/main" objectType="CheckBox" fmlaLink="$D$12" noThreeD="1"/>
</file>

<file path=xl/ctrlProps/ctrlProp8.xml><?xml version="1.0" encoding="utf-8"?>
<formControlPr xmlns="http://schemas.microsoft.com/office/spreadsheetml/2009/9/main" objectType="CheckBox" fmlaLink="$A$16" noThreeD="1"/>
</file>

<file path=xl/ctrlProps/ctrlProp9.xml><?xml version="1.0" encoding="utf-8"?>
<formControlPr xmlns="http://schemas.microsoft.com/office/spreadsheetml/2009/9/main" objectType="CheckBox" fmlaLink="$A$17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erm of Indebtedness Table'!A1"/><Relationship Id="rId2" Type="http://schemas.openxmlformats.org/officeDocument/2006/relationships/image" Target="../media/image1.gif"/><Relationship Id="rId1" Type="http://schemas.openxmlformats.org/officeDocument/2006/relationships/hyperlink" Target="#'Disability Credibility Tabl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0</xdr:row>
      <xdr:rowOff>38099</xdr:rowOff>
    </xdr:from>
    <xdr:to>
      <xdr:col>14</xdr:col>
      <xdr:colOff>289560</xdr:colOff>
      <xdr:row>15</xdr:row>
      <xdr:rowOff>161925</xdr:rowOff>
    </xdr:to>
    <xdr:sp macro="" textlink="">
      <xdr:nvSpPr>
        <xdr:cNvPr id="6158" name="Text Box 14">
          <a:extLs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SpPr txBox="1">
          <a:spLocks noChangeArrowheads="1"/>
        </xdr:cNvSpPr>
      </xdr:nvSpPr>
      <xdr:spPr bwMode="auto">
        <a:xfrm>
          <a:off x="6804660" y="38099"/>
          <a:ext cx="2750820" cy="28594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workbook is password protected. Although it is possible to work around passwords to gain full access, it is not recommended.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We prefer all filings to be filed electronically, using the </a:t>
          </a:r>
          <a:r>
            <a:rPr lang="en-US" sz="1100" b="0" i="0" u="sng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NAIC</a:t>
          </a: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System </a:t>
          </a:r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for Electronic Rate and Form Filing (SERFF). See </a:t>
          </a:r>
          <a:r>
            <a:rPr lang="en-US" sz="1100" u="sng">
              <a:effectLst/>
              <a:latin typeface="Arial" pitchFamily="34" charset="0"/>
              <a:ea typeface="+mn-ea"/>
              <a:cs typeface="Arial" pitchFamily="34" charset="0"/>
              <a:hlinkClick xmlns:r="http://schemas.openxmlformats.org/officeDocument/2006/relationships" r:id=""/>
            </a:rPr>
            <a:t>http://www.serff.com</a:t>
          </a:r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. There is no filing fee as this is an annual report.</a:t>
          </a:r>
        </a:p>
        <a:p>
          <a:endParaRPr lang="en-US" sz="1100"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If you are having difficulty in entering data, please call the </a:t>
          </a:r>
        </a:p>
        <a:p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Maine Bureau of Insurance </a:t>
          </a:r>
        </a:p>
        <a:p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for assistance</a:t>
          </a:r>
          <a:r>
            <a:rPr lang="en-US" sz="1100" baseline="0">
              <a:effectLst/>
              <a:latin typeface="Arial" pitchFamily="34" charset="0"/>
              <a:ea typeface="+mn-ea"/>
              <a:cs typeface="Arial" pitchFamily="34" charset="0"/>
            </a:rPr>
            <a:t> at </a:t>
          </a:r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(207-624-8453) </a:t>
          </a:r>
        </a:p>
        <a:p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Or email</a:t>
          </a:r>
          <a:r>
            <a:rPr lang="en-US" sz="1100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 u="sng">
              <a:effectLst/>
              <a:latin typeface="Arial" pitchFamily="34" charset="0"/>
              <a:ea typeface="+mn-ea"/>
              <a:cs typeface="Arial" pitchFamily="34" charset="0"/>
              <a:hlinkClick xmlns:r="http://schemas.openxmlformats.org/officeDocument/2006/relationships" r:id=""/>
            </a:rPr>
            <a:t>Joshua.D.Winters@maine.gov</a:t>
          </a:r>
          <a:r>
            <a:rPr lang="en-US" sz="110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8</xdr:row>
          <xdr:rowOff>144780</xdr:rowOff>
        </xdr:from>
        <xdr:to>
          <xdr:col>0</xdr:col>
          <xdr:colOff>441960</xdr:colOff>
          <xdr:row>10</xdr:row>
          <xdr:rowOff>45720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9</xdr:row>
          <xdr:rowOff>175260</xdr:rowOff>
        </xdr:from>
        <xdr:to>
          <xdr:col>0</xdr:col>
          <xdr:colOff>441960</xdr:colOff>
          <xdr:row>11</xdr:row>
          <xdr:rowOff>38100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10</xdr:row>
          <xdr:rowOff>152400</xdr:rowOff>
        </xdr:from>
        <xdr:to>
          <xdr:col>0</xdr:col>
          <xdr:colOff>441960</xdr:colOff>
          <xdr:row>12</xdr:row>
          <xdr:rowOff>60960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11</xdr:row>
          <xdr:rowOff>175260</xdr:rowOff>
        </xdr:from>
        <xdr:to>
          <xdr:col>0</xdr:col>
          <xdr:colOff>441960</xdr:colOff>
          <xdr:row>13</xdr:row>
          <xdr:rowOff>76200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8</xdr:row>
          <xdr:rowOff>152400</xdr:rowOff>
        </xdr:from>
        <xdr:to>
          <xdr:col>3</xdr:col>
          <xdr:colOff>762000</xdr:colOff>
          <xdr:row>10</xdr:row>
          <xdr:rowOff>60960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175260</xdr:rowOff>
        </xdr:from>
        <xdr:to>
          <xdr:col>3</xdr:col>
          <xdr:colOff>762000</xdr:colOff>
          <xdr:row>11</xdr:row>
          <xdr:rowOff>76200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10</xdr:row>
          <xdr:rowOff>175260</xdr:rowOff>
        </xdr:from>
        <xdr:to>
          <xdr:col>3</xdr:col>
          <xdr:colOff>762000</xdr:colOff>
          <xdr:row>12</xdr:row>
          <xdr:rowOff>68580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14</xdr:row>
          <xdr:rowOff>137160</xdr:rowOff>
        </xdr:from>
        <xdr:to>
          <xdr:col>0</xdr:col>
          <xdr:colOff>441960</xdr:colOff>
          <xdr:row>16</xdr:row>
          <xdr:rowOff>68580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15</xdr:row>
          <xdr:rowOff>137160</xdr:rowOff>
        </xdr:from>
        <xdr:to>
          <xdr:col>0</xdr:col>
          <xdr:colOff>441960</xdr:colOff>
          <xdr:row>17</xdr:row>
          <xdr:rowOff>68580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16</xdr:row>
          <xdr:rowOff>137160</xdr:rowOff>
        </xdr:from>
        <xdr:to>
          <xdr:col>0</xdr:col>
          <xdr:colOff>441960</xdr:colOff>
          <xdr:row>18</xdr:row>
          <xdr:rowOff>38100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15</xdr:row>
          <xdr:rowOff>137160</xdr:rowOff>
        </xdr:from>
        <xdr:to>
          <xdr:col>5</xdr:col>
          <xdr:colOff>601980</xdr:colOff>
          <xdr:row>17</xdr:row>
          <xdr:rowOff>68580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17</xdr:row>
          <xdr:rowOff>0</xdr:rowOff>
        </xdr:from>
        <xdr:to>
          <xdr:col>6</xdr:col>
          <xdr:colOff>0</xdr:colOff>
          <xdr:row>18</xdr:row>
          <xdr:rowOff>68580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17</xdr:row>
          <xdr:rowOff>152400</xdr:rowOff>
        </xdr:from>
        <xdr:to>
          <xdr:col>0</xdr:col>
          <xdr:colOff>441960</xdr:colOff>
          <xdr:row>19</xdr:row>
          <xdr:rowOff>30480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17</xdr:row>
          <xdr:rowOff>175260</xdr:rowOff>
        </xdr:from>
        <xdr:to>
          <xdr:col>6</xdr:col>
          <xdr:colOff>0</xdr:colOff>
          <xdr:row>19</xdr:row>
          <xdr:rowOff>45720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0</xdr:row>
      <xdr:rowOff>38100</xdr:rowOff>
    </xdr:from>
    <xdr:to>
      <xdr:col>10</xdr:col>
      <xdr:colOff>1990725</xdr:colOff>
      <xdr:row>3</xdr:row>
      <xdr:rowOff>28575</xdr:rowOff>
    </xdr:to>
    <xdr:sp macro="" textlink="">
      <xdr:nvSpPr>
        <xdr:cNvPr id="10257" name="Text Box 17">
          <a:extLst>
            <a:ext uri="{FF2B5EF4-FFF2-40B4-BE49-F238E27FC236}">
              <a16:creationId xmlns:a16="http://schemas.microsoft.com/office/drawing/2014/main" id="{00000000-0008-0000-0100-000011280000}"/>
            </a:ext>
          </a:extLst>
        </xdr:cNvPr>
        <xdr:cNvSpPr txBox="1">
          <a:spLocks noChangeArrowheads="1"/>
        </xdr:cNvSpPr>
      </xdr:nvSpPr>
      <xdr:spPr bwMode="auto">
        <a:xfrm>
          <a:off x="6629400" y="38100"/>
          <a:ext cx="19526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Retro and Non-Retro cases should always be combined together. Do not split them into two cases.</a:t>
          </a:r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</xdr:row>
      <xdr:rowOff>142875</xdr:rowOff>
    </xdr:from>
    <xdr:to>
      <xdr:col>13</xdr:col>
      <xdr:colOff>9525</xdr:colOff>
      <xdr:row>58</xdr:row>
      <xdr:rowOff>0</xdr:rowOff>
    </xdr:to>
    <xdr:sp macro="" textlink="" fLocksText="0">
      <xdr:nvSpPr>
        <xdr:cNvPr id="11279" name="Text Box 15">
          <a:extLst>
            <a:ext uri="{FF2B5EF4-FFF2-40B4-BE49-F238E27FC236}">
              <a16:creationId xmlns:a16="http://schemas.microsoft.com/office/drawing/2014/main" id="{00000000-0008-0000-0200-00000F2C0000}"/>
            </a:ext>
          </a:extLst>
        </xdr:cNvPr>
        <xdr:cNvSpPr txBox="1">
          <a:spLocks noChangeArrowheads="1"/>
        </xdr:cNvSpPr>
      </xdr:nvSpPr>
      <xdr:spPr bwMode="auto">
        <a:xfrm>
          <a:off x="514350" y="7981950"/>
          <a:ext cx="7496175" cy="2447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19</xdr:row>
      <xdr:rowOff>0</xdr:rowOff>
    </xdr:from>
    <xdr:to>
      <xdr:col>11</xdr:col>
      <xdr:colOff>714375</xdr:colOff>
      <xdr:row>20</xdr:row>
      <xdr:rowOff>19050</xdr:rowOff>
    </xdr:to>
    <xdr:pic>
      <xdr:nvPicPr>
        <xdr:cNvPr id="11317" name="Picture 17" descr="AG00343_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638550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0</xdr:colOff>
      <xdr:row>21</xdr:row>
      <xdr:rowOff>19050</xdr:rowOff>
    </xdr:to>
    <xdr:pic>
      <xdr:nvPicPr>
        <xdr:cNvPr id="11318" name="Picture 18" descr="AG00343_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29050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495300</xdr:colOff>
      <xdr:row>20</xdr:row>
      <xdr:rowOff>0</xdr:rowOff>
    </xdr:from>
    <xdr:to>
      <xdr:col>11</xdr:col>
      <xdr:colOff>0</xdr:colOff>
      <xdr:row>21</xdr:row>
      <xdr:rowOff>19050</xdr:rowOff>
    </xdr:to>
    <xdr:pic>
      <xdr:nvPicPr>
        <xdr:cNvPr id="11319" name="Picture 19" descr="AG00343_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7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829050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66675</xdr:rowOff>
    </xdr:from>
    <xdr:to>
      <xdr:col>16</xdr:col>
      <xdr:colOff>419100</xdr:colOff>
      <xdr:row>3</xdr:row>
      <xdr:rowOff>76200</xdr:rowOff>
    </xdr:to>
    <xdr:sp macro="" textlink="">
      <xdr:nvSpPr>
        <xdr:cNvPr id="13313" name="Text Box 1">
          <a:extLst>
            <a:ext uri="{FF2B5EF4-FFF2-40B4-BE49-F238E27FC236}">
              <a16:creationId xmlns:a16="http://schemas.microsoft.com/office/drawing/2014/main" id="{00000000-0008-0000-0400-000001340000}"/>
            </a:ext>
          </a:extLst>
        </xdr:cNvPr>
        <xdr:cNvSpPr txBox="1">
          <a:spLocks noChangeArrowheads="1"/>
        </xdr:cNvSpPr>
      </xdr:nvSpPr>
      <xdr:spPr bwMode="auto">
        <a:xfrm>
          <a:off x="7915275" y="66675"/>
          <a:ext cx="20574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more than 30 lines are needed, please email Mary.M.Hooper@maine.gov.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61"/>
  </sheetPr>
  <dimension ref="A1:J51"/>
  <sheetViews>
    <sheetView tabSelected="1" zoomScaleNormal="100" workbookViewId="0">
      <selection activeCell="C10" sqref="C10:D10"/>
    </sheetView>
  </sheetViews>
  <sheetFormatPr defaultColWidth="9.109375" defaultRowHeight="13.2" x14ac:dyDescent="0.25"/>
  <cols>
    <col min="1" max="1" width="7" style="3" customWidth="1"/>
    <col min="2" max="2" width="13" style="3" customWidth="1"/>
    <col min="3" max="3" width="13.109375" style="3" customWidth="1"/>
    <col min="4" max="4" width="13.44140625" style="3" customWidth="1"/>
    <col min="5" max="7" width="9.109375" style="3"/>
    <col min="8" max="8" width="6.5546875" style="3" customWidth="1"/>
    <col min="9" max="16384" width="9.109375" style="3"/>
  </cols>
  <sheetData>
    <row r="1" spans="1:10" ht="17.399999999999999" x14ac:dyDescent="0.3">
      <c r="A1" s="237" t="s">
        <v>46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15.6" x14ac:dyDescent="0.3">
      <c r="A2" s="238" t="s">
        <v>129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0" ht="15.6" x14ac:dyDescent="0.3">
      <c r="A3" s="238" t="s">
        <v>0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3.8" x14ac:dyDescent="0.25">
      <c r="A5" s="56" t="s">
        <v>57</v>
      </c>
      <c r="B5" s="57"/>
      <c r="C5" s="239"/>
      <c r="D5" s="239"/>
      <c r="E5" s="2"/>
      <c r="F5" s="2"/>
      <c r="G5" s="2"/>
      <c r="H5" s="2"/>
      <c r="I5" s="2"/>
      <c r="J5" s="4"/>
    </row>
    <row r="6" spans="1:10" ht="13.8" x14ac:dyDescent="0.25">
      <c r="A6" s="56" t="s">
        <v>38</v>
      </c>
      <c r="B6" s="57"/>
      <c r="C6" s="240"/>
      <c r="D6" s="240"/>
      <c r="E6" s="2"/>
      <c r="F6" s="2"/>
      <c r="G6" s="2"/>
      <c r="H6" s="2"/>
      <c r="I6" s="2"/>
      <c r="J6" s="4"/>
    </row>
    <row r="7" spans="1:10" ht="13.8" x14ac:dyDescent="0.25">
      <c r="A7" s="56" t="s">
        <v>37</v>
      </c>
      <c r="B7" s="57"/>
      <c r="C7" s="240"/>
      <c r="D7" s="240"/>
      <c r="E7" s="240"/>
      <c r="F7" s="240"/>
      <c r="G7" s="240"/>
      <c r="H7" s="240"/>
      <c r="I7" s="240"/>
      <c r="J7" s="4"/>
    </row>
    <row r="8" spans="1:10" ht="13.8" x14ac:dyDescent="0.25">
      <c r="A8" s="58" t="s">
        <v>74</v>
      </c>
      <c r="B8" s="57"/>
      <c r="C8" s="245"/>
      <c r="D8" s="245"/>
      <c r="E8" s="245"/>
      <c r="F8" s="245"/>
      <c r="G8" s="245"/>
      <c r="H8" s="245"/>
      <c r="I8" s="245"/>
      <c r="J8" s="4"/>
    </row>
    <row r="9" spans="1:10" ht="13.8" x14ac:dyDescent="0.25">
      <c r="A9" s="58" t="s">
        <v>75</v>
      </c>
      <c r="B9" s="57"/>
      <c r="C9" s="245"/>
      <c r="D9" s="245"/>
      <c r="E9" s="245"/>
      <c r="F9" s="245"/>
      <c r="G9" s="245"/>
      <c r="H9" s="245"/>
      <c r="I9" s="245"/>
      <c r="J9" s="4"/>
    </row>
    <row r="10" spans="1:10" ht="13.8" x14ac:dyDescent="0.25">
      <c r="A10" s="58" t="s">
        <v>76</v>
      </c>
      <c r="B10" s="57"/>
      <c r="C10" s="244"/>
      <c r="D10" s="244"/>
      <c r="E10" s="241"/>
      <c r="F10" s="241"/>
      <c r="G10" s="242"/>
      <c r="H10" s="242"/>
      <c r="I10" s="2"/>
      <c r="J10" s="4"/>
    </row>
    <row r="11" spans="1:10" ht="15.6" x14ac:dyDescent="0.25">
      <c r="A11" s="4"/>
      <c r="B11" s="4"/>
      <c r="C11" s="243" t="s">
        <v>77</v>
      </c>
      <c r="D11" s="243"/>
      <c r="E11" s="243" t="s">
        <v>78</v>
      </c>
      <c r="F11" s="243"/>
      <c r="G11" s="243" t="s">
        <v>79</v>
      </c>
      <c r="H11" s="243"/>
      <c r="I11" s="4"/>
      <c r="J11" s="4"/>
    </row>
    <row r="12" spans="1:10" ht="13.8" x14ac:dyDescent="0.25">
      <c r="A12" s="58" t="s">
        <v>134</v>
      </c>
      <c r="B12" s="57"/>
      <c r="C12" s="240"/>
      <c r="D12" s="240"/>
      <c r="E12" s="240"/>
      <c r="F12" s="240"/>
      <c r="G12" s="240"/>
      <c r="H12" s="240"/>
      <c r="I12" s="240"/>
      <c r="J12" s="4"/>
    </row>
    <row r="13" spans="1:10" ht="13.8" x14ac:dyDescent="0.25">
      <c r="A13" s="58" t="s">
        <v>40</v>
      </c>
      <c r="B13" s="57"/>
      <c r="C13" s="247"/>
      <c r="D13" s="247"/>
      <c r="E13" s="247"/>
      <c r="F13" s="247"/>
      <c r="G13" s="247"/>
      <c r="H13" s="247"/>
      <c r="I13" s="247"/>
      <c r="J13" s="4"/>
    </row>
    <row r="14" spans="1:10" ht="13.8" x14ac:dyDescent="0.25">
      <c r="A14" s="58" t="s">
        <v>39</v>
      </c>
      <c r="B14" s="57"/>
      <c r="C14" s="247"/>
      <c r="D14" s="247"/>
      <c r="E14" s="247"/>
      <c r="F14" s="247"/>
      <c r="G14" s="247"/>
      <c r="H14" s="247"/>
      <c r="I14" s="247"/>
      <c r="J14" s="4"/>
    </row>
    <row r="15" spans="1:10" ht="13.8" x14ac:dyDescent="0.25">
      <c r="A15" s="58" t="s">
        <v>72</v>
      </c>
      <c r="B15" s="57"/>
      <c r="C15" s="246"/>
      <c r="D15" s="246"/>
      <c r="E15" s="59" t="s">
        <v>73</v>
      </c>
      <c r="F15" s="244"/>
      <c r="G15" s="244"/>
      <c r="H15" s="244"/>
      <c r="I15" s="2"/>
      <c r="J15" s="4"/>
    </row>
    <row r="16" spans="1:10" ht="13.8" x14ac:dyDescent="0.25">
      <c r="A16" s="58" t="s">
        <v>65</v>
      </c>
      <c r="B16" s="57"/>
      <c r="C16" s="244"/>
      <c r="D16" s="244"/>
      <c r="E16" s="244"/>
      <c r="F16" s="244"/>
      <c r="G16" s="244"/>
      <c r="H16" s="244"/>
      <c r="I16" s="24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60" t="s">
        <v>135</v>
      </c>
      <c r="B51" s="4"/>
      <c r="C51" s="4"/>
      <c r="D51" s="4"/>
      <c r="E51" s="4"/>
      <c r="F51" s="4"/>
      <c r="G51" s="4"/>
      <c r="H51" s="4"/>
      <c r="I51" s="4"/>
      <c r="J51" s="4"/>
    </row>
  </sheetData>
  <sheetProtection algorithmName="SHA-512" hashValue="blW9gxAxADJ62AFMyekNDYIQLqSmzbmZutj0f9ijbunGYDIDmllCQLbITT3mfdlvS4o++elIt4jdUwGv6wqWyA==" saltValue="QGiyysj3iWGSmBLjudsWgA==" spinCount="100000" sheet="1" objects="1" scenarios="1" selectLockedCells="1"/>
  <mergeCells count="20">
    <mergeCell ref="C16:I16"/>
    <mergeCell ref="C8:I8"/>
    <mergeCell ref="C9:I9"/>
    <mergeCell ref="C15:D15"/>
    <mergeCell ref="C10:D10"/>
    <mergeCell ref="C13:I13"/>
    <mergeCell ref="C14:I14"/>
    <mergeCell ref="G11:H11"/>
    <mergeCell ref="F15:H15"/>
    <mergeCell ref="A1:J1"/>
    <mergeCell ref="A2:J2"/>
    <mergeCell ref="A3:J3"/>
    <mergeCell ref="C5:D5"/>
    <mergeCell ref="C12:I12"/>
    <mergeCell ref="E10:F10"/>
    <mergeCell ref="G10:H10"/>
    <mergeCell ref="C11:D11"/>
    <mergeCell ref="E11:F11"/>
    <mergeCell ref="C6:D6"/>
    <mergeCell ref="C7:I7"/>
  </mergeCells>
  <phoneticPr fontId="0" type="noConversion"/>
  <dataValidations count="1">
    <dataValidation errorStyle="information" allowBlank="1" showInputMessage="1" showErrorMessage="1" sqref="C5:D5" xr:uid="{00000000-0002-0000-0000-000000000000}"/>
  </dataValidations>
  <pageMargins left="0.5" right="0.25" top="0.75" bottom="0.5" header="0.5" footer="0.5"/>
  <pageSetup orientation="portrait" r:id="rId1"/>
  <headerFooter alignWithMargins="0">
    <oddFooter>&amp;L&amp;Z&amp;F
&amp;A&amp;R&amp;D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indexed="61"/>
  </sheetPr>
  <dimension ref="A1:M51"/>
  <sheetViews>
    <sheetView topLeftCell="A9" zoomScaleNormal="100" workbookViewId="0">
      <selection activeCell="I17" sqref="I17"/>
    </sheetView>
  </sheetViews>
  <sheetFormatPr defaultColWidth="9.109375" defaultRowHeight="13.2" x14ac:dyDescent="0.25"/>
  <cols>
    <col min="1" max="1" width="7" style="3" customWidth="1"/>
    <col min="2" max="2" width="13" style="3" customWidth="1"/>
    <col min="3" max="3" width="13.109375" style="3" customWidth="1"/>
    <col min="4" max="4" width="13.44140625" style="3" customWidth="1"/>
    <col min="5" max="7" width="9.109375" style="3"/>
    <col min="8" max="8" width="6.5546875" style="3" customWidth="1"/>
    <col min="9" max="10" width="9.109375" style="3"/>
    <col min="11" max="11" width="35.33203125" style="3" customWidth="1"/>
    <col min="12" max="16384" width="9.109375" style="3"/>
  </cols>
  <sheetData>
    <row r="1" spans="1:13" ht="15.6" x14ac:dyDescent="0.3">
      <c r="A1" s="238" t="s">
        <v>47</v>
      </c>
      <c r="B1" s="238"/>
      <c r="C1" s="238"/>
      <c r="D1" s="238"/>
      <c r="E1" s="238"/>
      <c r="F1" s="238"/>
      <c r="G1" s="238"/>
      <c r="H1" s="238"/>
      <c r="I1" s="238"/>
      <c r="J1" s="238"/>
      <c r="K1" s="132" t="s">
        <v>119</v>
      </c>
      <c r="L1" s="133"/>
      <c r="M1" s="134"/>
    </row>
    <row r="2" spans="1:13" ht="15.6" x14ac:dyDescent="0.3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135" t="s">
        <v>120</v>
      </c>
      <c r="L2" s="136"/>
      <c r="M2" s="136" t="str">
        <f>IF(I24="","YES","NO")</f>
        <v>YES</v>
      </c>
    </row>
    <row r="3" spans="1:13" ht="15.6" x14ac:dyDescent="0.3">
      <c r="A3" s="238" t="s">
        <v>52</v>
      </c>
      <c r="B3" s="238"/>
      <c r="C3" s="238"/>
      <c r="D3" s="238"/>
      <c r="E3" s="238"/>
      <c r="F3" s="238"/>
      <c r="G3" s="238"/>
      <c r="H3" s="238"/>
      <c r="I3" s="238"/>
      <c r="J3" s="238"/>
      <c r="K3" s="135" t="s">
        <v>121</v>
      </c>
      <c r="L3" s="136"/>
      <c r="M3" s="136" t="str">
        <f>IF(I24=I23,"YES","NO")</f>
        <v>YES</v>
      </c>
    </row>
    <row r="4" spans="1:13" ht="13.8" x14ac:dyDescent="0.25">
      <c r="A4" s="56" t="s">
        <v>37</v>
      </c>
      <c r="B4" s="57"/>
      <c r="C4" s="250" t="str">
        <f>IF((CoverSheet!C7)="","Please complete Cover Page",UPPER(CoverSheet!C7))</f>
        <v>Please complete Cover Page</v>
      </c>
      <c r="D4" s="250"/>
      <c r="E4" s="250"/>
      <c r="F4" s="250"/>
      <c r="G4" s="250"/>
      <c r="H4" s="250"/>
      <c r="I4" s="250"/>
      <c r="J4" s="4"/>
      <c r="K4" s="135" t="s">
        <v>122</v>
      </c>
      <c r="L4" s="136"/>
      <c r="M4" s="136" t="str">
        <f>IF(I24&gt;I23,"YES","NO")</f>
        <v>NO</v>
      </c>
    </row>
    <row r="5" spans="1:13" ht="13.8" x14ac:dyDescent="0.25">
      <c r="A5" s="56" t="s">
        <v>38</v>
      </c>
      <c r="B5" s="57"/>
      <c r="C5" s="250" t="str">
        <f>IF((CoverSheet!C6)="","Please complete Cover Page",UPPER(CoverSheet!C6))</f>
        <v>Please complete Cover Page</v>
      </c>
      <c r="D5" s="250"/>
      <c r="E5" s="2"/>
      <c r="F5" s="2"/>
      <c r="G5" s="2"/>
      <c r="H5" s="2"/>
      <c r="I5" s="2"/>
      <c r="J5" s="4"/>
      <c r="K5" s="135" t="s">
        <v>123</v>
      </c>
      <c r="L5" s="136"/>
      <c r="M5" s="136" t="str">
        <f>IF(ISERROR((I24-I23)/I24),"NO",IF((I24-I23)/I24&lt;0.1,"YES","NO"))</f>
        <v>NO</v>
      </c>
    </row>
    <row r="6" spans="1:13" ht="13.8" x14ac:dyDescent="0.25">
      <c r="A6" s="56" t="s">
        <v>57</v>
      </c>
      <c r="B6" s="57"/>
      <c r="C6" s="248" t="str">
        <f>IF((CoverSheet!C5)="","Please complete Cover Page",UPPER(CoverSheet!C5))</f>
        <v>Please complete Cover Page</v>
      </c>
      <c r="D6" s="248"/>
      <c r="E6" s="2"/>
      <c r="F6" s="2"/>
      <c r="G6" s="2"/>
      <c r="H6" s="2"/>
      <c r="I6" s="2"/>
      <c r="J6" s="4"/>
      <c r="K6" s="135" t="s">
        <v>124</v>
      </c>
      <c r="L6" s="136"/>
      <c r="M6" s="136" t="str">
        <f>IF(I25=I23,"YES","NO")</f>
        <v>YES</v>
      </c>
    </row>
    <row r="7" spans="1:13" ht="13.8" x14ac:dyDescent="0.25">
      <c r="A7" s="58" t="s">
        <v>65</v>
      </c>
      <c r="B7" s="57"/>
      <c r="C7" s="254" t="str">
        <f>IF((CoverSheet!C16)="","Please complete Cover Page",UPPER(CoverSheet!C16))</f>
        <v>Please complete Cover Page</v>
      </c>
      <c r="D7" s="254"/>
      <c r="E7" s="254"/>
      <c r="F7" s="254"/>
      <c r="G7" s="254"/>
      <c r="H7" s="254"/>
      <c r="I7" s="254"/>
      <c r="J7" s="4"/>
      <c r="K7" s="135" t="s">
        <v>125</v>
      </c>
      <c r="L7" s="136"/>
      <c r="M7" s="136" t="str">
        <f>IF(I23="","YES","NO")</f>
        <v>YES</v>
      </c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135" t="s">
        <v>126</v>
      </c>
      <c r="L8" s="136"/>
      <c r="M8" s="136" t="str">
        <f>IF(I25="","YES","NO")</f>
        <v>YES</v>
      </c>
    </row>
    <row r="9" spans="1:13" x14ac:dyDescent="0.25">
      <c r="A9" s="249" t="s">
        <v>1</v>
      </c>
      <c r="B9" s="249"/>
      <c r="C9" s="249"/>
      <c r="D9" s="249"/>
      <c r="E9" s="249"/>
      <c r="F9" s="2"/>
      <c r="G9" s="2"/>
      <c r="H9" s="2"/>
      <c r="I9" s="2"/>
      <c r="J9" s="2"/>
      <c r="K9" s="135"/>
      <c r="L9" s="136"/>
      <c r="M9" s="136"/>
    </row>
    <row r="10" spans="1:13" ht="15" x14ac:dyDescent="0.25">
      <c r="A10" s="156" t="b">
        <v>0</v>
      </c>
      <c r="B10" s="9" t="s">
        <v>29</v>
      </c>
      <c r="C10" s="61"/>
      <c r="D10" s="154" t="b">
        <v>0</v>
      </c>
      <c r="E10" s="9" t="s">
        <v>31</v>
      </c>
      <c r="F10" s="2"/>
      <c r="G10" s="1"/>
      <c r="H10" s="9"/>
      <c r="I10" s="2"/>
      <c r="J10" s="2"/>
      <c r="K10" s="27"/>
      <c r="L10" s="137"/>
      <c r="M10" s="137"/>
    </row>
    <row r="11" spans="1:13" x14ac:dyDescent="0.25">
      <c r="A11" s="156" t="b">
        <v>0</v>
      </c>
      <c r="B11" s="8" t="s">
        <v>30</v>
      </c>
      <c r="C11" s="62"/>
      <c r="D11" s="155" t="b">
        <v>0</v>
      </c>
      <c r="E11" s="255" t="s">
        <v>34</v>
      </c>
      <c r="F11" s="255"/>
      <c r="G11" s="255"/>
      <c r="H11" s="255"/>
      <c r="I11" s="255"/>
      <c r="J11" s="255"/>
      <c r="K11" s="138"/>
      <c r="L11" s="137"/>
      <c r="M11" s="137"/>
    </row>
    <row r="12" spans="1:13" ht="15" x14ac:dyDescent="0.25">
      <c r="A12" s="156" t="b">
        <v>0</v>
      </c>
      <c r="B12" s="9" t="s">
        <v>80</v>
      </c>
      <c r="C12" s="61"/>
      <c r="D12" s="154" t="b">
        <v>0</v>
      </c>
      <c r="E12" s="9" t="s">
        <v>32</v>
      </c>
      <c r="F12" s="5"/>
      <c r="G12" s="1"/>
      <c r="H12" s="5"/>
      <c r="I12" s="5"/>
      <c r="J12" s="2"/>
      <c r="K12" s="138"/>
      <c r="L12" s="137"/>
      <c r="M12" s="137"/>
    </row>
    <row r="13" spans="1:13" x14ac:dyDescent="0.25">
      <c r="A13" s="156" t="b">
        <v>0</v>
      </c>
      <c r="B13" s="9" t="s">
        <v>33</v>
      </c>
      <c r="C13" s="61"/>
      <c r="D13" s="61"/>
      <c r="E13" s="9"/>
      <c r="F13" s="2"/>
      <c r="G13" s="2"/>
      <c r="H13" s="2"/>
      <c r="I13" s="2"/>
      <c r="J13" s="2"/>
      <c r="K13" s="138"/>
      <c r="L13" s="137"/>
      <c r="M13" s="137"/>
    </row>
    <row r="14" spans="1:13" x14ac:dyDescent="0.25">
      <c r="A14" s="2"/>
      <c r="B14" s="2"/>
      <c r="C14" s="2"/>
      <c r="D14" s="2"/>
      <c r="E14" s="2"/>
      <c r="F14" s="2"/>
      <c r="G14" s="9"/>
      <c r="H14" s="9"/>
      <c r="I14" s="2"/>
      <c r="J14" s="2"/>
      <c r="K14" s="138"/>
      <c r="L14" s="137"/>
      <c r="M14" s="137"/>
    </row>
    <row r="15" spans="1:13" x14ac:dyDescent="0.25">
      <c r="A15" s="249" t="s">
        <v>2</v>
      </c>
      <c r="B15" s="249"/>
      <c r="C15" s="249"/>
      <c r="D15" s="249"/>
      <c r="E15" s="2"/>
      <c r="F15" s="6" t="s">
        <v>81</v>
      </c>
      <c r="G15" s="6"/>
      <c r="H15" s="6"/>
      <c r="I15" s="2"/>
      <c r="J15" s="2"/>
      <c r="K15" s="138"/>
      <c r="L15" s="137"/>
      <c r="M15" s="137"/>
    </row>
    <row r="16" spans="1:13" x14ac:dyDescent="0.25">
      <c r="A16" s="156"/>
      <c r="B16" s="8" t="s">
        <v>44</v>
      </c>
      <c r="C16" s="8"/>
      <c r="D16" s="8"/>
      <c r="E16" s="8"/>
      <c r="F16" s="63" t="s">
        <v>82</v>
      </c>
      <c r="G16" s="63"/>
      <c r="H16" s="63"/>
      <c r="I16" s="63" t="s">
        <v>83</v>
      </c>
      <c r="J16" s="2"/>
      <c r="K16" s="138"/>
      <c r="L16" s="137"/>
      <c r="M16" s="137"/>
    </row>
    <row r="17" spans="1:13" x14ac:dyDescent="0.25">
      <c r="A17" s="156"/>
      <c r="B17" s="9" t="s">
        <v>35</v>
      </c>
      <c r="C17" s="9"/>
      <c r="D17" s="2"/>
      <c r="E17" s="2"/>
      <c r="F17" s="157"/>
      <c r="G17" s="9" t="s">
        <v>26</v>
      </c>
      <c r="H17" s="2"/>
      <c r="I17" s="145"/>
      <c r="J17" s="2"/>
      <c r="K17" s="138"/>
      <c r="L17" s="137"/>
      <c r="M17" s="137"/>
    </row>
    <row r="18" spans="1:13" ht="15" x14ac:dyDescent="0.25">
      <c r="A18" s="156"/>
      <c r="B18" s="9" t="s">
        <v>36</v>
      </c>
      <c r="C18" s="2"/>
      <c r="D18" s="2"/>
      <c r="E18" s="2"/>
      <c r="F18" s="157"/>
      <c r="G18" s="9" t="s">
        <v>27</v>
      </c>
      <c r="H18" s="2"/>
      <c r="I18" s="145"/>
      <c r="J18" s="2"/>
      <c r="K18" s="27"/>
      <c r="L18" s="139"/>
      <c r="M18" s="139"/>
    </row>
    <row r="19" spans="1:13" ht="15" x14ac:dyDescent="0.25">
      <c r="A19" s="156"/>
      <c r="B19" s="9" t="s">
        <v>71</v>
      </c>
      <c r="C19" s="2"/>
      <c r="D19" s="2"/>
      <c r="E19" s="2"/>
      <c r="F19" s="157"/>
      <c r="G19" s="2" t="s">
        <v>84</v>
      </c>
      <c r="H19" s="2"/>
      <c r="I19" s="145"/>
      <c r="J19" s="2"/>
      <c r="K19" s="138"/>
      <c r="L19" s="139"/>
      <c r="M19" s="137"/>
    </row>
    <row r="20" spans="1:13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138"/>
      <c r="L20" s="139"/>
      <c r="M20" s="137"/>
    </row>
    <row r="21" spans="1:13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138"/>
      <c r="L21" s="139"/>
      <c r="M21" s="137"/>
    </row>
    <row r="22" spans="1:13" ht="15" x14ac:dyDescent="0.25">
      <c r="A22" s="257" t="s">
        <v>11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138"/>
      <c r="L22" s="139"/>
      <c r="M22" s="137"/>
    </row>
    <row r="23" spans="1:13" ht="15" customHeight="1" x14ac:dyDescent="0.25">
      <c r="A23" s="4"/>
      <c r="B23" s="2" t="s">
        <v>127</v>
      </c>
      <c r="C23" s="4"/>
      <c r="D23" s="4"/>
      <c r="E23" s="4"/>
      <c r="F23" s="4"/>
      <c r="G23" s="4"/>
      <c r="H23" s="4"/>
      <c r="I23" s="140"/>
      <c r="J23" s="4"/>
      <c r="K23" s="27"/>
      <c r="L23" s="139"/>
      <c r="M23" s="137"/>
    </row>
    <row r="24" spans="1:13" ht="15" customHeight="1" x14ac:dyDescent="0.25">
      <c r="A24" s="4"/>
      <c r="B24" s="2" t="s">
        <v>128</v>
      </c>
      <c r="C24" s="4"/>
      <c r="D24" s="4"/>
      <c r="E24" s="4"/>
      <c r="F24" s="4"/>
      <c r="G24" s="4"/>
      <c r="H24" s="4"/>
      <c r="I24" s="11" t="str">
        <f>IF(CoverSheet!C7="","",'D2'!N35)</f>
        <v/>
      </c>
      <c r="J24" s="4"/>
      <c r="K24" s="138"/>
      <c r="L24" s="139"/>
      <c r="M24" s="137"/>
    </row>
    <row r="25" spans="1:13" ht="15" customHeight="1" x14ac:dyDescent="0.25">
      <c r="A25" s="4"/>
      <c r="B25" s="2" t="s">
        <v>12</v>
      </c>
      <c r="C25" s="4"/>
      <c r="D25" s="4"/>
      <c r="E25" s="4"/>
      <c r="F25" s="4"/>
      <c r="G25" s="4"/>
      <c r="H25" s="4"/>
      <c r="I25" s="140"/>
      <c r="J25" s="4"/>
      <c r="K25" s="138"/>
      <c r="L25" s="139"/>
      <c r="M25" s="137"/>
    </row>
    <row r="26" spans="1:13" ht="15" customHeight="1" x14ac:dyDescent="0.25">
      <c r="A26" s="4"/>
      <c r="B26" s="2" t="s">
        <v>132</v>
      </c>
      <c r="C26" s="4"/>
      <c r="D26" s="4"/>
      <c r="E26" s="4"/>
      <c r="F26" s="4"/>
      <c r="G26" s="4"/>
      <c r="H26" s="4"/>
      <c r="I26" s="236"/>
      <c r="J26" s="4"/>
      <c r="K26" s="138"/>
      <c r="L26" s="139"/>
      <c r="M26" s="137"/>
    </row>
    <row r="27" spans="1:13" ht="15" customHeight="1" x14ac:dyDescent="0.25">
      <c r="A27" s="4"/>
      <c r="B27" s="2" t="s">
        <v>45</v>
      </c>
      <c r="C27" s="4"/>
      <c r="D27" s="4"/>
      <c r="E27" s="4"/>
      <c r="F27" s="4"/>
      <c r="G27" s="4"/>
      <c r="H27" s="4"/>
      <c r="I27" s="141"/>
      <c r="J27" s="4"/>
      <c r="K27" s="7"/>
      <c r="L27" s="7"/>
      <c r="M27" s="7"/>
    </row>
    <row r="28" spans="1:13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251" t="str">
        <f>IF(K29="OK","","ERROR")</f>
        <v/>
      </c>
      <c r="L28" s="251"/>
      <c r="M28" s="251"/>
    </row>
    <row r="29" spans="1:13" ht="12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252" t="str">
        <f>IF(M4="YES",IF(M5="YES",IF(M7="NO",IF(M8="NO",IF(M6="NO","If the indicated rate exceeds the current rate by less than 10 percent, the current rate shall continue in effect.","OK"),"OK")),"OK"),"OK")</f>
        <v>OK</v>
      </c>
      <c r="L29" s="252"/>
      <c r="M29" s="252"/>
    </row>
    <row r="30" spans="1:13" x14ac:dyDescent="0.25">
      <c r="A30" s="4"/>
      <c r="B30" s="2" t="s">
        <v>56</v>
      </c>
      <c r="C30" s="4"/>
      <c r="D30" s="4"/>
      <c r="E30" s="4"/>
      <c r="F30" s="4"/>
      <c r="G30" s="4"/>
      <c r="H30" s="4"/>
      <c r="I30" s="4"/>
      <c r="J30" s="4"/>
      <c r="K30" s="252"/>
      <c r="L30" s="252"/>
      <c r="M30" s="252"/>
    </row>
    <row r="31" spans="1:13" x14ac:dyDescent="0.25">
      <c r="A31" s="4"/>
      <c r="B31" s="2"/>
      <c r="C31" s="4"/>
      <c r="D31" s="4"/>
      <c r="E31" s="4"/>
      <c r="F31" s="4"/>
      <c r="G31" s="4"/>
      <c r="H31" s="4"/>
      <c r="I31" s="4"/>
      <c r="J31" s="4"/>
      <c r="K31" s="252" t="str">
        <f>IF(M2="NO",IF(M7="YES","Current Rate &amp; Rate to be used can NOT be NULL",IF(M8="YES","Current Rate &amp; Rate to be used can NOT be NULL","")),"")</f>
        <v/>
      </c>
      <c r="L31" s="252"/>
      <c r="M31" s="252"/>
    </row>
    <row r="32" spans="1:13" x14ac:dyDescent="0.25">
      <c r="A32" s="4"/>
      <c r="B32" s="2" t="s">
        <v>42</v>
      </c>
      <c r="C32" s="253"/>
      <c r="D32" s="253"/>
      <c r="E32" s="253"/>
      <c r="F32" s="253"/>
      <c r="G32" s="253"/>
      <c r="H32" s="253"/>
      <c r="I32" s="4"/>
      <c r="J32" s="4"/>
      <c r="K32" s="142"/>
      <c r="L32" s="142"/>
      <c r="M32" s="142"/>
    </row>
    <row r="33" spans="1:13" x14ac:dyDescent="0.25">
      <c r="A33" s="4"/>
      <c r="B33" s="2"/>
      <c r="C33" s="4"/>
      <c r="D33" s="4"/>
      <c r="E33" s="4"/>
      <c r="F33" s="4"/>
      <c r="G33" s="4"/>
      <c r="H33" s="4"/>
      <c r="I33" s="4"/>
      <c r="J33" s="4"/>
      <c r="K33" s="143"/>
      <c r="L33" s="143"/>
      <c r="M33" s="143"/>
    </row>
    <row r="34" spans="1:13" x14ac:dyDescent="0.25">
      <c r="A34" s="4"/>
      <c r="B34" s="2" t="s">
        <v>41</v>
      </c>
      <c r="C34" s="253" t="str">
        <f>IF((CoverSheet!C12)="","",UPPER(CoverSheet!C12))</f>
        <v/>
      </c>
      <c r="D34" s="253"/>
      <c r="E34" s="253"/>
      <c r="F34" s="253"/>
      <c r="G34" s="253"/>
      <c r="H34" s="253"/>
      <c r="I34" s="4"/>
      <c r="J34" s="4"/>
    </row>
    <row r="35" spans="1:13" x14ac:dyDescent="0.25">
      <c r="A35" s="4"/>
      <c r="B35" s="2"/>
      <c r="C35" s="4"/>
      <c r="D35" s="4"/>
      <c r="E35" s="4"/>
      <c r="F35" s="4"/>
      <c r="G35" s="4"/>
      <c r="H35" s="4"/>
      <c r="I35" s="4"/>
      <c r="J35" s="4"/>
    </row>
    <row r="36" spans="1:13" x14ac:dyDescent="0.25">
      <c r="A36" s="4"/>
      <c r="B36" s="2" t="s">
        <v>40</v>
      </c>
      <c r="C36" s="253" t="str">
        <f>IF((CoverSheet!C13)="","",UPPER(CoverSheet!C13))</f>
        <v/>
      </c>
      <c r="D36" s="253"/>
      <c r="E36" s="253"/>
      <c r="F36" s="253"/>
      <c r="G36" s="253"/>
      <c r="H36" s="253"/>
      <c r="I36" s="4"/>
      <c r="J36" s="4"/>
    </row>
    <row r="37" spans="1:13" x14ac:dyDescent="0.25">
      <c r="A37" s="4"/>
      <c r="B37" s="2"/>
      <c r="C37" s="4"/>
      <c r="D37" s="4"/>
      <c r="E37" s="4"/>
      <c r="F37" s="4"/>
      <c r="G37" s="4"/>
      <c r="H37" s="4"/>
      <c r="I37" s="4"/>
      <c r="J37" s="4"/>
    </row>
    <row r="38" spans="1:13" x14ac:dyDescent="0.25">
      <c r="A38" s="4"/>
      <c r="B38" s="2" t="s">
        <v>39</v>
      </c>
      <c r="C38" s="253" t="str">
        <f>IF((CoverSheet!C14)="","",(CoverSheet!C14))</f>
        <v/>
      </c>
      <c r="D38" s="253"/>
      <c r="E38" s="253"/>
      <c r="F38" s="253"/>
      <c r="G38" s="253"/>
      <c r="H38" s="253"/>
      <c r="I38" s="4"/>
      <c r="J38" s="4"/>
    </row>
    <row r="39" spans="1:13" x14ac:dyDescent="0.25">
      <c r="A39" s="4"/>
      <c r="B39" s="2"/>
      <c r="C39" s="4"/>
      <c r="D39" s="4"/>
      <c r="E39" s="4"/>
      <c r="F39" s="4"/>
      <c r="G39" s="4"/>
      <c r="H39" s="4"/>
      <c r="I39" s="4"/>
      <c r="J39" s="4"/>
    </row>
    <row r="40" spans="1:13" x14ac:dyDescent="0.25">
      <c r="A40" s="4"/>
      <c r="B40" s="2" t="s">
        <v>43</v>
      </c>
      <c r="C40" s="253" t="str">
        <f>IF((CoverSheet!C15)="","",UPPER(CoverSheet!C15))</f>
        <v/>
      </c>
      <c r="D40" s="253"/>
      <c r="E40" s="253"/>
      <c r="F40" s="253"/>
      <c r="G40" s="253"/>
      <c r="H40" s="253"/>
      <c r="I40" s="4"/>
      <c r="J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3" x14ac:dyDescent="0.25">
      <c r="A48" s="256" t="s">
        <v>133</v>
      </c>
      <c r="B48" s="256"/>
      <c r="C48" s="256"/>
      <c r="D48" s="256"/>
      <c r="E48" s="256"/>
      <c r="F48" s="256"/>
      <c r="G48" s="256"/>
      <c r="H48" s="256"/>
      <c r="I48" s="256"/>
      <c r="J48" s="256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60" t="s">
        <v>135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</sheetData>
  <sheetProtection password="8FA1" sheet="1" objects="1" scenarios="1" selectLockedCells="1"/>
  <mergeCells count="20">
    <mergeCell ref="A48:J48"/>
    <mergeCell ref="C38:H38"/>
    <mergeCell ref="C40:H40"/>
    <mergeCell ref="A22:J22"/>
    <mergeCell ref="K28:M28"/>
    <mergeCell ref="K29:M30"/>
    <mergeCell ref="K31:M31"/>
    <mergeCell ref="C32:H32"/>
    <mergeCell ref="C36:H36"/>
    <mergeCell ref="C34:H34"/>
    <mergeCell ref="A1:J1"/>
    <mergeCell ref="A2:J2"/>
    <mergeCell ref="A3:J3"/>
    <mergeCell ref="C6:D6"/>
    <mergeCell ref="A15:D15"/>
    <mergeCell ref="C5:D5"/>
    <mergeCell ref="C4:I4"/>
    <mergeCell ref="C7:I7"/>
    <mergeCell ref="A9:E9"/>
    <mergeCell ref="E11:J11"/>
  </mergeCells>
  <phoneticPr fontId="0" type="noConversion"/>
  <conditionalFormatting sqref="K29:M32">
    <cfRule type="cellIs" dxfId="0" priority="1" stopIfTrue="1" operator="equal">
      <formula>"OK"</formula>
    </cfRule>
  </conditionalFormatting>
  <dataValidations count="1">
    <dataValidation errorStyle="information" allowBlank="1" showInputMessage="1" showErrorMessage="1" sqref="C6:D6" xr:uid="{00000000-0002-0000-0100-000000000000}"/>
  </dataValidations>
  <pageMargins left="0.5" right="0.25" top="0.75" bottom="0.5" header="0.5" footer="0.5"/>
  <pageSetup orientation="portrait" r:id="rId1"/>
  <headerFooter alignWithMargins="0">
    <oddFooter>&amp;L&amp;Z&amp;F
&amp;A&amp;R&amp;D
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8</xdr:row>
                    <xdr:rowOff>144780</xdr:rowOff>
                  </from>
                  <to>
                    <xdr:col>0</xdr:col>
                    <xdr:colOff>441960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9</xdr:row>
                    <xdr:rowOff>175260</xdr:rowOff>
                  </from>
                  <to>
                    <xdr:col>0</xdr:col>
                    <xdr:colOff>441960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10</xdr:row>
                    <xdr:rowOff>152400</xdr:rowOff>
                  </from>
                  <to>
                    <xdr:col>0</xdr:col>
                    <xdr:colOff>441960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0</xdr:col>
                    <xdr:colOff>137160</xdr:colOff>
                    <xdr:row>11</xdr:row>
                    <xdr:rowOff>175260</xdr:rowOff>
                  </from>
                  <to>
                    <xdr:col>0</xdr:col>
                    <xdr:colOff>441960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</xdr:col>
                    <xdr:colOff>457200</xdr:colOff>
                    <xdr:row>8</xdr:row>
                    <xdr:rowOff>152400</xdr:rowOff>
                  </from>
                  <to>
                    <xdr:col>3</xdr:col>
                    <xdr:colOff>762000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457200</xdr:colOff>
                    <xdr:row>9</xdr:row>
                    <xdr:rowOff>175260</xdr:rowOff>
                  </from>
                  <to>
                    <xdr:col>3</xdr:col>
                    <xdr:colOff>762000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457200</xdr:colOff>
                    <xdr:row>10</xdr:row>
                    <xdr:rowOff>175260</xdr:rowOff>
                  </from>
                  <to>
                    <xdr:col>3</xdr:col>
                    <xdr:colOff>762000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0</xdr:col>
                    <xdr:colOff>137160</xdr:colOff>
                    <xdr:row>14</xdr:row>
                    <xdr:rowOff>137160</xdr:rowOff>
                  </from>
                  <to>
                    <xdr:col>0</xdr:col>
                    <xdr:colOff>441960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0</xdr:col>
                    <xdr:colOff>137160</xdr:colOff>
                    <xdr:row>15</xdr:row>
                    <xdr:rowOff>137160</xdr:rowOff>
                  </from>
                  <to>
                    <xdr:col>0</xdr:col>
                    <xdr:colOff>441960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0</xdr:col>
                    <xdr:colOff>137160</xdr:colOff>
                    <xdr:row>16</xdr:row>
                    <xdr:rowOff>137160</xdr:rowOff>
                  </from>
                  <to>
                    <xdr:col>0</xdr:col>
                    <xdr:colOff>441960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5</xdr:col>
                    <xdr:colOff>297180</xdr:colOff>
                    <xdr:row>15</xdr:row>
                    <xdr:rowOff>137160</xdr:rowOff>
                  </from>
                  <to>
                    <xdr:col>5</xdr:col>
                    <xdr:colOff>601980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5</xdr:col>
                    <xdr:colOff>304800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0</xdr:col>
                    <xdr:colOff>137160</xdr:colOff>
                    <xdr:row>17</xdr:row>
                    <xdr:rowOff>152400</xdr:rowOff>
                  </from>
                  <to>
                    <xdr:col>0</xdr:col>
                    <xdr:colOff>441960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5</xdr:col>
                    <xdr:colOff>304800</xdr:colOff>
                    <xdr:row>17</xdr:row>
                    <xdr:rowOff>175260</xdr:rowOff>
                  </from>
                  <to>
                    <xdr:col>6</xdr:col>
                    <xdr:colOff>0</xdr:colOff>
                    <xdr:row>19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indexed="61"/>
    <pageSetUpPr fitToPage="1"/>
  </sheetPr>
  <dimension ref="A1:AW182"/>
  <sheetViews>
    <sheetView topLeftCell="A3" zoomScaleNormal="100" workbookViewId="0">
      <selection activeCell="D13" sqref="D13"/>
    </sheetView>
  </sheetViews>
  <sheetFormatPr defaultColWidth="9.109375" defaultRowHeight="13.2" x14ac:dyDescent="0.25"/>
  <cols>
    <col min="1" max="1" width="7.5546875" style="3" customWidth="1"/>
    <col min="2" max="2" width="23" style="3" customWidth="1"/>
    <col min="3" max="3" width="0.88671875" style="3" customWidth="1"/>
    <col min="4" max="6" width="10.6640625" style="3" customWidth="1"/>
    <col min="7" max="7" width="11.33203125" style="3" customWidth="1"/>
    <col min="8" max="8" width="0.88671875" style="3" customWidth="1"/>
    <col min="9" max="11" width="10.6640625" style="3" customWidth="1"/>
    <col min="12" max="12" width="11.33203125" style="3" customWidth="1"/>
    <col min="13" max="13" width="0.88671875" style="3" customWidth="1"/>
    <col min="14" max="15" width="6.6640625" style="3" customWidth="1"/>
    <col min="16" max="26" width="9.109375" style="3"/>
    <col min="27" max="49" width="9.109375" style="144"/>
    <col min="50" max="16384" width="9.109375" style="3"/>
  </cols>
  <sheetData>
    <row r="1" spans="1:37" ht="15.6" x14ac:dyDescent="0.3">
      <c r="A1" s="238" t="s">
        <v>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AA1" s="258" t="s">
        <v>63</v>
      </c>
      <c r="AB1" s="258"/>
      <c r="AC1" s="158"/>
      <c r="AD1" s="258" t="s">
        <v>63</v>
      </c>
      <c r="AE1" s="258"/>
      <c r="AF1" s="258"/>
      <c r="AG1" s="144" t="s">
        <v>130</v>
      </c>
      <c r="AH1" s="144" t="s">
        <v>27</v>
      </c>
      <c r="AJ1" s="144" t="s">
        <v>26</v>
      </c>
    </row>
    <row r="2" spans="1:37" ht="15.6" x14ac:dyDescent="0.3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AA2" s="259" t="s">
        <v>60</v>
      </c>
      <c r="AB2" s="259"/>
      <c r="AC2" s="160"/>
      <c r="AD2" s="259" t="s">
        <v>61</v>
      </c>
      <c r="AE2" s="259"/>
      <c r="AF2" s="160"/>
      <c r="AH2" s="144" t="s">
        <v>68</v>
      </c>
      <c r="AI2" s="144" t="s">
        <v>131</v>
      </c>
      <c r="AJ2" s="144" t="s">
        <v>68</v>
      </c>
      <c r="AK2" s="144" t="s">
        <v>131</v>
      </c>
    </row>
    <row r="3" spans="1:37" ht="15.6" x14ac:dyDescent="0.3">
      <c r="A3" s="238" t="s">
        <v>53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AA3" s="159" t="s">
        <v>58</v>
      </c>
      <c r="AB3" s="159" t="s">
        <v>59</v>
      </c>
      <c r="AC3" s="160" t="s">
        <v>62</v>
      </c>
      <c r="AD3" s="159" t="s">
        <v>58</v>
      </c>
      <c r="AE3" s="159" t="s">
        <v>59</v>
      </c>
      <c r="AF3" s="160" t="s">
        <v>62</v>
      </c>
      <c r="AG3" s="148">
        <v>1</v>
      </c>
      <c r="AH3" s="149">
        <v>0.48833333333333345</v>
      </c>
      <c r="AI3" s="149">
        <v>0.45833333333333331</v>
      </c>
      <c r="AJ3" s="149">
        <v>1.3583333333333334</v>
      </c>
      <c r="AK3" s="149">
        <v>0.52333333333333321</v>
      </c>
    </row>
    <row r="4" spans="1:37" ht="13.8" x14ac:dyDescent="0.25">
      <c r="A4" s="56" t="s">
        <v>37</v>
      </c>
      <c r="B4" s="57"/>
      <c r="C4" s="57"/>
      <c r="D4" s="250" t="str">
        <f>IF((CoverSheet!C7)="","Please complete Cover Page",UPPER(CoverSheet!C7))</f>
        <v>Please complete Cover Page</v>
      </c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4"/>
      <c r="AA4" s="150">
        <v>1</v>
      </c>
      <c r="AB4" s="150">
        <v>208</v>
      </c>
      <c r="AC4" s="150">
        <v>1</v>
      </c>
      <c r="AD4" s="150">
        <v>8</v>
      </c>
      <c r="AE4" s="151">
        <v>0</v>
      </c>
      <c r="AF4" s="151"/>
      <c r="AG4" s="148">
        <v>2</v>
      </c>
      <c r="AH4" s="149">
        <v>0.57666666666666677</v>
      </c>
      <c r="AI4" s="149">
        <v>0.46666666666666662</v>
      </c>
      <c r="AJ4" s="149">
        <v>1.4266666666666667</v>
      </c>
      <c r="AK4" s="149">
        <v>0.53666666666666663</v>
      </c>
    </row>
    <row r="5" spans="1:37" ht="13.8" x14ac:dyDescent="0.25">
      <c r="A5" s="56" t="s">
        <v>38</v>
      </c>
      <c r="B5" s="57"/>
      <c r="C5" s="2"/>
      <c r="D5" s="250" t="str">
        <f>IF((CoverSheet!C6)="","Please complete Cover Page",UPPER(CoverSheet!C6))</f>
        <v>Please complete Cover Page</v>
      </c>
      <c r="E5" s="250"/>
      <c r="F5" s="2"/>
      <c r="G5" s="2"/>
      <c r="H5" s="2"/>
      <c r="I5" s="2"/>
      <c r="J5" s="2"/>
      <c r="K5" s="2"/>
      <c r="L5" s="4"/>
      <c r="M5" s="2"/>
      <c r="N5" s="4"/>
      <c r="O5" s="4"/>
      <c r="AA5" s="150">
        <v>209</v>
      </c>
      <c r="AB5" s="150">
        <v>278</v>
      </c>
      <c r="AC5" s="150">
        <v>9</v>
      </c>
      <c r="AD5" s="150">
        <v>11</v>
      </c>
      <c r="AE5" s="151">
        <v>0.25</v>
      </c>
      <c r="AF5" s="151"/>
      <c r="AG5" s="148">
        <v>3</v>
      </c>
      <c r="AH5" s="149">
        <v>0.66500000000000004</v>
      </c>
      <c r="AI5" s="149">
        <v>0.47499999999999998</v>
      </c>
      <c r="AJ5" s="149">
        <v>1.4950000000000001</v>
      </c>
      <c r="AK5" s="149">
        <v>0.55000000000000004</v>
      </c>
    </row>
    <row r="6" spans="1:37" ht="13.8" x14ac:dyDescent="0.25">
      <c r="A6" s="56" t="s">
        <v>57</v>
      </c>
      <c r="B6" s="57"/>
      <c r="C6" s="2"/>
      <c r="D6" s="248" t="str">
        <f>IF((CoverSheet!C5)="","Please complete Cover Page",UPPER(CoverSheet!C5))</f>
        <v>Please complete Cover Page</v>
      </c>
      <c r="E6" s="248"/>
      <c r="F6" s="2"/>
      <c r="G6" s="2"/>
      <c r="H6" s="2"/>
      <c r="I6" s="2"/>
      <c r="J6" s="2"/>
      <c r="K6" s="2"/>
      <c r="L6" s="4"/>
      <c r="M6" s="2"/>
      <c r="N6" s="4"/>
      <c r="O6" s="4"/>
      <c r="AA6" s="150">
        <v>279</v>
      </c>
      <c r="AB6" s="150">
        <v>348</v>
      </c>
      <c r="AC6" s="150">
        <v>12</v>
      </c>
      <c r="AD6" s="150">
        <v>14</v>
      </c>
      <c r="AE6" s="151">
        <v>0.3</v>
      </c>
      <c r="AF6" s="151"/>
      <c r="AG6" s="148">
        <v>4</v>
      </c>
      <c r="AH6" s="149">
        <v>0.75333333333333341</v>
      </c>
      <c r="AI6" s="149">
        <v>0.48333333333333334</v>
      </c>
      <c r="AJ6" s="149">
        <v>1.5633333333333332</v>
      </c>
      <c r="AK6" s="149">
        <v>0.56333333333333324</v>
      </c>
    </row>
    <row r="7" spans="1:37" ht="13.8" x14ac:dyDescent="0.25">
      <c r="A7" s="58" t="s">
        <v>65</v>
      </c>
      <c r="B7" s="57"/>
      <c r="C7" s="57"/>
      <c r="D7" s="254" t="str">
        <f>IF((CoverSheet!C16)="","Please complete Cover Page",UPPER(CoverSheet!C16))</f>
        <v>Please complete Cover Page</v>
      </c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4"/>
      <c r="AA7" s="150">
        <v>349</v>
      </c>
      <c r="AB7" s="150">
        <v>418</v>
      </c>
      <c r="AC7" s="150">
        <v>15</v>
      </c>
      <c r="AD7" s="150">
        <v>17</v>
      </c>
      <c r="AE7" s="151">
        <v>0.35</v>
      </c>
      <c r="AF7" s="151"/>
      <c r="AG7" s="148">
        <v>5</v>
      </c>
      <c r="AH7" s="149">
        <v>0.84166666666666679</v>
      </c>
      <c r="AI7" s="149">
        <v>0.49166666666666664</v>
      </c>
      <c r="AJ7" s="149">
        <v>1.6316666666666666</v>
      </c>
      <c r="AK7" s="149">
        <v>0.57666666666666666</v>
      </c>
    </row>
    <row r="8" spans="1:37" ht="14.4" thickBot="1" x14ac:dyDescent="0.3">
      <c r="A8" s="58"/>
      <c r="B8" s="57"/>
      <c r="C8" s="66"/>
      <c r="D8" s="66"/>
      <c r="E8" s="66"/>
      <c r="F8" s="66"/>
      <c r="G8" s="66"/>
      <c r="H8" s="66"/>
      <c r="I8" s="66"/>
      <c r="J8" s="66"/>
      <c r="K8" s="66"/>
      <c r="L8" s="4"/>
      <c r="M8" s="66"/>
      <c r="N8" s="4"/>
      <c r="O8" s="4"/>
      <c r="AA8" s="150">
        <v>419</v>
      </c>
      <c r="AB8" s="150">
        <v>534</v>
      </c>
      <c r="AC8" s="150">
        <v>18</v>
      </c>
      <c r="AD8" s="150">
        <v>22</v>
      </c>
      <c r="AE8" s="151">
        <v>0.4</v>
      </c>
      <c r="AF8" s="151"/>
      <c r="AG8" s="148">
        <v>6</v>
      </c>
      <c r="AH8" s="149">
        <v>0.93</v>
      </c>
      <c r="AI8" s="149">
        <v>0.5</v>
      </c>
      <c r="AJ8" s="149">
        <v>1.7</v>
      </c>
      <c r="AK8" s="149">
        <v>0.59</v>
      </c>
    </row>
    <row r="9" spans="1:37" ht="13.8" x14ac:dyDescent="0.25">
      <c r="A9" s="76"/>
      <c r="B9" s="77"/>
      <c r="C9" s="82"/>
      <c r="D9" s="280" t="s">
        <v>48</v>
      </c>
      <c r="E9" s="281"/>
      <c r="F9" s="281"/>
      <c r="G9" s="282"/>
      <c r="H9" s="82"/>
      <c r="I9" s="280" t="s">
        <v>49</v>
      </c>
      <c r="J9" s="281"/>
      <c r="K9" s="281"/>
      <c r="L9" s="282"/>
      <c r="M9" s="82"/>
      <c r="N9" s="276" t="s">
        <v>86</v>
      </c>
      <c r="O9" s="277"/>
      <c r="AA9" s="150">
        <v>535</v>
      </c>
      <c r="AB9" s="150">
        <v>650</v>
      </c>
      <c r="AC9" s="150">
        <v>23</v>
      </c>
      <c r="AD9" s="150">
        <v>27</v>
      </c>
      <c r="AE9" s="151">
        <v>0.45</v>
      </c>
      <c r="AF9" s="151"/>
      <c r="AG9" s="148">
        <v>7</v>
      </c>
      <c r="AH9" s="149">
        <v>1.0183333333333333</v>
      </c>
      <c r="AI9" s="149">
        <v>0.5083333333333333</v>
      </c>
      <c r="AJ9" s="149">
        <v>1.7683333333333333</v>
      </c>
      <c r="AK9" s="149">
        <v>0.60333333333333328</v>
      </c>
    </row>
    <row r="10" spans="1:37" ht="13.8" x14ac:dyDescent="0.25">
      <c r="A10" s="78"/>
      <c r="B10" s="79"/>
      <c r="C10" s="82"/>
      <c r="D10" s="70"/>
      <c r="E10" s="67"/>
      <c r="F10" s="67"/>
      <c r="G10" s="71" t="s">
        <v>86</v>
      </c>
      <c r="H10" s="82"/>
      <c r="I10" s="70"/>
      <c r="J10" s="67"/>
      <c r="K10" s="67"/>
      <c r="L10" s="71" t="s">
        <v>86</v>
      </c>
      <c r="M10" s="82"/>
      <c r="N10" s="74"/>
      <c r="O10" s="75"/>
      <c r="AA10" s="150">
        <v>651</v>
      </c>
      <c r="AB10" s="150">
        <v>766</v>
      </c>
      <c r="AC10" s="150">
        <v>28</v>
      </c>
      <c r="AD10" s="150">
        <v>32</v>
      </c>
      <c r="AE10" s="151">
        <v>0.5</v>
      </c>
      <c r="AF10" s="151"/>
      <c r="AG10" s="148">
        <v>8</v>
      </c>
      <c r="AH10" s="149">
        <v>1.1066666666666667</v>
      </c>
      <c r="AI10" s="149">
        <v>0.51666666666666672</v>
      </c>
      <c r="AJ10" s="149">
        <v>1.8366666666666667</v>
      </c>
      <c r="AK10" s="149">
        <v>0.6166666666666667</v>
      </c>
    </row>
    <row r="11" spans="1:37" x14ac:dyDescent="0.25">
      <c r="A11" s="73"/>
      <c r="B11" s="80" t="s">
        <v>87</v>
      </c>
      <c r="C11" s="83"/>
      <c r="D11" s="163" t="str">
        <f>IF(CoverSheet!C5=0,"",CoverSheet!C5-2)</f>
        <v/>
      </c>
      <c r="E11" s="164" t="str">
        <f>IF(CoverSheet!C5=0,"",CoverSheet!C5-1)</f>
        <v/>
      </c>
      <c r="F11" s="164" t="str">
        <f>IF(CoverSheet!C5=0,"",CoverSheet!C5)</f>
        <v/>
      </c>
      <c r="G11" s="72"/>
      <c r="H11" s="83"/>
      <c r="I11" s="163" t="str">
        <f>IF(CoverSheet!C5=0,"",CoverSheet!C5-2)</f>
        <v/>
      </c>
      <c r="J11" s="164" t="str">
        <f>IF(CoverSheet!C5=0,"",CoverSheet!C5-1)</f>
        <v/>
      </c>
      <c r="K11" s="164" t="str">
        <f>IF(CoverSheet!C5=0,"",CoverSheet!C5)</f>
        <v/>
      </c>
      <c r="L11" s="72"/>
      <c r="M11" s="83"/>
      <c r="N11" s="73"/>
      <c r="O11" s="72"/>
      <c r="AA11" s="150">
        <v>767</v>
      </c>
      <c r="AB11" s="150">
        <v>883</v>
      </c>
      <c r="AC11" s="150">
        <v>33</v>
      </c>
      <c r="AD11" s="150">
        <v>37</v>
      </c>
      <c r="AE11" s="151">
        <v>0.55000000000000004</v>
      </c>
      <c r="AF11" s="151"/>
      <c r="AG11" s="148">
        <v>9</v>
      </c>
      <c r="AH11" s="149">
        <v>1.1950000000000001</v>
      </c>
      <c r="AI11" s="149">
        <v>0.52500000000000002</v>
      </c>
      <c r="AJ11" s="149">
        <v>1.905</v>
      </c>
      <c r="AK11" s="149">
        <v>0.63</v>
      </c>
    </row>
    <row r="12" spans="1:37" ht="18" x14ac:dyDescent="0.3">
      <c r="A12" s="73"/>
      <c r="B12" s="81"/>
      <c r="C12" s="83"/>
      <c r="D12" s="73"/>
      <c r="E12" s="64"/>
      <c r="F12" s="92" t="s">
        <v>88</v>
      </c>
      <c r="G12" s="72"/>
      <c r="H12" s="83"/>
      <c r="I12" s="73"/>
      <c r="J12" s="64"/>
      <c r="K12" s="92" t="s">
        <v>88</v>
      </c>
      <c r="L12" s="72"/>
      <c r="M12" s="83"/>
      <c r="N12" s="73"/>
      <c r="O12" s="72"/>
      <c r="AA12" s="150">
        <v>884</v>
      </c>
      <c r="AB12" s="150">
        <v>1115</v>
      </c>
      <c r="AC12" s="150">
        <v>38</v>
      </c>
      <c r="AD12" s="150">
        <v>47</v>
      </c>
      <c r="AE12" s="151">
        <v>0.6</v>
      </c>
      <c r="AF12" s="151"/>
      <c r="AG12" s="148">
        <v>10</v>
      </c>
      <c r="AH12" s="149">
        <v>1.2833333333333332</v>
      </c>
      <c r="AI12" s="149">
        <v>0.53333333333333333</v>
      </c>
      <c r="AJ12" s="149">
        <v>1.9733333333333332</v>
      </c>
      <c r="AK12" s="149">
        <v>0.64333333333333331</v>
      </c>
    </row>
    <row r="13" spans="1:37" x14ac:dyDescent="0.25">
      <c r="A13" s="188" t="s">
        <v>85</v>
      </c>
      <c r="B13" s="189"/>
      <c r="C13" s="83"/>
      <c r="D13" s="177"/>
      <c r="E13" s="178"/>
      <c r="F13" s="165">
        <f>'D3'!J18</f>
        <v>0</v>
      </c>
      <c r="G13" s="166">
        <f>D13+E13+F13</f>
        <v>0</v>
      </c>
      <c r="H13" s="93"/>
      <c r="I13" s="177"/>
      <c r="J13" s="178"/>
      <c r="K13" s="165">
        <f>'D3'!L18</f>
        <v>0</v>
      </c>
      <c r="L13" s="166">
        <f>I13+J13+K13</f>
        <v>0</v>
      </c>
      <c r="M13" s="93"/>
      <c r="N13" s="274">
        <f>G13+L13</f>
        <v>0</v>
      </c>
      <c r="O13" s="275"/>
      <c r="AA13" s="150">
        <v>1116</v>
      </c>
      <c r="AB13" s="150">
        <v>1348</v>
      </c>
      <c r="AC13" s="150">
        <v>48</v>
      </c>
      <c r="AD13" s="150">
        <v>57</v>
      </c>
      <c r="AE13" s="151">
        <v>0.65</v>
      </c>
      <c r="AF13" s="151"/>
      <c r="AG13" s="148">
        <v>11</v>
      </c>
      <c r="AH13" s="149">
        <v>1.3716666666666666</v>
      </c>
      <c r="AI13" s="149">
        <v>0.54166666666666674</v>
      </c>
      <c r="AJ13" s="149">
        <v>2.0416666666666665</v>
      </c>
      <c r="AK13" s="149">
        <v>0.65666666666666673</v>
      </c>
    </row>
    <row r="14" spans="1:37" ht="15" x14ac:dyDescent="0.25">
      <c r="A14" s="188" t="s">
        <v>3</v>
      </c>
      <c r="B14" s="190"/>
      <c r="C14" s="83"/>
      <c r="D14" s="177"/>
      <c r="E14" s="178"/>
      <c r="F14" s="165">
        <f>'D3'!J26</f>
        <v>0</v>
      </c>
      <c r="G14" s="166">
        <f>D14+E14+F14</f>
        <v>0</v>
      </c>
      <c r="H14" s="93"/>
      <c r="I14" s="182"/>
      <c r="J14" s="178"/>
      <c r="K14" s="165">
        <f>'D3'!L26</f>
        <v>0</v>
      </c>
      <c r="L14" s="166">
        <f>I14+J14+K14</f>
        <v>0</v>
      </c>
      <c r="M14" s="93"/>
      <c r="N14" s="274">
        <f>G14+L14</f>
        <v>0</v>
      </c>
      <c r="O14" s="275"/>
      <c r="AA14" s="150">
        <v>1349</v>
      </c>
      <c r="AB14" s="150">
        <v>1697</v>
      </c>
      <c r="AC14" s="150">
        <v>58</v>
      </c>
      <c r="AD14" s="150">
        <v>72</v>
      </c>
      <c r="AE14" s="151">
        <v>0.7</v>
      </c>
      <c r="AF14" s="151"/>
      <c r="AG14" s="148">
        <v>12</v>
      </c>
      <c r="AH14" s="149">
        <v>1.46</v>
      </c>
      <c r="AI14" s="149">
        <v>0.55000000000000004</v>
      </c>
      <c r="AJ14" s="149">
        <v>2.11</v>
      </c>
      <c r="AK14" s="149">
        <v>0.67</v>
      </c>
    </row>
    <row r="15" spans="1:37" ht="15" x14ac:dyDescent="0.25">
      <c r="A15" s="188" t="s">
        <v>21</v>
      </c>
      <c r="B15" s="190"/>
      <c r="C15" s="84"/>
      <c r="D15" s="177"/>
      <c r="E15" s="178"/>
      <c r="F15" s="165">
        <f>'D3'!J19</f>
        <v>0</v>
      </c>
      <c r="G15" s="166">
        <f>D15+E15+F15</f>
        <v>0</v>
      </c>
      <c r="H15" s="93"/>
      <c r="I15" s="177"/>
      <c r="J15" s="178"/>
      <c r="K15" s="165">
        <f>'D3'!L19</f>
        <v>0</v>
      </c>
      <c r="L15" s="166">
        <f>I15+J15+K15</f>
        <v>0</v>
      </c>
      <c r="M15" s="93"/>
      <c r="N15" s="274">
        <f>G15+L15</f>
        <v>0</v>
      </c>
      <c r="O15" s="275"/>
      <c r="AA15" s="150">
        <v>1698</v>
      </c>
      <c r="AB15" s="150">
        <v>2046</v>
      </c>
      <c r="AC15" s="150">
        <v>73</v>
      </c>
      <c r="AD15" s="150">
        <v>87</v>
      </c>
      <c r="AE15" s="151">
        <v>0.75</v>
      </c>
      <c r="AF15" s="151"/>
      <c r="AG15" s="148">
        <v>13</v>
      </c>
      <c r="AH15" s="149">
        <v>1.5083333333333333</v>
      </c>
      <c r="AI15" s="149">
        <v>0.55833333333333335</v>
      </c>
      <c r="AJ15" s="149">
        <v>2.1633333333333331</v>
      </c>
      <c r="AK15" s="149">
        <v>0.67500000000000004</v>
      </c>
    </row>
    <row r="16" spans="1:37" ht="15" x14ac:dyDescent="0.25">
      <c r="A16" s="188" t="s">
        <v>13</v>
      </c>
      <c r="B16" s="190"/>
      <c r="C16" s="85"/>
      <c r="D16" s="167">
        <f>IF(ISERROR(D14/(D13+D15)),0,D14/(D13+D15))</f>
        <v>0</v>
      </c>
      <c r="E16" s="165">
        <f>IF(ISERROR(E14/(E13+E15)),0,E14/(E13+E15))</f>
        <v>0</v>
      </c>
      <c r="F16" s="165">
        <f>IF(ISERROR(F14/(F13+F15)),0,F14/(F13+F15))</f>
        <v>0</v>
      </c>
      <c r="G16" s="166">
        <f>IF(ISERROR(G14/(G13+G15)),0,G14/(G13+G15))</f>
        <v>0</v>
      </c>
      <c r="H16" s="146">
        <f>IF(ISERROR(H14/(H13+H14)),0,H14/(H13+H14))</f>
        <v>0</v>
      </c>
      <c r="I16" s="167">
        <f>IF(ISERROR(I14/(I13+I15)),0,I14/(I13+I15))</f>
        <v>0</v>
      </c>
      <c r="J16" s="165">
        <f>IF(ISERROR(J14/(J13+J15)),0,J14/(J13+J15))</f>
        <v>0</v>
      </c>
      <c r="K16" s="165">
        <f>IF(ISERROR(K14/(K13+K15)),0,K14/(K13+K15))</f>
        <v>0</v>
      </c>
      <c r="L16" s="166">
        <f>IF(ISERROR(L14/(L13+L15)),0,L14/(L13+L15))</f>
        <v>0</v>
      </c>
      <c r="M16" s="93"/>
      <c r="N16" s="274">
        <f>IF(ISERROR(N14/(N13+N15)),0,N14/(N13+N15))</f>
        <v>0</v>
      </c>
      <c r="O16" s="275">
        <f>IF(ISERROR(O14/(O13+O15)),0,O14/(O13+O15))</f>
        <v>0</v>
      </c>
      <c r="AA16" s="150">
        <v>2047</v>
      </c>
      <c r="AB16" s="150">
        <v>2394</v>
      </c>
      <c r="AC16" s="150">
        <v>88</v>
      </c>
      <c r="AD16" s="150">
        <v>102</v>
      </c>
      <c r="AE16" s="151">
        <v>0.8</v>
      </c>
      <c r="AF16" s="151"/>
      <c r="AG16" s="148">
        <v>14</v>
      </c>
      <c r="AH16" s="149">
        <v>1.5566666666666666</v>
      </c>
      <c r="AI16" s="149">
        <v>0.56666666666666665</v>
      </c>
      <c r="AJ16" s="149">
        <v>2.2166666666666668</v>
      </c>
      <c r="AK16" s="149">
        <v>0.68</v>
      </c>
    </row>
    <row r="17" spans="1:37" ht="18" x14ac:dyDescent="0.3">
      <c r="A17" s="191"/>
      <c r="B17" s="192" t="s">
        <v>14</v>
      </c>
      <c r="C17" s="83"/>
      <c r="D17" s="168"/>
      <c r="E17" s="123"/>
      <c r="F17" s="123"/>
      <c r="G17" s="169"/>
      <c r="H17" s="93"/>
      <c r="I17" s="168"/>
      <c r="J17" s="123"/>
      <c r="K17" s="123"/>
      <c r="L17" s="169"/>
      <c r="M17" s="93"/>
      <c r="N17" s="161"/>
      <c r="O17" s="162"/>
      <c r="AA17" s="150">
        <v>2395</v>
      </c>
      <c r="AB17" s="150">
        <v>2976</v>
      </c>
      <c r="AC17" s="150">
        <v>103</v>
      </c>
      <c r="AD17" s="150">
        <v>127</v>
      </c>
      <c r="AE17" s="151">
        <v>0.85</v>
      </c>
      <c r="AF17" s="151"/>
      <c r="AG17" s="148">
        <v>15</v>
      </c>
      <c r="AH17" s="149">
        <v>1.605</v>
      </c>
      <c r="AI17" s="149">
        <v>0.57499999999999996</v>
      </c>
      <c r="AJ17" s="149">
        <v>2.27</v>
      </c>
      <c r="AK17" s="149">
        <v>0.68500000000000005</v>
      </c>
    </row>
    <row r="18" spans="1:37" x14ac:dyDescent="0.25">
      <c r="A18" s="188" t="s">
        <v>70</v>
      </c>
      <c r="B18" s="193" t="s">
        <v>89</v>
      </c>
      <c r="C18" s="86"/>
      <c r="D18" s="179"/>
      <c r="E18" s="180"/>
      <c r="F18" s="180"/>
      <c r="G18" s="170">
        <f>D18+E18+F18</f>
        <v>0</v>
      </c>
      <c r="H18" s="93"/>
      <c r="I18" s="179"/>
      <c r="J18" s="180"/>
      <c r="K18" s="180"/>
      <c r="L18" s="170">
        <f>I18+J18+K18</f>
        <v>0</v>
      </c>
      <c r="M18" s="93"/>
      <c r="N18" s="278">
        <f>G18+L18</f>
        <v>0</v>
      </c>
      <c r="O18" s="279"/>
      <c r="AA18" s="150">
        <v>2977</v>
      </c>
      <c r="AB18" s="150">
        <v>3557</v>
      </c>
      <c r="AC18" s="150">
        <v>128</v>
      </c>
      <c r="AD18" s="150">
        <v>152</v>
      </c>
      <c r="AE18" s="151">
        <v>0.9</v>
      </c>
      <c r="AF18" s="151"/>
      <c r="AG18" s="148">
        <v>16</v>
      </c>
      <c r="AH18" s="149">
        <v>1.6533333333333333</v>
      </c>
      <c r="AI18" s="149">
        <v>0.58333333333333337</v>
      </c>
      <c r="AJ18" s="149">
        <v>2.3233333333333333</v>
      </c>
      <c r="AK18" s="149">
        <v>0.69</v>
      </c>
    </row>
    <row r="19" spans="1:37" x14ac:dyDescent="0.25">
      <c r="A19" s="194"/>
      <c r="B19" s="193" t="s">
        <v>90</v>
      </c>
      <c r="C19" s="87"/>
      <c r="D19" s="179"/>
      <c r="E19" s="180"/>
      <c r="F19" s="180"/>
      <c r="G19" s="170">
        <f>D19+E19+F19</f>
        <v>0</v>
      </c>
      <c r="H19" s="93"/>
      <c r="I19" s="179"/>
      <c r="J19" s="180"/>
      <c r="K19" s="180"/>
      <c r="L19" s="170">
        <f>I19+J19+K19</f>
        <v>0</v>
      </c>
      <c r="M19" s="93"/>
      <c r="N19" s="278">
        <f>G19+L19</f>
        <v>0</v>
      </c>
      <c r="O19" s="279"/>
      <c r="AA19" s="150">
        <v>3558</v>
      </c>
      <c r="AB19" s="150">
        <v>4650</v>
      </c>
      <c r="AC19" s="150">
        <v>153</v>
      </c>
      <c r="AD19" s="150">
        <v>199</v>
      </c>
      <c r="AE19" s="151">
        <v>0.95</v>
      </c>
      <c r="AF19" s="151"/>
      <c r="AG19" s="148">
        <v>17</v>
      </c>
      <c r="AH19" s="149">
        <v>1.7016666666666667</v>
      </c>
      <c r="AI19" s="149">
        <v>0.59166666666666667</v>
      </c>
      <c r="AJ19" s="149">
        <v>2.3766666666666669</v>
      </c>
      <c r="AK19" s="149">
        <v>0.69499999999999995</v>
      </c>
    </row>
    <row r="20" spans="1:37" ht="15" x14ac:dyDescent="0.25">
      <c r="A20" s="188" t="s">
        <v>15</v>
      </c>
      <c r="B20" s="190"/>
      <c r="C20" s="83"/>
      <c r="D20" s="286" t="str">
        <f>IF($N$18&gt;0,IF($N$19&gt;0,"Error - please read message below.",""),"")</f>
        <v/>
      </c>
      <c r="E20" s="287"/>
      <c r="F20" s="287"/>
      <c r="G20" s="288"/>
      <c r="H20" s="93"/>
      <c r="I20" s="123"/>
      <c r="J20" s="123"/>
      <c r="K20" s="123"/>
      <c r="L20" s="123"/>
      <c r="M20" s="93"/>
      <c r="N20" s="299">
        <f>IF(N18&gt;0,VLOOKUP(N18,AA4:AE20,5,TRUE),IF(N19&gt;0,VLOOKUP(N19,AC4:AE20,3,TRUE),0))</f>
        <v>0</v>
      </c>
      <c r="O20" s="300"/>
      <c r="AA20" s="150">
        <v>4651</v>
      </c>
      <c r="AB20" s="150"/>
      <c r="AC20" s="150">
        <v>200</v>
      </c>
      <c r="AD20" s="150"/>
      <c r="AE20" s="151">
        <v>1</v>
      </c>
      <c r="AF20" s="151"/>
      <c r="AG20" s="148">
        <v>18</v>
      </c>
      <c r="AH20" s="149">
        <v>1.75</v>
      </c>
      <c r="AI20" s="149">
        <v>0.6</v>
      </c>
      <c r="AJ20" s="149">
        <v>2.4300000000000002</v>
      </c>
      <c r="AK20" s="149">
        <v>0.7</v>
      </c>
    </row>
    <row r="21" spans="1:37" ht="15" x14ac:dyDescent="0.25">
      <c r="A21" s="188" t="s">
        <v>91</v>
      </c>
      <c r="B21" s="190"/>
      <c r="C21" s="83"/>
      <c r="D21" s="168"/>
      <c r="E21" s="123"/>
      <c r="F21" s="123"/>
      <c r="G21" s="181"/>
      <c r="H21" s="93"/>
      <c r="I21" s="168"/>
      <c r="J21" s="123"/>
      <c r="K21" s="123"/>
      <c r="L21" s="181"/>
      <c r="M21" s="93"/>
      <c r="N21" s="297"/>
      <c r="O21" s="298"/>
      <c r="AA21" s="150"/>
      <c r="AB21" s="150"/>
      <c r="AC21" s="151"/>
      <c r="AD21" s="150"/>
      <c r="AE21" s="150"/>
      <c r="AF21" s="151"/>
      <c r="AG21" s="148">
        <v>19</v>
      </c>
      <c r="AH21" s="149">
        <v>1.7849999999999999</v>
      </c>
      <c r="AI21" s="149">
        <v>0.60666666666666669</v>
      </c>
      <c r="AJ21" s="149">
        <v>2.4733333333333336</v>
      </c>
      <c r="AK21" s="149">
        <v>0.70333333333333325</v>
      </c>
    </row>
    <row r="22" spans="1:37" ht="18" x14ac:dyDescent="0.3">
      <c r="A22" s="188"/>
      <c r="B22" s="192" t="s">
        <v>92</v>
      </c>
      <c r="C22" s="83"/>
      <c r="D22" s="168"/>
      <c r="E22" s="123"/>
      <c r="F22" s="123"/>
      <c r="G22" s="169"/>
      <c r="H22" s="93"/>
      <c r="I22" s="168"/>
      <c r="J22" s="123"/>
      <c r="K22" s="123"/>
      <c r="L22" s="169"/>
      <c r="M22" s="93"/>
      <c r="N22" s="261"/>
      <c r="O22" s="283"/>
      <c r="AA22" s="150"/>
      <c r="AB22" s="150"/>
      <c r="AC22" s="151"/>
      <c r="AD22" s="150"/>
      <c r="AE22" s="150"/>
      <c r="AF22" s="151"/>
      <c r="AG22" s="148">
        <v>20</v>
      </c>
      <c r="AH22" s="149">
        <v>1.82</v>
      </c>
      <c r="AI22" s="149">
        <v>0.61333333333333329</v>
      </c>
      <c r="AJ22" s="149">
        <v>2.5166666666666666</v>
      </c>
      <c r="AK22" s="149">
        <v>0.70666666666666667</v>
      </c>
    </row>
    <row r="23" spans="1:37" ht="15" x14ac:dyDescent="0.25">
      <c r="A23" s="188" t="s">
        <v>16</v>
      </c>
      <c r="B23" s="190"/>
      <c r="C23" s="235">
        <f>F23-G23</f>
        <v>0</v>
      </c>
      <c r="D23" s="261" t="str">
        <f>IF(C23=0,"","Explanation Required")</f>
        <v/>
      </c>
      <c r="E23" s="262"/>
      <c r="F23" s="198">
        <f>IF($G$21&gt;0,VLOOKUP($G$21,$AG$3:$AK$182,4,TRUE),0)</f>
        <v>0</v>
      </c>
      <c r="G23" s="173">
        <f>IF(G21&gt;0,VLOOKUP(G21,AG3:AK182,4,TRUE),0)</f>
        <v>0</v>
      </c>
      <c r="H23" s="152">
        <f>K23-L23</f>
        <v>0</v>
      </c>
      <c r="I23" s="261" t="str">
        <f>IF(H23=0,"","Explanation Required")</f>
        <v/>
      </c>
      <c r="J23" s="262"/>
      <c r="K23" s="198">
        <f>IF($L$21&gt;0,VLOOKUP($L$21,AG3:AK182,2,TRUE),0)</f>
        <v>0</v>
      </c>
      <c r="L23" s="173">
        <f>IF(L21&gt;0,VLOOKUP(L21,AG3:AK182,2,TRUE),0)</f>
        <v>0</v>
      </c>
      <c r="M23" s="93"/>
      <c r="N23" s="289"/>
      <c r="O23" s="290"/>
      <c r="AG23" s="148">
        <v>21</v>
      </c>
      <c r="AH23" s="149">
        <v>1.855</v>
      </c>
      <c r="AI23" s="149">
        <v>0.62</v>
      </c>
      <c r="AJ23" s="149">
        <v>2.56</v>
      </c>
      <c r="AK23" s="149">
        <v>0.71</v>
      </c>
    </row>
    <row r="24" spans="1:37" x14ac:dyDescent="0.25">
      <c r="A24" s="188" t="s">
        <v>17</v>
      </c>
      <c r="B24" s="97"/>
      <c r="C24" s="152">
        <f>F24-G24</f>
        <v>0</v>
      </c>
      <c r="D24" s="263" t="str">
        <f>IF(C24=0,"","Explanation Required")</f>
        <v/>
      </c>
      <c r="E24" s="264"/>
      <c r="F24" s="198">
        <f>IF($G$21&gt;0,VLOOKUP($G$21,$AG$3:$AK$182,5,TRUE),0)</f>
        <v>0</v>
      </c>
      <c r="G24" s="173">
        <f>IF(G21&gt;0,VLOOKUP(G21,AG3:AK182,5,TRUE),0)</f>
        <v>0</v>
      </c>
      <c r="H24" s="152">
        <f>K24-L24</f>
        <v>0</v>
      </c>
      <c r="I24" s="263" t="str">
        <f>IF(H24=0,"","Explanation Required")</f>
        <v/>
      </c>
      <c r="J24" s="264"/>
      <c r="K24" s="198">
        <f>IF($L$21&gt;0,VLOOKUP($L$21,$AG$3:$AK$182,3,TRUE),0)</f>
        <v>0</v>
      </c>
      <c r="L24" s="173">
        <f>IF(L21&gt;0,VLOOKUP(L21,AG3:AK182,3,TRUE),0)</f>
        <v>0</v>
      </c>
      <c r="M24" s="93"/>
      <c r="N24" s="289"/>
      <c r="O24" s="290"/>
      <c r="AG24" s="148">
        <v>22</v>
      </c>
      <c r="AH24" s="149">
        <v>1.89</v>
      </c>
      <c r="AI24" s="149">
        <v>0.62666666666666671</v>
      </c>
      <c r="AJ24" s="149">
        <v>2.6033333333333335</v>
      </c>
      <c r="AK24" s="149">
        <v>0.71333333333333326</v>
      </c>
    </row>
    <row r="25" spans="1:37" x14ac:dyDescent="0.25">
      <c r="A25" s="188" t="s">
        <v>18</v>
      </c>
      <c r="B25" s="97"/>
      <c r="C25" s="83"/>
      <c r="D25" s="168"/>
      <c r="E25" s="123"/>
      <c r="F25" s="123"/>
      <c r="G25" s="174">
        <f>G23*G24</f>
        <v>0</v>
      </c>
      <c r="H25" s="93"/>
      <c r="I25" s="168"/>
      <c r="J25" s="123"/>
      <c r="K25" s="123"/>
      <c r="L25" s="174">
        <f>L23*L24</f>
        <v>0</v>
      </c>
      <c r="M25" s="93"/>
      <c r="N25" s="289"/>
      <c r="O25" s="290"/>
      <c r="AG25" s="148">
        <v>23</v>
      </c>
      <c r="AH25" s="149">
        <v>1.925</v>
      </c>
      <c r="AI25" s="149">
        <v>0.6333333333333333</v>
      </c>
      <c r="AJ25" s="149">
        <v>2.6466666666666665</v>
      </c>
      <c r="AK25" s="149">
        <v>0.71666666666666667</v>
      </c>
    </row>
    <row r="26" spans="1:37" x14ac:dyDescent="0.25">
      <c r="A26" s="188" t="s">
        <v>19</v>
      </c>
      <c r="B26" s="75"/>
      <c r="C26" s="88"/>
      <c r="D26" s="168"/>
      <c r="E26" s="123"/>
      <c r="F26" s="123"/>
      <c r="G26" s="174">
        <f>G23-G25</f>
        <v>0</v>
      </c>
      <c r="H26" s="93"/>
      <c r="I26" s="168"/>
      <c r="J26" s="123"/>
      <c r="K26" s="123"/>
      <c r="L26" s="174">
        <f>L23-L25</f>
        <v>0</v>
      </c>
      <c r="M26" s="93"/>
      <c r="N26" s="289"/>
      <c r="O26" s="290"/>
      <c r="AG26" s="148">
        <v>24</v>
      </c>
      <c r="AH26" s="149">
        <v>1.96</v>
      </c>
      <c r="AI26" s="149">
        <v>0.64</v>
      </c>
      <c r="AJ26" s="149">
        <v>2.69</v>
      </c>
      <c r="AK26" s="149">
        <v>0.72</v>
      </c>
    </row>
    <row r="27" spans="1:37" x14ac:dyDescent="0.25">
      <c r="A27" s="188" t="s">
        <v>20</v>
      </c>
      <c r="B27" s="195"/>
      <c r="C27" s="83"/>
      <c r="D27" s="168"/>
      <c r="E27" s="123"/>
      <c r="F27" s="123"/>
      <c r="G27" s="174">
        <f>IF(ISERROR(G16/G24),0,G16/G24)</f>
        <v>0</v>
      </c>
      <c r="H27" s="93"/>
      <c r="I27" s="168"/>
      <c r="J27" s="123"/>
      <c r="K27" s="183"/>
      <c r="L27" s="174">
        <f>IF(ISERROR(L16/L24),0,L16/L24)</f>
        <v>0</v>
      </c>
      <c r="M27" s="93"/>
      <c r="N27" s="289"/>
      <c r="O27" s="290"/>
      <c r="AG27" s="148">
        <v>25</v>
      </c>
      <c r="AH27" s="149">
        <v>1.99</v>
      </c>
      <c r="AI27" s="149">
        <v>0.64500000000000002</v>
      </c>
      <c r="AJ27" s="149">
        <v>2.7316666666666665</v>
      </c>
      <c r="AK27" s="149">
        <v>0.72166666666666668</v>
      </c>
    </row>
    <row r="28" spans="1:37" x14ac:dyDescent="0.25">
      <c r="A28" s="188" t="s">
        <v>93</v>
      </c>
      <c r="B28" s="195"/>
      <c r="C28" s="83"/>
      <c r="D28" s="168"/>
      <c r="E28" s="123"/>
      <c r="F28" s="123"/>
      <c r="G28" s="174">
        <f>(G27-1)*$N$20+1</f>
        <v>1</v>
      </c>
      <c r="H28" s="93"/>
      <c r="I28" s="168"/>
      <c r="J28" s="123"/>
      <c r="K28" s="125"/>
      <c r="L28" s="174">
        <f>(L27-1)*$N$20+1</f>
        <v>1</v>
      </c>
      <c r="M28" s="93"/>
      <c r="N28" s="289"/>
      <c r="O28" s="290"/>
      <c r="AG28" s="148">
        <v>26</v>
      </c>
      <c r="AH28" s="149">
        <v>2.02</v>
      </c>
      <c r="AI28" s="149">
        <v>0.65</v>
      </c>
      <c r="AJ28" s="149">
        <v>2.7733333333333334</v>
      </c>
      <c r="AK28" s="149">
        <v>0.72333333333333327</v>
      </c>
    </row>
    <row r="29" spans="1:37" ht="18" x14ac:dyDescent="0.3">
      <c r="A29" s="188"/>
      <c r="B29" s="192" t="s">
        <v>94</v>
      </c>
      <c r="C29" s="83"/>
      <c r="D29" s="168"/>
      <c r="E29" s="123"/>
      <c r="F29" s="123"/>
      <c r="G29" s="169"/>
      <c r="H29" s="93"/>
      <c r="I29" s="168"/>
      <c r="J29" s="123"/>
      <c r="K29" s="125"/>
      <c r="L29" s="169"/>
      <c r="M29" s="93"/>
      <c r="N29" s="261"/>
      <c r="O29" s="283"/>
      <c r="AG29" s="148">
        <v>27</v>
      </c>
      <c r="AH29" s="149">
        <v>2.0499999999999998</v>
      </c>
      <c r="AI29" s="149">
        <v>0.65500000000000003</v>
      </c>
      <c r="AJ29" s="149">
        <v>2.8149999999999999</v>
      </c>
      <c r="AK29" s="149">
        <v>0.72499999999999998</v>
      </c>
    </row>
    <row r="30" spans="1:37" x14ac:dyDescent="0.25">
      <c r="A30" s="188" t="s">
        <v>95</v>
      </c>
      <c r="B30" s="195"/>
      <c r="C30" s="83"/>
      <c r="D30" s="168"/>
      <c r="E30" s="123"/>
      <c r="F30" s="123"/>
      <c r="G30" s="174">
        <f>(G28*G25)+G26</f>
        <v>0</v>
      </c>
      <c r="H30" s="93"/>
      <c r="I30" s="168"/>
      <c r="J30" s="123"/>
      <c r="K30" s="184"/>
      <c r="L30" s="174">
        <f>(L28*L25)+L26</f>
        <v>0</v>
      </c>
      <c r="M30" s="93"/>
      <c r="N30" s="289"/>
      <c r="O30" s="290"/>
      <c r="AG30" s="148">
        <v>28</v>
      </c>
      <c r="AH30" s="149">
        <v>2.08</v>
      </c>
      <c r="AI30" s="149">
        <v>0.66</v>
      </c>
      <c r="AJ30" s="149">
        <v>2.8566666666666665</v>
      </c>
      <c r="AK30" s="149">
        <v>0.72666666666666668</v>
      </c>
    </row>
    <row r="31" spans="1:37" ht="18" x14ac:dyDescent="0.3">
      <c r="A31" s="188"/>
      <c r="B31" s="192" t="s">
        <v>96</v>
      </c>
      <c r="C31" s="83"/>
      <c r="D31" s="168"/>
      <c r="E31" s="123"/>
      <c r="F31" s="123"/>
      <c r="G31" s="169"/>
      <c r="H31" s="93"/>
      <c r="I31" s="168"/>
      <c r="J31" s="123"/>
      <c r="K31" s="184"/>
      <c r="L31" s="169"/>
      <c r="M31" s="93"/>
      <c r="N31" s="261"/>
      <c r="O31" s="283"/>
      <c r="AG31" s="148">
        <v>29</v>
      </c>
      <c r="AH31" s="149">
        <v>2.11</v>
      </c>
      <c r="AI31" s="149">
        <v>0.66500000000000004</v>
      </c>
      <c r="AJ31" s="149">
        <v>2.8983333333333334</v>
      </c>
      <c r="AK31" s="149">
        <v>0.72833333333333328</v>
      </c>
    </row>
    <row r="32" spans="1:37" x14ac:dyDescent="0.25">
      <c r="A32" s="188" t="s">
        <v>97</v>
      </c>
      <c r="B32" s="195"/>
      <c r="C32" s="83"/>
      <c r="D32" s="168"/>
      <c r="E32" s="123"/>
      <c r="F32" s="123"/>
      <c r="G32" s="174">
        <f>IF(ISERROR(G30/G23),0,G30/G23)</f>
        <v>0</v>
      </c>
      <c r="H32" s="93"/>
      <c r="I32" s="168"/>
      <c r="J32" s="123"/>
      <c r="K32" s="185"/>
      <c r="L32" s="174">
        <f>IF(ISERROR(L30/L23),0,L30/L23)</f>
        <v>0</v>
      </c>
      <c r="M32" s="93"/>
      <c r="N32" s="289"/>
      <c r="O32" s="290"/>
      <c r="AG32" s="148">
        <v>30</v>
      </c>
      <c r="AH32" s="149">
        <v>2.14</v>
      </c>
      <c r="AI32" s="149">
        <v>0.67</v>
      </c>
      <c r="AJ32" s="149">
        <v>2.94</v>
      </c>
      <c r="AK32" s="149">
        <v>0.73</v>
      </c>
    </row>
    <row r="33" spans="1:37" ht="18" x14ac:dyDescent="0.3">
      <c r="A33" s="188"/>
      <c r="B33" s="192" t="s">
        <v>100</v>
      </c>
      <c r="C33" s="83"/>
      <c r="D33" s="168"/>
      <c r="E33" s="123"/>
      <c r="F33" s="123"/>
      <c r="G33" s="169"/>
      <c r="H33" s="93"/>
      <c r="I33" s="168"/>
      <c r="J33" s="123"/>
      <c r="K33" s="185"/>
      <c r="L33" s="169"/>
      <c r="M33" s="93"/>
      <c r="N33" s="291"/>
      <c r="O33" s="292"/>
      <c r="AG33" s="148">
        <v>31</v>
      </c>
      <c r="AH33" s="149">
        <v>2.1683333333333334</v>
      </c>
      <c r="AI33" s="149">
        <v>0.67333333333333334</v>
      </c>
      <c r="AJ33" s="149">
        <v>2.9750000000000001</v>
      </c>
      <c r="AK33" s="149">
        <v>0.73166666666666669</v>
      </c>
    </row>
    <row r="34" spans="1:37" x14ac:dyDescent="0.25">
      <c r="A34" s="188" t="s">
        <v>101</v>
      </c>
      <c r="B34" s="97"/>
      <c r="C34" s="83"/>
      <c r="D34" s="168"/>
      <c r="E34" s="123"/>
      <c r="F34" s="123"/>
      <c r="G34" s="166">
        <f>G32*G13</f>
        <v>0</v>
      </c>
      <c r="H34" s="93"/>
      <c r="I34" s="168"/>
      <c r="J34" s="123"/>
      <c r="K34" s="123"/>
      <c r="L34" s="166">
        <f>L32*L13</f>
        <v>0</v>
      </c>
      <c r="M34" s="93"/>
      <c r="N34" s="293">
        <f>G34+L34</f>
        <v>0</v>
      </c>
      <c r="O34" s="294"/>
      <c r="AG34" s="148">
        <v>32</v>
      </c>
      <c r="AH34" s="149">
        <v>2.1966666666666668</v>
      </c>
      <c r="AI34" s="149">
        <v>0.67666666666666664</v>
      </c>
      <c r="AJ34" s="149">
        <v>3.01</v>
      </c>
      <c r="AK34" s="149">
        <v>0.73333333333333328</v>
      </c>
    </row>
    <row r="35" spans="1:37" x14ac:dyDescent="0.25">
      <c r="A35" s="188" t="s">
        <v>98</v>
      </c>
      <c r="B35" s="97"/>
      <c r="C35" s="89"/>
      <c r="D35" s="168"/>
      <c r="E35" s="123"/>
      <c r="F35" s="123"/>
      <c r="G35" s="175"/>
      <c r="H35" s="93"/>
      <c r="I35" s="168"/>
      <c r="J35" s="123"/>
      <c r="K35" s="123"/>
      <c r="L35" s="175"/>
      <c r="M35" s="93"/>
      <c r="N35" s="295">
        <f>IF(ISERROR(N34/N13),0,N34/N13)</f>
        <v>0</v>
      </c>
      <c r="O35" s="296"/>
      <c r="AG35" s="148">
        <v>33</v>
      </c>
      <c r="AH35" s="149">
        <v>2.2250000000000001</v>
      </c>
      <c r="AI35" s="149">
        <v>0.68</v>
      </c>
      <c r="AJ35" s="149">
        <v>3.0449999999999999</v>
      </c>
      <c r="AK35" s="149">
        <v>0.73499999999999999</v>
      </c>
    </row>
    <row r="36" spans="1:37" ht="18.600000000000001" thickBot="1" x14ac:dyDescent="0.35">
      <c r="A36" s="196"/>
      <c r="B36" s="197" t="s">
        <v>99</v>
      </c>
      <c r="C36" s="89"/>
      <c r="D36" s="171"/>
      <c r="E36" s="172"/>
      <c r="F36" s="172"/>
      <c r="G36" s="176"/>
      <c r="H36" s="93"/>
      <c r="I36" s="171"/>
      <c r="J36" s="172"/>
      <c r="K36" s="172"/>
      <c r="L36" s="176"/>
      <c r="M36" s="93"/>
      <c r="N36" s="186"/>
      <c r="O36" s="187"/>
      <c r="AG36" s="148">
        <v>34</v>
      </c>
      <c r="AH36" s="149">
        <v>2.2533333333333334</v>
      </c>
      <c r="AI36" s="149">
        <v>0.68333333333333335</v>
      </c>
      <c r="AJ36" s="149">
        <v>3.08</v>
      </c>
      <c r="AK36" s="149">
        <v>0.73666666666666669</v>
      </c>
    </row>
    <row r="37" spans="1:37" x14ac:dyDescent="0.25">
      <c r="A37" s="4"/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AG37" s="148">
        <v>35</v>
      </c>
      <c r="AH37" s="149">
        <v>2.2816666666666667</v>
      </c>
      <c r="AI37" s="149">
        <v>0.68666666666666665</v>
      </c>
      <c r="AJ37" s="149">
        <v>3.1150000000000002</v>
      </c>
      <c r="AK37" s="149">
        <v>0.73833333333333329</v>
      </c>
    </row>
    <row r="38" spans="1:37" x14ac:dyDescent="0.25">
      <c r="A38" s="285" t="s">
        <v>28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AG38" s="148">
        <v>36</v>
      </c>
      <c r="AH38" s="149">
        <v>2.31</v>
      </c>
      <c r="AI38" s="149">
        <v>0.69</v>
      </c>
      <c r="AJ38" s="149">
        <v>3.15</v>
      </c>
      <c r="AK38" s="149">
        <v>0.74</v>
      </c>
    </row>
    <row r="39" spans="1:37" x14ac:dyDescent="0.25">
      <c r="A39" s="284" t="s">
        <v>103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AG39" s="148">
        <v>37</v>
      </c>
      <c r="AH39" s="149">
        <v>2.3383333333333334</v>
      </c>
      <c r="AI39" s="149">
        <v>0.69166666666666665</v>
      </c>
      <c r="AJ39" s="149">
        <v>3.1783333333333332</v>
      </c>
      <c r="AK39" s="149">
        <v>0.7416666666666667</v>
      </c>
    </row>
    <row r="40" spans="1:37" ht="12.75" customHeight="1" x14ac:dyDescent="0.25">
      <c r="A40" s="260" t="str">
        <f>IF($N$18&gt;0,IF($N$19&gt;0,"In Line E, you can not enter data in both 'Number of Life Years' or 'Number of Claims'. Enter data in either one or the other.",""),"")</f>
        <v/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AG40" s="148">
        <v>38</v>
      </c>
      <c r="AH40" s="149">
        <v>2.3666666666666667</v>
      </c>
      <c r="AI40" s="149">
        <v>0.69333333333333325</v>
      </c>
      <c r="AJ40" s="149">
        <v>3.2066666666666666</v>
      </c>
      <c r="AK40" s="149">
        <v>0.74333333333333329</v>
      </c>
    </row>
    <row r="41" spans="1:37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AG41" s="148">
        <v>39</v>
      </c>
      <c r="AH41" s="149">
        <v>2.395</v>
      </c>
      <c r="AI41" s="149">
        <v>0.69499999999999995</v>
      </c>
      <c r="AJ41" s="149">
        <v>3.2349999999999999</v>
      </c>
      <c r="AK41" s="149">
        <v>0.745</v>
      </c>
    </row>
    <row r="42" spans="1:37" x14ac:dyDescent="0.25">
      <c r="A42" s="4"/>
      <c r="B42" s="2"/>
      <c r="C42" s="64"/>
      <c r="D42" s="64"/>
      <c r="E42" s="64"/>
      <c r="F42" s="64"/>
      <c r="G42" s="64"/>
      <c r="H42" s="64"/>
      <c r="I42" s="64"/>
      <c r="J42" s="64"/>
      <c r="K42" s="4"/>
      <c r="L42" s="4"/>
      <c r="M42" s="64"/>
      <c r="N42" s="4"/>
      <c r="O42" s="4"/>
      <c r="AG42" s="148">
        <v>40</v>
      </c>
      <c r="AH42" s="149">
        <v>2.4233333333333333</v>
      </c>
      <c r="AI42" s="149">
        <v>0.69666666666666666</v>
      </c>
      <c r="AJ42" s="149">
        <v>3.2633333333333332</v>
      </c>
      <c r="AK42" s="149">
        <v>0.7466666666666667</v>
      </c>
    </row>
    <row r="43" spans="1:37" x14ac:dyDescent="0.25">
      <c r="A43" s="4"/>
      <c r="B43" s="2" t="s">
        <v>102</v>
      </c>
      <c r="C43" s="64"/>
      <c r="D43" s="64"/>
      <c r="E43" s="64"/>
      <c r="F43" s="64"/>
      <c r="G43" s="64"/>
      <c r="H43" s="64"/>
      <c r="I43" s="64"/>
      <c r="J43" s="64"/>
      <c r="K43" s="4"/>
      <c r="L43" s="4"/>
      <c r="M43" s="64"/>
      <c r="N43" s="4"/>
      <c r="O43" s="4"/>
      <c r="AG43" s="148">
        <v>41</v>
      </c>
      <c r="AH43" s="149">
        <v>2.4516666666666667</v>
      </c>
      <c r="AI43" s="149">
        <v>0.69833333333333325</v>
      </c>
      <c r="AJ43" s="149">
        <v>3.2916666666666665</v>
      </c>
      <c r="AK43" s="149">
        <v>0.74833333333333329</v>
      </c>
    </row>
    <row r="44" spans="1:37" x14ac:dyDescent="0.25">
      <c r="A44" s="4"/>
      <c r="B44" s="265"/>
      <c r="C44" s="266"/>
      <c r="D44" s="266"/>
      <c r="E44" s="266"/>
      <c r="F44" s="266"/>
      <c r="G44" s="266"/>
      <c r="H44" s="266"/>
      <c r="I44" s="266"/>
      <c r="J44" s="266"/>
      <c r="K44" s="266"/>
      <c r="L44" s="267"/>
      <c r="M44" s="10"/>
      <c r="N44" s="4"/>
      <c r="O44" s="4"/>
      <c r="AG44" s="148">
        <v>42</v>
      </c>
      <c r="AH44" s="149">
        <v>2.48</v>
      </c>
      <c r="AI44" s="149">
        <v>0.7</v>
      </c>
      <c r="AJ44" s="149">
        <v>3.32</v>
      </c>
      <c r="AK44" s="149">
        <v>0.75</v>
      </c>
    </row>
    <row r="45" spans="1:37" x14ac:dyDescent="0.25">
      <c r="A45" s="4"/>
      <c r="B45" s="268"/>
      <c r="C45" s="269"/>
      <c r="D45" s="269"/>
      <c r="E45" s="269"/>
      <c r="F45" s="269"/>
      <c r="G45" s="269"/>
      <c r="H45" s="269"/>
      <c r="I45" s="269"/>
      <c r="J45" s="269"/>
      <c r="K45" s="269"/>
      <c r="L45" s="270"/>
      <c r="M45" s="10"/>
      <c r="N45" s="4"/>
      <c r="O45" s="4"/>
      <c r="AG45" s="148">
        <v>43</v>
      </c>
      <c r="AH45" s="149">
        <v>2.5049999999999999</v>
      </c>
      <c r="AI45" s="149">
        <v>0.70166666666666666</v>
      </c>
      <c r="AJ45" s="149">
        <v>3.3466666666666667</v>
      </c>
      <c r="AK45" s="149">
        <v>0.75166666666666671</v>
      </c>
    </row>
    <row r="46" spans="1:37" x14ac:dyDescent="0.25">
      <c r="A46" s="4"/>
      <c r="B46" s="268"/>
      <c r="C46" s="269"/>
      <c r="D46" s="269"/>
      <c r="E46" s="269"/>
      <c r="F46" s="269"/>
      <c r="G46" s="269"/>
      <c r="H46" s="269"/>
      <c r="I46" s="269"/>
      <c r="J46" s="269"/>
      <c r="K46" s="269"/>
      <c r="L46" s="270"/>
      <c r="M46" s="10"/>
      <c r="N46" s="4"/>
      <c r="O46" s="4"/>
      <c r="AG46" s="148">
        <v>44</v>
      </c>
      <c r="AH46" s="149">
        <v>2.5299999999999998</v>
      </c>
      <c r="AI46" s="149">
        <v>0.70333333333333325</v>
      </c>
      <c r="AJ46" s="149">
        <v>3.3733333333333331</v>
      </c>
      <c r="AK46" s="149">
        <v>0.7533333333333333</v>
      </c>
    </row>
    <row r="47" spans="1:37" x14ac:dyDescent="0.25">
      <c r="A47" s="4"/>
      <c r="B47" s="268"/>
      <c r="C47" s="269"/>
      <c r="D47" s="269"/>
      <c r="E47" s="269"/>
      <c r="F47" s="269"/>
      <c r="G47" s="269"/>
      <c r="H47" s="269"/>
      <c r="I47" s="269"/>
      <c r="J47" s="269"/>
      <c r="K47" s="269"/>
      <c r="L47" s="270"/>
      <c r="M47" s="10"/>
      <c r="N47" s="4"/>
      <c r="O47" s="4"/>
      <c r="AG47" s="148">
        <v>45</v>
      </c>
      <c r="AH47" s="149">
        <v>2.5550000000000002</v>
      </c>
      <c r="AI47" s="149">
        <v>0.70499999999999996</v>
      </c>
      <c r="AJ47" s="149">
        <v>3.4</v>
      </c>
      <c r="AK47" s="149">
        <v>0.755</v>
      </c>
    </row>
    <row r="48" spans="1:37" x14ac:dyDescent="0.25">
      <c r="A48" s="4"/>
      <c r="B48" s="268"/>
      <c r="C48" s="269"/>
      <c r="D48" s="269"/>
      <c r="E48" s="269"/>
      <c r="F48" s="269"/>
      <c r="G48" s="269"/>
      <c r="H48" s="269"/>
      <c r="I48" s="269"/>
      <c r="J48" s="269"/>
      <c r="K48" s="269"/>
      <c r="L48" s="270"/>
      <c r="M48" s="10"/>
      <c r="N48" s="4"/>
      <c r="O48" s="4"/>
      <c r="AG48" s="148">
        <v>46</v>
      </c>
      <c r="AH48" s="149">
        <v>2.58</v>
      </c>
      <c r="AI48" s="149">
        <v>0.70666666666666667</v>
      </c>
      <c r="AJ48" s="149">
        <v>3.4266666666666667</v>
      </c>
      <c r="AK48" s="149">
        <v>0.75666666666666671</v>
      </c>
    </row>
    <row r="49" spans="1:37" x14ac:dyDescent="0.25">
      <c r="A49" s="4"/>
      <c r="B49" s="268"/>
      <c r="C49" s="269"/>
      <c r="D49" s="269"/>
      <c r="E49" s="269"/>
      <c r="F49" s="269"/>
      <c r="G49" s="269"/>
      <c r="H49" s="269"/>
      <c r="I49" s="269"/>
      <c r="J49" s="269"/>
      <c r="K49" s="269"/>
      <c r="L49" s="270"/>
      <c r="M49" s="10"/>
      <c r="N49" s="4"/>
      <c r="O49" s="4"/>
      <c r="AG49" s="148">
        <v>47</v>
      </c>
      <c r="AH49" s="149">
        <v>2.605</v>
      </c>
      <c r="AI49" s="149">
        <v>0.70833333333333326</v>
      </c>
      <c r="AJ49" s="149">
        <v>3.4533333333333331</v>
      </c>
      <c r="AK49" s="149">
        <v>0.7583333333333333</v>
      </c>
    </row>
    <row r="50" spans="1:37" x14ac:dyDescent="0.25">
      <c r="A50" s="4"/>
      <c r="B50" s="268"/>
      <c r="C50" s="269"/>
      <c r="D50" s="269"/>
      <c r="E50" s="269"/>
      <c r="F50" s="269"/>
      <c r="G50" s="269"/>
      <c r="H50" s="269"/>
      <c r="I50" s="269"/>
      <c r="J50" s="269"/>
      <c r="K50" s="269"/>
      <c r="L50" s="270"/>
      <c r="M50" s="10"/>
      <c r="N50" s="4"/>
      <c r="O50" s="4"/>
      <c r="AG50" s="148">
        <v>48</v>
      </c>
      <c r="AH50" s="149">
        <v>2.63</v>
      </c>
      <c r="AI50" s="149">
        <v>0.71</v>
      </c>
      <c r="AJ50" s="149">
        <v>3.48</v>
      </c>
      <c r="AK50" s="149">
        <v>0.76</v>
      </c>
    </row>
    <row r="51" spans="1:37" x14ac:dyDescent="0.25">
      <c r="A51" s="4"/>
      <c r="B51" s="268"/>
      <c r="C51" s="269"/>
      <c r="D51" s="269"/>
      <c r="E51" s="269"/>
      <c r="F51" s="269"/>
      <c r="G51" s="269"/>
      <c r="H51" s="269"/>
      <c r="I51" s="269"/>
      <c r="J51" s="269"/>
      <c r="K51" s="269"/>
      <c r="L51" s="270"/>
      <c r="M51" s="10"/>
      <c r="N51" s="4"/>
      <c r="O51" s="4"/>
      <c r="AG51" s="148">
        <v>49</v>
      </c>
      <c r="AH51" s="149">
        <v>2.6533333333333333</v>
      </c>
      <c r="AI51" s="149">
        <v>0.71166666666666667</v>
      </c>
      <c r="AJ51" s="149">
        <v>3.5016666666666665</v>
      </c>
      <c r="AK51" s="149">
        <v>0.76166666666666671</v>
      </c>
    </row>
    <row r="52" spans="1:37" x14ac:dyDescent="0.25">
      <c r="A52" s="4"/>
      <c r="B52" s="268"/>
      <c r="C52" s="269"/>
      <c r="D52" s="269"/>
      <c r="E52" s="269"/>
      <c r="F52" s="269"/>
      <c r="G52" s="269"/>
      <c r="H52" s="269"/>
      <c r="I52" s="269"/>
      <c r="J52" s="269"/>
      <c r="K52" s="269"/>
      <c r="L52" s="270"/>
      <c r="M52" s="10"/>
      <c r="N52" s="4"/>
      <c r="O52" s="4"/>
      <c r="AG52" s="148">
        <v>50</v>
      </c>
      <c r="AH52" s="149">
        <v>2.6766666666666667</v>
      </c>
      <c r="AI52" s="149">
        <v>0.71333333333333326</v>
      </c>
      <c r="AJ52" s="149">
        <v>3.5233333333333334</v>
      </c>
      <c r="AK52" s="149">
        <v>0.76333333333333331</v>
      </c>
    </row>
    <row r="53" spans="1:37" x14ac:dyDescent="0.25">
      <c r="A53" s="4"/>
      <c r="B53" s="268"/>
      <c r="C53" s="269"/>
      <c r="D53" s="269"/>
      <c r="E53" s="269"/>
      <c r="F53" s="269"/>
      <c r="G53" s="269"/>
      <c r="H53" s="269"/>
      <c r="I53" s="269"/>
      <c r="J53" s="269"/>
      <c r="K53" s="269"/>
      <c r="L53" s="270"/>
      <c r="M53" s="10"/>
      <c r="N53" s="4"/>
      <c r="O53" s="4"/>
      <c r="AG53" s="148">
        <v>51</v>
      </c>
      <c r="AH53" s="149">
        <v>2.7</v>
      </c>
      <c r="AI53" s="149">
        <v>0.71499999999999997</v>
      </c>
      <c r="AJ53" s="149">
        <v>3.5449999999999999</v>
      </c>
      <c r="AK53" s="149">
        <v>0.76500000000000001</v>
      </c>
    </row>
    <row r="54" spans="1:37" x14ac:dyDescent="0.25">
      <c r="A54" s="4"/>
      <c r="B54" s="268"/>
      <c r="C54" s="269"/>
      <c r="D54" s="269"/>
      <c r="E54" s="269"/>
      <c r="F54" s="269"/>
      <c r="G54" s="269"/>
      <c r="H54" s="269"/>
      <c r="I54" s="269"/>
      <c r="J54" s="269"/>
      <c r="K54" s="269"/>
      <c r="L54" s="270"/>
      <c r="M54" s="10"/>
      <c r="N54" s="4"/>
      <c r="O54" s="4"/>
      <c r="AG54" s="148">
        <v>52</v>
      </c>
      <c r="AH54" s="149">
        <v>2.7233333333333332</v>
      </c>
      <c r="AI54" s="149">
        <v>0.71666666666666667</v>
      </c>
      <c r="AJ54" s="149">
        <v>3.5666666666666664</v>
      </c>
      <c r="AK54" s="149">
        <v>0.76666666666666672</v>
      </c>
    </row>
    <row r="55" spans="1:37" x14ac:dyDescent="0.25">
      <c r="A55" s="4"/>
      <c r="B55" s="268"/>
      <c r="C55" s="269"/>
      <c r="D55" s="269"/>
      <c r="E55" s="269"/>
      <c r="F55" s="269"/>
      <c r="G55" s="269"/>
      <c r="H55" s="269"/>
      <c r="I55" s="269"/>
      <c r="J55" s="269"/>
      <c r="K55" s="269"/>
      <c r="L55" s="270"/>
      <c r="M55" s="10"/>
      <c r="N55" s="4"/>
      <c r="O55" s="4"/>
      <c r="AG55" s="148">
        <v>53</v>
      </c>
      <c r="AH55" s="149">
        <v>2.7466666666666666</v>
      </c>
      <c r="AI55" s="149">
        <v>0.71833333333333327</v>
      </c>
      <c r="AJ55" s="149">
        <v>3.5883333333333334</v>
      </c>
      <c r="AK55" s="149">
        <v>0.76833333333333331</v>
      </c>
    </row>
    <row r="56" spans="1:37" x14ac:dyDescent="0.25">
      <c r="A56" s="4"/>
      <c r="B56" s="268"/>
      <c r="C56" s="269"/>
      <c r="D56" s="269"/>
      <c r="E56" s="269"/>
      <c r="F56" s="269"/>
      <c r="G56" s="269"/>
      <c r="H56" s="269"/>
      <c r="I56" s="269"/>
      <c r="J56" s="269"/>
      <c r="K56" s="269"/>
      <c r="L56" s="270"/>
      <c r="M56" s="10"/>
      <c r="N56" s="4"/>
      <c r="O56" s="4"/>
      <c r="AG56" s="148">
        <v>54</v>
      </c>
      <c r="AH56" s="149">
        <v>2.77</v>
      </c>
      <c r="AI56" s="149">
        <v>0.72</v>
      </c>
      <c r="AJ56" s="149">
        <v>3.61</v>
      </c>
      <c r="AK56" s="149">
        <v>0.77</v>
      </c>
    </row>
    <row r="57" spans="1:37" x14ac:dyDescent="0.25">
      <c r="A57" s="4"/>
      <c r="B57" s="268"/>
      <c r="C57" s="269"/>
      <c r="D57" s="269"/>
      <c r="E57" s="269"/>
      <c r="F57" s="269"/>
      <c r="G57" s="269"/>
      <c r="H57" s="269"/>
      <c r="I57" s="269"/>
      <c r="J57" s="269"/>
      <c r="K57" s="269"/>
      <c r="L57" s="270"/>
      <c r="M57" s="10"/>
      <c r="N57" s="4"/>
      <c r="O57" s="4"/>
      <c r="AG57" s="148">
        <v>55</v>
      </c>
      <c r="AH57" s="149">
        <v>2.79</v>
      </c>
      <c r="AI57" s="149">
        <v>0.72166666666666668</v>
      </c>
      <c r="AJ57" s="149">
        <v>3.63</v>
      </c>
      <c r="AK57" s="149">
        <v>0.77166666666666672</v>
      </c>
    </row>
    <row r="58" spans="1:37" x14ac:dyDescent="0.25">
      <c r="A58" s="4"/>
      <c r="B58" s="271"/>
      <c r="C58" s="272"/>
      <c r="D58" s="272"/>
      <c r="E58" s="272"/>
      <c r="F58" s="272"/>
      <c r="G58" s="272"/>
      <c r="H58" s="272"/>
      <c r="I58" s="272"/>
      <c r="J58" s="272"/>
      <c r="K58" s="272"/>
      <c r="L58" s="273"/>
      <c r="M58" s="10"/>
      <c r="N58" s="4"/>
      <c r="O58" s="4"/>
      <c r="AG58" s="148">
        <v>56</v>
      </c>
      <c r="AH58" s="149">
        <v>2.81</v>
      </c>
      <c r="AI58" s="149">
        <v>0.72333333333333327</v>
      </c>
      <c r="AJ58" s="149">
        <v>3.65</v>
      </c>
      <c r="AK58" s="149">
        <v>0.77333333333333332</v>
      </c>
    </row>
    <row r="59" spans="1:3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AG59" s="148">
        <v>57</v>
      </c>
      <c r="AH59" s="149">
        <v>2.83</v>
      </c>
      <c r="AI59" s="149">
        <v>0.72499999999999998</v>
      </c>
      <c r="AJ59" s="149">
        <v>3.67</v>
      </c>
      <c r="AK59" s="149">
        <v>0.77500000000000002</v>
      </c>
    </row>
    <row r="60" spans="1:3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AG60" s="148">
        <v>58</v>
      </c>
      <c r="AH60" s="149">
        <v>2.85</v>
      </c>
      <c r="AI60" s="149">
        <v>0.72666666666666668</v>
      </c>
      <c r="AJ60" s="149">
        <v>3.69</v>
      </c>
      <c r="AK60" s="149">
        <v>0.77666666666666673</v>
      </c>
    </row>
    <row r="61" spans="1:3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AG61" s="148">
        <v>59</v>
      </c>
      <c r="AH61" s="149">
        <v>2.87</v>
      </c>
      <c r="AI61" s="149">
        <v>0.72833333333333328</v>
      </c>
      <c r="AJ61" s="149">
        <v>3.71</v>
      </c>
      <c r="AK61" s="149">
        <v>0.77833333333333332</v>
      </c>
    </row>
    <row r="62" spans="1:3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AG62" s="148">
        <v>60</v>
      </c>
      <c r="AH62" s="149">
        <v>2.89</v>
      </c>
      <c r="AI62" s="149">
        <v>0.73</v>
      </c>
      <c r="AJ62" s="149">
        <v>3.73</v>
      </c>
      <c r="AK62" s="149">
        <v>0.78</v>
      </c>
    </row>
    <row r="63" spans="1:3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AG63" s="148">
        <v>61</v>
      </c>
      <c r="AH63" s="149">
        <v>2.9091666666666667</v>
      </c>
      <c r="AI63" s="149">
        <v>0.73083333333333333</v>
      </c>
      <c r="AJ63" s="149">
        <v>3.7458333333333331</v>
      </c>
      <c r="AK63" s="149">
        <v>0.78166666666666673</v>
      </c>
    </row>
    <row r="64" spans="1:3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AG64" s="148">
        <v>62</v>
      </c>
      <c r="AH64" s="149">
        <v>2.9283333333333337</v>
      </c>
      <c r="AI64" s="149">
        <v>0.73166666666666669</v>
      </c>
      <c r="AJ64" s="149">
        <v>3.7616666666666667</v>
      </c>
      <c r="AK64" s="149">
        <v>0.78333333333333333</v>
      </c>
    </row>
    <row r="65" spans="1:37" x14ac:dyDescent="0.25">
      <c r="A65" s="60" t="s">
        <v>135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AG65" s="148">
        <v>63</v>
      </c>
      <c r="AH65" s="149">
        <v>2.9474999999999998</v>
      </c>
      <c r="AI65" s="149">
        <v>0.73250000000000004</v>
      </c>
      <c r="AJ65" s="149">
        <v>3.7774999999999999</v>
      </c>
      <c r="AK65" s="149">
        <v>0.78500000000000003</v>
      </c>
    </row>
    <row r="66" spans="1:3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AG66" s="148">
        <v>64</v>
      </c>
      <c r="AH66" s="149">
        <v>2.9666666666666668</v>
      </c>
      <c r="AI66" s="149">
        <v>0.73333333333333328</v>
      </c>
      <c r="AJ66" s="149">
        <v>3.7933333333333334</v>
      </c>
      <c r="AK66" s="149">
        <v>0.78666666666666674</v>
      </c>
    </row>
    <row r="67" spans="1:37" x14ac:dyDescent="0.25">
      <c r="AG67" s="148">
        <v>65</v>
      </c>
      <c r="AH67" s="149">
        <v>2.9858333333333333</v>
      </c>
      <c r="AI67" s="149">
        <v>0.73416666666666663</v>
      </c>
      <c r="AJ67" s="149">
        <v>3.8091666666666666</v>
      </c>
      <c r="AK67" s="149">
        <v>0.78833333333333333</v>
      </c>
    </row>
    <row r="68" spans="1:37" x14ac:dyDescent="0.25">
      <c r="AG68" s="148">
        <v>66</v>
      </c>
      <c r="AH68" s="149">
        <v>3.0049999999999999</v>
      </c>
      <c r="AI68" s="149">
        <v>0.73499999999999999</v>
      </c>
      <c r="AJ68" s="149">
        <v>3.8250000000000002</v>
      </c>
      <c r="AK68" s="149">
        <v>0.79</v>
      </c>
    </row>
    <row r="69" spans="1:37" x14ac:dyDescent="0.25">
      <c r="AG69" s="148">
        <v>67</v>
      </c>
      <c r="AH69" s="149">
        <v>3.0241666666666669</v>
      </c>
      <c r="AI69" s="149">
        <v>0.73583333333333334</v>
      </c>
      <c r="AJ69" s="149">
        <v>3.8408333333333333</v>
      </c>
      <c r="AK69" s="149">
        <v>0.79166666666666674</v>
      </c>
    </row>
    <row r="70" spans="1:37" x14ac:dyDescent="0.25">
      <c r="AG70" s="148">
        <v>68</v>
      </c>
      <c r="AH70" s="149">
        <v>3.0433333333333334</v>
      </c>
      <c r="AI70" s="149">
        <v>0.73666666666666669</v>
      </c>
      <c r="AJ70" s="149">
        <v>3.8566666666666665</v>
      </c>
      <c r="AK70" s="149">
        <v>0.79333333333333333</v>
      </c>
    </row>
    <row r="71" spans="1:37" x14ac:dyDescent="0.25">
      <c r="AG71" s="148">
        <v>69</v>
      </c>
      <c r="AH71" s="149">
        <v>3.0625</v>
      </c>
      <c r="AI71" s="149">
        <v>0.73750000000000004</v>
      </c>
      <c r="AJ71" s="149">
        <v>3.8725000000000001</v>
      </c>
      <c r="AK71" s="149">
        <v>0.79500000000000004</v>
      </c>
    </row>
    <row r="72" spans="1:37" x14ac:dyDescent="0.25">
      <c r="AG72" s="148">
        <v>70</v>
      </c>
      <c r="AH72" s="149">
        <v>3.081666666666667</v>
      </c>
      <c r="AI72" s="149">
        <v>0.73833333333333329</v>
      </c>
      <c r="AJ72" s="149">
        <v>3.8883333333333332</v>
      </c>
      <c r="AK72" s="149">
        <v>0.79666666666666675</v>
      </c>
    </row>
    <row r="73" spans="1:37" x14ac:dyDescent="0.25">
      <c r="AG73" s="148">
        <v>71</v>
      </c>
      <c r="AH73" s="149">
        <v>3.1008333333333336</v>
      </c>
      <c r="AI73" s="149">
        <v>0.73916666666666664</v>
      </c>
      <c r="AJ73" s="149">
        <v>3.9041666666666668</v>
      </c>
      <c r="AK73" s="149">
        <v>0.79833333333333334</v>
      </c>
    </row>
    <row r="74" spans="1:37" x14ac:dyDescent="0.25">
      <c r="AG74" s="148">
        <v>72</v>
      </c>
      <c r="AH74" s="149">
        <v>3.12</v>
      </c>
      <c r="AI74" s="149">
        <v>0.74</v>
      </c>
      <c r="AJ74" s="149">
        <v>3.92</v>
      </c>
      <c r="AK74" s="149">
        <v>0.8</v>
      </c>
    </row>
    <row r="75" spans="1:37" x14ac:dyDescent="0.25">
      <c r="AG75" s="148">
        <v>73</v>
      </c>
      <c r="AH75" s="149">
        <v>3.1366666666666667</v>
      </c>
      <c r="AI75" s="149">
        <v>0.74083333333333334</v>
      </c>
      <c r="AJ75" s="149">
        <v>3.9408333333333334</v>
      </c>
      <c r="AK75" s="149">
        <v>0.8</v>
      </c>
    </row>
    <row r="76" spans="1:37" x14ac:dyDescent="0.25">
      <c r="AG76" s="148">
        <v>74</v>
      </c>
      <c r="AH76" s="149">
        <v>3.1533333333333333</v>
      </c>
      <c r="AI76" s="149">
        <v>0.7416666666666667</v>
      </c>
      <c r="AJ76" s="149">
        <v>3.9616666666666664</v>
      </c>
      <c r="AK76" s="149">
        <v>0.8</v>
      </c>
    </row>
    <row r="77" spans="1:37" x14ac:dyDescent="0.25">
      <c r="AG77" s="148">
        <v>75</v>
      </c>
      <c r="AH77" s="149">
        <v>3.17</v>
      </c>
      <c r="AI77" s="149">
        <v>0.74250000000000005</v>
      </c>
      <c r="AJ77" s="149">
        <v>3.9824999999999999</v>
      </c>
      <c r="AK77" s="149">
        <v>0.8</v>
      </c>
    </row>
    <row r="78" spans="1:37" x14ac:dyDescent="0.25">
      <c r="AG78" s="148">
        <v>76</v>
      </c>
      <c r="AH78" s="149">
        <v>3.1866666666666665</v>
      </c>
      <c r="AI78" s="149">
        <v>0.74333333333333329</v>
      </c>
      <c r="AJ78" s="149">
        <v>4.003333333333333</v>
      </c>
      <c r="AK78" s="149">
        <v>0.8</v>
      </c>
    </row>
    <row r="79" spans="1:37" x14ac:dyDescent="0.25">
      <c r="AG79" s="148">
        <v>77</v>
      </c>
      <c r="AH79" s="149">
        <v>3.2033333333333331</v>
      </c>
      <c r="AI79" s="149">
        <v>0.74416666666666664</v>
      </c>
      <c r="AJ79" s="149">
        <v>4.0241666666666669</v>
      </c>
      <c r="AK79" s="149">
        <v>0.8</v>
      </c>
    </row>
    <row r="80" spans="1:37" x14ac:dyDescent="0.25">
      <c r="AG80" s="148">
        <v>78</v>
      </c>
      <c r="AH80" s="149">
        <v>3.22</v>
      </c>
      <c r="AI80" s="149">
        <v>0.745</v>
      </c>
      <c r="AJ80" s="149">
        <v>4.0449999999999999</v>
      </c>
      <c r="AK80" s="149">
        <v>0.8</v>
      </c>
    </row>
    <row r="81" spans="33:37" x14ac:dyDescent="0.25">
      <c r="AG81" s="148">
        <v>79</v>
      </c>
      <c r="AH81" s="149">
        <v>3.2366666666666668</v>
      </c>
      <c r="AI81" s="149">
        <v>0.74583333333333335</v>
      </c>
      <c r="AJ81" s="149">
        <v>4.065833333333333</v>
      </c>
      <c r="AK81" s="149">
        <v>0.8</v>
      </c>
    </row>
    <row r="82" spans="33:37" x14ac:dyDescent="0.25">
      <c r="AG82" s="148">
        <v>80</v>
      </c>
      <c r="AH82" s="149">
        <v>3.2533333333333334</v>
      </c>
      <c r="AI82" s="149">
        <v>0.7466666666666667</v>
      </c>
      <c r="AJ82" s="149">
        <v>4.0866666666666669</v>
      </c>
      <c r="AK82" s="149">
        <v>0.8</v>
      </c>
    </row>
    <row r="83" spans="33:37" x14ac:dyDescent="0.25">
      <c r="AG83" s="148">
        <v>81</v>
      </c>
      <c r="AH83" s="149">
        <v>3.27</v>
      </c>
      <c r="AI83" s="149">
        <v>0.74750000000000005</v>
      </c>
      <c r="AJ83" s="149">
        <v>4.1074999999999999</v>
      </c>
      <c r="AK83" s="149">
        <v>0.8</v>
      </c>
    </row>
    <row r="84" spans="33:37" x14ac:dyDescent="0.25">
      <c r="AG84" s="148">
        <v>82</v>
      </c>
      <c r="AH84" s="149">
        <v>3.2866666666666666</v>
      </c>
      <c r="AI84" s="149">
        <v>0.74833333333333329</v>
      </c>
      <c r="AJ84" s="149">
        <v>4.128333333333333</v>
      </c>
      <c r="AK84" s="149">
        <v>0.8</v>
      </c>
    </row>
    <row r="85" spans="33:37" x14ac:dyDescent="0.25">
      <c r="AG85" s="148">
        <v>83</v>
      </c>
      <c r="AH85" s="149">
        <v>3.3033333333333332</v>
      </c>
      <c r="AI85" s="149">
        <v>0.74916666666666665</v>
      </c>
      <c r="AJ85" s="149">
        <v>4.1491666666666669</v>
      </c>
      <c r="AK85" s="149">
        <v>0.8</v>
      </c>
    </row>
    <row r="86" spans="33:37" x14ac:dyDescent="0.25">
      <c r="AG86" s="148">
        <v>84</v>
      </c>
      <c r="AH86" s="149">
        <v>3.32</v>
      </c>
      <c r="AI86" s="149">
        <v>0.75</v>
      </c>
      <c r="AJ86" s="149">
        <v>4.17</v>
      </c>
      <c r="AK86" s="149">
        <v>0.8</v>
      </c>
    </row>
    <row r="87" spans="33:37" x14ac:dyDescent="0.25">
      <c r="AG87" s="148">
        <v>85</v>
      </c>
      <c r="AH87" s="149">
        <v>3.333333333333333</v>
      </c>
      <c r="AI87" s="149">
        <v>0.75083333333333335</v>
      </c>
      <c r="AJ87" s="149">
        <v>4.1875</v>
      </c>
      <c r="AK87" s="149">
        <v>0.8</v>
      </c>
    </row>
    <row r="88" spans="33:37" x14ac:dyDescent="0.25">
      <c r="AG88" s="148">
        <v>86</v>
      </c>
      <c r="AH88" s="149">
        <v>3.3466666666666667</v>
      </c>
      <c r="AI88" s="149">
        <v>0.75166666666666671</v>
      </c>
      <c r="AJ88" s="149">
        <v>4.2050000000000001</v>
      </c>
      <c r="AK88" s="149">
        <v>0.8</v>
      </c>
    </row>
    <row r="89" spans="33:37" x14ac:dyDescent="0.25">
      <c r="AG89" s="148">
        <v>87</v>
      </c>
      <c r="AH89" s="149">
        <v>3.36</v>
      </c>
      <c r="AI89" s="149">
        <v>0.75249999999999995</v>
      </c>
      <c r="AJ89" s="149">
        <v>4.2225000000000001</v>
      </c>
      <c r="AK89" s="149">
        <v>0.8</v>
      </c>
    </row>
    <row r="90" spans="33:37" x14ac:dyDescent="0.25">
      <c r="AG90" s="148">
        <v>88</v>
      </c>
      <c r="AH90" s="149">
        <v>3.3733333333333331</v>
      </c>
      <c r="AI90" s="149">
        <v>0.7533333333333333</v>
      </c>
      <c r="AJ90" s="149">
        <v>4.24</v>
      </c>
      <c r="AK90" s="149">
        <v>0.8</v>
      </c>
    </row>
    <row r="91" spans="33:37" x14ac:dyDescent="0.25">
      <c r="AG91" s="148">
        <v>89</v>
      </c>
      <c r="AH91" s="149">
        <v>3.3866666666666667</v>
      </c>
      <c r="AI91" s="149">
        <v>0.75416666666666665</v>
      </c>
      <c r="AJ91" s="149">
        <v>4.2575000000000003</v>
      </c>
      <c r="AK91" s="149">
        <v>0.8</v>
      </c>
    </row>
    <row r="92" spans="33:37" x14ac:dyDescent="0.25">
      <c r="AG92" s="148">
        <v>90</v>
      </c>
      <c r="AH92" s="149">
        <v>3.4</v>
      </c>
      <c r="AI92" s="149">
        <v>0.755</v>
      </c>
      <c r="AJ92" s="149">
        <v>4.2750000000000004</v>
      </c>
      <c r="AK92" s="149">
        <v>0.8</v>
      </c>
    </row>
    <row r="93" spans="33:37" x14ac:dyDescent="0.25">
      <c r="AG93" s="148">
        <v>91</v>
      </c>
      <c r="AH93" s="149">
        <v>3.4133333333333331</v>
      </c>
      <c r="AI93" s="149">
        <v>0.75583333333333336</v>
      </c>
      <c r="AJ93" s="149">
        <v>4.2925000000000004</v>
      </c>
      <c r="AK93" s="149">
        <v>0.8</v>
      </c>
    </row>
    <row r="94" spans="33:37" x14ac:dyDescent="0.25">
      <c r="AG94" s="148">
        <v>92</v>
      </c>
      <c r="AH94" s="149">
        <v>3.4266666666666667</v>
      </c>
      <c r="AI94" s="149">
        <v>0.75666666666666671</v>
      </c>
      <c r="AJ94" s="149">
        <v>4.3099999999999996</v>
      </c>
      <c r="AK94" s="149">
        <v>0.8</v>
      </c>
    </row>
    <row r="95" spans="33:37" x14ac:dyDescent="0.25">
      <c r="AG95" s="148">
        <v>93</v>
      </c>
      <c r="AH95" s="149">
        <v>3.44</v>
      </c>
      <c r="AI95" s="149">
        <v>0.75749999999999995</v>
      </c>
      <c r="AJ95" s="149">
        <v>4.3274999999999997</v>
      </c>
      <c r="AK95" s="149">
        <v>0.8</v>
      </c>
    </row>
    <row r="96" spans="33:37" x14ac:dyDescent="0.25">
      <c r="AG96" s="148">
        <v>94</v>
      </c>
      <c r="AH96" s="149">
        <v>3.4533333333333331</v>
      </c>
      <c r="AI96" s="149">
        <v>0.7583333333333333</v>
      </c>
      <c r="AJ96" s="149">
        <v>4.3449999999999998</v>
      </c>
      <c r="AK96" s="149">
        <v>0.8</v>
      </c>
    </row>
    <row r="97" spans="33:37" x14ac:dyDescent="0.25">
      <c r="AG97" s="148">
        <v>95</v>
      </c>
      <c r="AH97" s="149">
        <v>3.4666666666666668</v>
      </c>
      <c r="AI97" s="149">
        <v>0.75916666666666666</v>
      </c>
      <c r="AJ97" s="149">
        <v>4.3624999999999998</v>
      </c>
      <c r="AK97" s="149">
        <v>0.8</v>
      </c>
    </row>
    <row r="98" spans="33:37" x14ac:dyDescent="0.25">
      <c r="AG98" s="148">
        <v>96</v>
      </c>
      <c r="AH98" s="149">
        <v>3.48</v>
      </c>
      <c r="AI98" s="149">
        <v>0.76</v>
      </c>
      <c r="AJ98" s="149">
        <v>4.38</v>
      </c>
      <c r="AK98" s="149">
        <v>0.8</v>
      </c>
    </row>
    <row r="99" spans="33:37" x14ac:dyDescent="0.25">
      <c r="AG99" s="148">
        <v>97</v>
      </c>
      <c r="AH99" s="149">
        <v>3.4908333333333332</v>
      </c>
      <c r="AI99" s="149">
        <v>0.76083333333333336</v>
      </c>
      <c r="AJ99" s="149">
        <v>4.395833333333333</v>
      </c>
      <c r="AK99" s="149">
        <v>0.8</v>
      </c>
    </row>
    <row r="100" spans="33:37" x14ac:dyDescent="0.25">
      <c r="AG100" s="148">
        <v>98</v>
      </c>
      <c r="AH100" s="149">
        <v>3.5016666666666665</v>
      </c>
      <c r="AI100" s="149">
        <v>0.76166666666666671</v>
      </c>
      <c r="AJ100" s="149">
        <v>4.4116666666666671</v>
      </c>
      <c r="AK100" s="149">
        <v>0.8</v>
      </c>
    </row>
    <row r="101" spans="33:37" x14ac:dyDescent="0.25">
      <c r="AG101" s="148">
        <v>99</v>
      </c>
      <c r="AH101" s="149">
        <v>3.5125000000000002</v>
      </c>
      <c r="AI101" s="149">
        <v>0.76249999999999996</v>
      </c>
      <c r="AJ101" s="149">
        <v>4.4275000000000002</v>
      </c>
      <c r="AK101" s="149">
        <v>0.8</v>
      </c>
    </row>
    <row r="102" spans="33:37" x14ac:dyDescent="0.25">
      <c r="AG102" s="148">
        <v>100</v>
      </c>
      <c r="AH102" s="149">
        <v>3.5233333333333334</v>
      </c>
      <c r="AI102" s="149">
        <v>0.76333333333333331</v>
      </c>
      <c r="AJ102" s="149">
        <v>4.4433333333333334</v>
      </c>
      <c r="AK102" s="149">
        <v>0.8</v>
      </c>
    </row>
    <row r="103" spans="33:37" x14ac:dyDescent="0.25">
      <c r="AG103" s="148">
        <v>101</v>
      </c>
      <c r="AH103" s="149">
        <v>3.5341666666666667</v>
      </c>
      <c r="AI103" s="149">
        <v>0.76416666666666666</v>
      </c>
      <c r="AJ103" s="149">
        <v>4.4591666666666665</v>
      </c>
      <c r="AK103" s="149">
        <v>0.8</v>
      </c>
    </row>
    <row r="104" spans="33:37" x14ac:dyDescent="0.25">
      <c r="AG104" s="148">
        <v>102</v>
      </c>
      <c r="AH104" s="149">
        <v>3.5449999999999999</v>
      </c>
      <c r="AI104" s="149">
        <v>0.76500000000000001</v>
      </c>
      <c r="AJ104" s="149">
        <v>4.4749999999999996</v>
      </c>
      <c r="AK104" s="149">
        <v>0.8</v>
      </c>
    </row>
    <row r="105" spans="33:37" x14ac:dyDescent="0.25">
      <c r="AG105" s="148">
        <v>103</v>
      </c>
      <c r="AH105" s="149">
        <v>3.5558333333333332</v>
      </c>
      <c r="AI105" s="149">
        <v>0.76583333333333337</v>
      </c>
      <c r="AJ105" s="149">
        <v>4.4908333333333337</v>
      </c>
      <c r="AK105" s="149">
        <v>0.8</v>
      </c>
    </row>
    <row r="106" spans="33:37" x14ac:dyDescent="0.25">
      <c r="AG106" s="148">
        <v>104</v>
      </c>
      <c r="AH106" s="149">
        <v>3.5666666666666664</v>
      </c>
      <c r="AI106" s="149">
        <v>0.76666666666666672</v>
      </c>
      <c r="AJ106" s="149">
        <v>4.5066666666666668</v>
      </c>
      <c r="AK106" s="149">
        <v>0.8</v>
      </c>
    </row>
    <row r="107" spans="33:37" x14ac:dyDescent="0.25">
      <c r="AG107" s="148">
        <v>105</v>
      </c>
      <c r="AH107" s="149">
        <v>3.5775000000000001</v>
      </c>
      <c r="AI107" s="149">
        <v>0.76749999999999996</v>
      </c>
      <c r="AJ107" s="149">
        <v>4.5225</v>
      </c>
      <c r="AK107" s="149">
        <v>0.8</v>
      </c>
    </row>
    <row r="108" spans="33:37" x14ac:dyDescent="0.25">
      <c r="AG108" s="148">
        <v>106</v>
      </c>
      <c r="AH108" s="149">
        <v>3.5883333333333334</v>
      </c>
      <c r="AI108" s="149">
        <v>0.76833333333333331</v>
      </c>
      <c r="AJ108" s="149">
        <v>4.538333333333334</v>
      </c>
      <c r="AK108" s="149">
        <v>0.8</v>
      </c>
    </row>
    <row r="109" spans="33:37" x14ac:dyDescent="0.25">
      <c r="AG109" s="148">
        <v>107</v>
      </c>
      <c r="AH109" s="149">
        <v>3.5991666666666666</v>
      </c>
      <c r="AI109" s="149">
        <v>0.76916666666666667</v>
      </c>
      <c r="AJ109" s="149">
        <v>4.5541666666666671</v>
      </c>
      <c r="AK109" s="149">
        <v>0.8</v>
      </c>
    </row>
    <row r="110" spans="33:37" x14ac:dyDescent="0.25">
      <c r="AG110" s="148">
        <v>108</v>
      </c>
      <c r="AH110" s="149">
        <v>3.61</v>
      </c>
      <c r="AI110" s="149">
        <v>0.77</v>
      </c>
      <c r="AJ110" s="149">
        <v>4.57</v>
      </c>
      <c r="AK110" s="149">
        <v>0.8</v>
      </c>
    </row>
    <row r="111" spans="33:37" x14ac:dyDescent="0.25">
      <c r="AG111" s="148">
        <v>109</v>
      </c>
      <c r="AH111" s="149">
        <v>3.6183333333333332</v>
      </c>
      <c r="AI111" s="149">
        <v>0.77083333333333337</v>
      </c>
      <c r="AJ111" s="149">
        <v>4.5833333333333339</v>
      </c>
      <c r="AK111" s="149">
        <v>0.8</v>
      </c>
    </row>
    <row r="112" spans="33:37" x14ac:dyDescent="0.25">
      <c r="AG112" s="148">
        <v>110</v>
      </c>
      <c r="AH112" s="149">
        <v>3.6266666666666665</v>
      </c>
      <c r="AI112" s="149">
        <v>0.77166666666666672</v>
      </c>
      <c r="AJ112" s="149">
        <v>4.5966666666666667</v>
      </c>
      <c r="AK112" s="149">
        <v>0.8</v>
      </c>
    </row>
    <row r="113" spans="33:37" x14ac:dyDescent="0.25">
      <c r="AG113" s="148">
        <v>111</v>
      </c>
      <c r="AH113" s="149">
        <v>3.6349999999999998</v>
      </c>
      <c r="AI113" s="149">
        <v>0.77249999999999996</v>
      </c>
      <c r="AJ113" s="149">
        <v>4.6100000000000003</v>
      </c>
      <c r="AK113" s="149">
        <v>0.8</v>
      </c>
    </row>
    <row r="114" spans="33:37" x14ac:dyDescent="0.25">
      <c r="AG114" s="148">
        <v>112</v>
      </c>
      <c r="AH114" s="149">
        <v>3.6433333333333331</v>
      </c>
      <c r="AI114" s="149">
        <v>0.77333333333333332</v>
      </c>
      <c r="AJ114" s="149">
        <v>4.623333333333334</v>
      </c>
      <c r="AK114" s="149">
        <v>0.8</v>
      </c>
    </row>
    <row r="115" spans="33:37" x14ac:dyDescent="0.25">
      <c r="AG115" s="148">
        <v>113</v>
      </c>
      <c r="AH115" s="149">
        <v>3.6516666666666664</v>
      </c>
      <c r="AI115" s="149">
        <v>0.77416666666666667</v>
      </c>
      <c r="AJ115" s="149">
        <v>4.6366666666666667</v>
      </c>
      <c r="AK115" s="149">
        <v>0.8</v>
      </c>
    </row>
    <row r="116" spans="33:37" x14ac:dyDescent="0.25">
      <c r="AG116" s="148">
        <v>114</v>
      </c>
      <c r="AH116" s="149">
        <v>3.66</v>
      </c>
      <c r="AI116" s="149">
        <v>0.77500000000000002</v>
      </c>
      <c r="AJ116" s="149">
        <v>4.6500000000000004</v>
      </c>
      <c r="AK116" s="149">
        <v>0.8</v>
      </c>
    </row>
    <row r="117" spans="33:37" x14ac:dyDescent="0.25">
      <c r="AG117" s="148">
        <v>115</v>
      </c>
      <c r="AH117" s="149">
        <v>3.6683333333333334</v>
      </c>
      <c r="AI117" s="149">
        <v>0.77583333333333337</v>
      </c>
      <c r="AJ117" s="149">
        <v>4.663333333333334</v>
      </c>
      <c r="AK117" s="149">
        <v>0.8</v>
      </c>
    </row>
    <row r="118" spans="33:37" x14ac:dyDescent="0.25">
      <c r="AG118" s="148">
        <v>116</v>
      </c>
      <c r="AH118" s="149">
        <v>3.6766666666666667</v>
      </c>
      <c r="AI118" s="149">
        <v>0.77666666666666673</v>
      </c>
      <c r="AJ118" s="149">
        <v>4.6766666666666667</v>
      </c>
      <c r="AK118" s="149">
        <v>0.8</v>
      </c>
    </row>
    <row r="119" spans="33:37" x14ac:dyDescent="0.25">
      <c r="AG119" s="148">
        <v>117</v>
      </c>
      <c r="AH119" s="149">
        <v>3.6850000000000001</v>
      </c>
      <c r="AI119" s="149">
        <v>0.77749999999999997</v>
      </c>
      <c r="AJ119" s="149">
        <v>4.6900000000000004</v>
      </c>
      <c r="AK119" s="149">
        <v>0.8</v>
      </c>
    </row>
    <row r="120" spans="33:37" x14ac:dyDescent="0.25">
      <c r="AG120" s="148">
        <v>118</v>
      </c>
      <c r="AH120" s="149">
        <v>3.6933333333333334</v>
      </c>
      <c r="AI120" s="149">
        <v>0.77833333333333332</v>
      </c>
      <c r="AJ120" s="149">
        <v>4.703333333333334</v>
      </c>
      <c r="AK120" s="149">
        <v>0.8</v>
      </c>
    </row>
    <row r="121" spans="33:37" x14ac:dyDescent="0.25">
      <c r="AG121" s="148">
        <v>119</v>
      </c>
      <c r="AH121" s="149">
        <v>3.7016666666666667</v>
      </c>
      <c r="AI121" s="149">
        <v>0.77916666666666667</v>
      </c>
      <c r="AJ121" s="149">
        <v>4.7166666666666668</v>
      </c>
      <c r="AK121" s="149">
        <v>0.8</v>
      </c>
    </row>
    <row r="122" spans="33:37" x14ac:dyDescent="0.25">
      <c r="AG122" s="148">
        <v>120</v>
      </c>
      <c r="AH122" s="149">
        <v>3.71</v>
      </c>
      <c r="AI122" s="149">
        <v>0.78</v>
      </c>
      <c r="AJ122" s="149">
        <v>4.7300000000000004</v>
      </c>
      <c r="AK122" s="149">
        <v>0.8</v>
      </c>
    </row>
    <row r="123" spans="33:37" x14ac:dyDescent="0.25">
      <c r="AG123" s="148">
        <v>121</v>
      </c>
      <c r="AH123" s="149">
        <v>3.7174999999999998</v>
      </c>
      <c r="AI123" s="149">
        <v>0.78083333333333338</v>
      </c>
      <c r="AJ123" s="149">
        <v>4.7424999999999997</v>
      </c>
      <c r="AK123" s="149">
        <v>0.8</v>
      </c>
    </row>
    <row r="124" spans="33:37" x14ac:dyDescent="0.25">
      <c r="AG124" s="148">
        <v>122</v>
      </c>
      <c r="AH124" s="149">
        <v>3.7250000000000001</v>
      </c>
      <c r="AI124" s="149">
        <v>0.78166666666666673</v>
      </c>
      <c r="AJ124" s="149">
        <v>4.7549999999999999</v>
      </c>
      <c r="AK124" s="149">
        <v>0.8</v>
      </c>
    </row>
    <row r="125" spans="33:37" x14ac:dyDescent="0.25">
      <c r="AG125" s="148">
        <v>123</v>
      </c>
      <c r="AH125" s="149">
        <v>3.7324999999999999</v>
      </c>
      <c r="AI125" s="149">
        <v>0.78249999999999997</v>
      </c>
      <c r="AJ125" s="149">
        <v>4.7675000000000001</v>
      </c>
      <c r="AK125" s="149">
        <v>0.8</v>
      </c>
    </row>
    <row r="126" spans="33:37" x14ac:dyDescent="0.25">
      <c r="AG126" s="148">
        <v>124</v>
      </c>
      <c r="AH126" s="149">
        <v>3.74</v>
      </c>
      <c r="AI126" s="149">
        <v>0.78333333333333333</v>
      </c>
      <c r="AJ126" s="149">
        <v>4.78</v>
      </c>
      <c r="AK126" s="149">
        <v>0.8</v>
      </c>
    </row>
    <row r="127" spans="33:37" x14ac:dyDescent="0.25">
      <c r="AG127" s="148">
        <v>125</v>
      </c>
      <c r="AH127" s="149">
        <v>3.7475000000000001</v>
      </c>
      <c r="AI127" s="149">
        <v>0.78416666666666668</v>
      </c>
      <c r="AJ127" s="149">
        <v>4.7925000000000004</v>
      </c>
      <c r="AK127" s="149">
        <v>0.8</v>
      </c>
    </row>
    <row r="128" spans="33:37" x14ac:dyDescent="0.25">
      <c r="AG128" s="148">
        <v>126</v>
      </c>
      <c r="AH128" s="149">
        <v>3.7549999999999999</v>
      </c>
      <c r="AI128" s="149">
        <v>0.78500000000000003</v>
      </c>
      <c r="AJ128" s="149">
        <v>4.8049999999999997</v>
      </c>
      <c r="AK128" s="149">
        <v>0.8</v>
      </c>
    </row>
    <row r="129" spans="33:37" x14ac:dyDescent="0.25">
      <c r="AG129" s="148">
        <v>127</v>
      </c>
      <c r="AH129" s="149">
        <v>3.7625000000000002</v>
      </c>
      <c r="AI129" s="149">
        <v>0.78583333333333338</v>
      </c>
      <c r="AJ129" s="149">
        <v>4.8174999999999999</v>
      </c>
      <c r="AK129" s="149">
        <v>0.8</v>
      </c>
    </row>
    <row r="130" spans="33:37" x14ac:dyDescent="0.25">
      <c r="AG130" s="148">
        <v>128</v>
      </c>
      <c r="AH130" s="149">
        <v>3.77</v>
      </c>
      <c r="AI130" s="149">
        <v>0.78666666666666674</v>
      </c>
      <c r="AJ130" s="149">
        <v>4.83</v>
      </c>
      <c r="AK130" s="149">
        <v>0.8</v>
      </c>
    </row>
    <row r="131" spans="33:37" x14ac:dyDescent="0.25">
      <c r="AG131" s="148">
        <v>129</v>
      </c>
      <c r="AH131" s="149">
        <v>3.7774999999999999</v>
      </c>
      <c r="AI131" s="149">
        <v>0.78749999999999998</v>
      </c>
      <c r="AJ131" s="149">
        <v>4.8425000000000002</v>
      </c>
      <c r="AK131" s="149">
        <v>0.8</v>
      </c>
    </row>
    <row r="132" spans="33:37" x14ac:dyDescent="0.25">
      <c r="AG132" s="148">
        <v>130</v>
      </c>
      <c r="AH132" s="149">
        <v>3.7850000000000001</v>
      </c>
      <c r="AI132" s="149">
        <v>0.78833333333333333</v>
      </c>
      <c r="AJ132" s="149">
        <v>4.8550000000000004</v>
      </c>
      <c r="AK132" s="149">
        <v>0.8</v>
      </c>
    </row>
    <row r="133" spans="33:37" x14ac:dyDescent="0.25">
      <c r="AG133" s="148">
        <v>131</v>
      </c>
      <c r="AH133" s="149">
        <v>3.7925</v>
      </c>
      <c r="AI133" s="149">
        <v>0.78916666666666668</v>
      </c>
      <c r="AJ133" s="149">
        <v>4.8674999999999997</v>
      </c>
      <c r="AK133" s="149">
        <v>0.8</v>
      </c>
    </row>
    <row r="134" spans="33:37" x14ac:dyDescent="0.25">
      <c r="AG134" s="148">
        <v>132</v>
      </c>
      <c r="AH134" s="149">
        <v>3.8</v>
      </c>
      <c r="AI134" s="149">
        <v>0.79</v>
      </c>
      <c r="AJ134" s="149">
        <v>4.88</v>
      </c>
      <c r="AK134" s="149">
        <v>0.8</v>
      </c>
    </row>
    <row r="135" spans="33:37" x14ac:dyDescent="0.25">
      <c r="AG135" s="148">
        <v>133</v>
      </c>
      <c r="AH135" s="149">
        <v>3.8058333333333332</v>
      </c>
      <c r="AI135" s="149">
        <v>0.79083333333333339</v>
      </c>
      <c r="AJ135" s="149">
        <v>4.8899999999999997</v>
      </c>
      <c r="AK135" s="149">
        <v>0.8</v>
      </c>
    </row>
    <row r="136" spans="33:37" x14ac:dyDescent="0.25">
      <c r="AG136" s="148">
        <v>134</v>
      </c>
      <c r="AH136" s="149">
        <v>3.8116666666666665</v>
      </c>
      <c r="AI136" s="149">
        <v>0.79166666666666674</v>
      </c>
      <c r="AJ136" s="149">
        <v>4.9000000000000004</v>
      </c>
      <c r="AK136" s="149">
        <v>0.8</v>
      </c>
    </row>
    <row r="137" spans="33:37" x14ac:dyDescent="0.25">
      <c r="AG137" s="148">
        <v>135</v>
      </c>
      <c r="AH137" s="149">
        <v>3.8174999999999999</v>
      </c>
      <c r="AI137" s="149">
        <v>0.79249999999999998</v>
      </c>
      <c r="AJ137" s="149">
        <v>4.91</v>
      </c>
      <c r="AK137" s="149">
        <v>0.8</v>
      </c>
    </row>
    <row r="138" spans="33:37" x14ac:dyDescent="0.25">
      <c r="AG138" s="148">
        <v>136</v>
      </c>
      <c r="AH138" s="149">
        <v>3.8233333333333333</v>
      </c>
      <c r="AI138" s="149">
        <v>0.79333333333333333</v>
      </c>
      <c r="AJ138" s="149">
        <v>4.92</v>
      </c>
      <c r="AK138" s="149">
        <v>0.8</v>
      </c>
    </row>
    <row r="139" spans="33:37" x14ac:dyDescent="0.25">
      <c r="AG139" s="148">
        <v>137</v>
      </c>
      <c r="AH139" s="149">
        <v>3.8291666666666666</v>
      </c>
      <c r="AI139" s="149">
        <v>0.79416666666666669</v>
      </c>
      <c r="AJ139" s="149">
        <v>4.93</v>
      </c>
      <c r="AK139" s="149">
        <v>0.8</v>
      </c>
    </row>
    <row r="140" spans="33:37" x14ac:dyDescent="0.25">
      <c r="AG140" s="148">
        <v>138</v>
      </c>
      <c r="AH140" s="149">
        <v>3.835</v>
      </c>
      <c r="AI140" s="149">
        <v>0.79500000000000004</v>
      </c>
      <c r="AJ140" s="149">
        <v>4.9400000000000004</v>
      </c>
      <c r="AK140" s="149">
        <v>0.8</v>
      </c>
    </row>
    <row r="141" spans="33:37" x14ac:dyDescent="0.25">
      <c r="AG141" s="148">
        <v>139</v>
      </c>
      <c r="AH141" s="149">
        <v>3.8408333333333333</v>
      </c>
      <c r="AI141" s="149">
        <v>0.79583333333333339</v>
      </c>
      <c r="AJ141" s="149">
        <v>4.95</v>
      </c>
      <c r="AK141" s="149">
        <v>0.8</v>
      </c>
    </row>
    <row r="142" spans="33:37" x14ac:dyDescent="0.25">
      <c r="AG142" s="148">
        <v>140</v>
      </c>
      <c r="AH142" s="149">
        <v>3.8466666666666667</v>
      </c>
      <c r="AI142" s="149">
        <v>0.79666666666666675</v>
      </c>
      <c r="AJ142" s="149">
        <v>4.96</v>
      </c>
      <c r="AK142" s="149">
        <v>0.8</v>
      </c>
    </row>
    <row r="143" spans="33:37" x14ac:dyDescent="0.25">
      <c r="AG143" s="148">
        <v>141</v>
      </c>
      <c r="AH143" s="149">
        <v>3.8525</v>
      </c>
      <c r="AI143" s="149">
        <v>0.79749999999999999</v>
      </c>
      <c r="AJ143" s="149">
        <v>4.97</v>
      </c>
      <c r="AK143" s="149">
        <v>0.8</v>
      </c>
    </row>
    <row r="144" spans="33:37" x14ac:dyDescent="0.25">
      <c r="AG144" s="148">
        <v>142</v>
      </c>
      <c r="AH144" s="149">
        <v>3.8583333333333334</v>
      </c>
      <c r="AI144" s="149">
        <v>0.79833333333333334</v>
      </c>
      <c r="AJ144" s="149">
        <v>4.9800000000000004</v>
      </c>
      <c r="AK144" s="149">
        <v>0.8</v>
      </c>
    </row>
    <row r="145" spans="33:37" x14ac:dyDescent="0.25">
      <c r="AG145" s="148">
        <v>143</v>
      </c>
      <c r="AH145" s="149">
        <v>3.8641666666666667</v>
      </c>
      <c r="AI145" s="149">
        <v>0.79916666666666669</v>
      </c>
      <c r="AJ145" s="149">
        <v>4.99</v>
      </c>
      <c r="AK145" s="149">
        <v>0.8</v>
      </c>
    </row>
    <row r="146" spans="33:37" x14ac:dyDescent="0.25">
      <c r="AG146" s="148">
        <v>144</v>
      </c>
      <c r="AH146" s="149">
        <v>3.87</v>
      </c>
      <c r="AI146" s="149">
        <v>0.8</v>
      </c>
      <c r="AJ146" s="149">
        <v>5</v>
      </c>
      <c r="AK146" s="149">
        <v>0.8</v>
      </c>
    </row>
    <row r="147" spans="33:37" x14ac:dyDescent="0.25">
      <c r="AG147" s="148">
        <v>145</v>
      </c>
      <c r="AH147" s="149">
        <v>3.8783333333333334</v>
      </c>
      <c r="AI147" s="149">
        <v>0.8</v>
      </c>
      <c r="AJ147" s="149">
        <v>5.0091666666666663</v>
      </c>
      <c r="AK147" s="149">
        <v>0.8</v>
      </c>
    </row>
    <row r="148" spans="33:37" x14ac:dyDescent="0.25">
      <c r="AG148" s="148">
        <v>146</v>
      </c>
      <c r="AH148" s="149">
        <v>3.8866666666666667</v>
      </c>
      <c r="AI148" s="149">
        <v>0.8</v>
      </c>
      <c r="AJ148" s="149">
        <v>5.0183333333333335</v>
      </c>
      <c r="AK148" s="149">
        <v>0.8</v>
      </c>
    </row>
    <row r="149" spans="33:37" x14ac:dyDescent="0.25">
      <c r="AG149" s="148">
        <v>147</v>
      </c>
      <c r="AH149" s="149">
        <v>3.895</v>
      </c>
      <c r="AI149" s="149">
        <v>0.8</v>
      </c>
      <c r="AJ149" s="149">
        <v>5.0274999999999999</v>
      </c>
      <c r="AK149" s="149">
        <v>0.8</v>
      </c>
    </row>
    <row r="150" spans="33:37" x14ac:dyDescent="0.25">
      <c r="AG150" s="148">
        <v>148</v>
      </c>
      <c r="AH150" s="149">
        <v>3.9033333333333333</v>
      </c>
      <c r="AI150" s="149">
        <v>0.8</v>
      </c>
      <c r="AJ150" s="149">
        <v>5.0366666666666671</v>
      </c>
      <c r="AK150" s="149">
        <v>0.8</v>
      </c>
    </row>
    <row r="151" spans="33:37" x14ac:dyDescent="0.25">
      <c r="AG151" s="148">
        <v>149</v>
      </c>
      <c r="AH151" s="149">
        <v>3.9116666666666666</v>
      </c>
      <c r="AI151" s="149">
        <v>0.8</v>
      </c>
      <c r="AJ151" s="149">
        <v>5.0458333333333334</v>
      </c>
      <c r="AK151" s="149">
        <v>0.8</v>
      </c>
    </row>
    <row r="152" spans="33:37" x14ac:dyDescent="0.25">
      <c r="AG152" s="148">
        <v>150</v>
      </c>
      <c r="AH152" s="149">
        <v>3.92</v>
      </c>
      <c r="AI152" s="149">
        <v>0.8</v>
      </c>
      <c r="AJ152" s="149">
        <v>5.0549999999999997</v>
      </c>
      <c r="AK152" s="149">
        <v>0.8</v>
      </c>
    </row>
    <row r="153" spans="33:37" x14ac:dyDescent="0.25">
      <c r="AG153" s="148">
        <v>151</v>
      </c>
      <c r="AH153" s="149">
        <v>3.9283333333333337</v>
      </c>
      <c r="AI153" s="149">
        <v>0.8</v>
      </c>
      <c r="AJ153" s="149">
        <v>5.0641666666666669</v>
      </c>
      <c r="AK153" s="149">
        <v>0.8</v>
      </c>
    </row>
    <row r="154" spans="33:37" x14ac:dyDescent="0.25">
      <c r="AG154" s="148">
        <v>152</v>
      </c>
      <c r="AH154" s="149">
        <v>3.936666666666667</v>
      </c>
      <c r="AI154" s="149">
        <v>0.8</v>
      </c>
      <c r="AJ154" s="149">
        <v>5.0733333333333333</v>
      </c>
      <c r="AK154" s="149">
        <v>0.8</v>
      </c>
    </row>
    <row r="155" spans="33:37" x14ac:dyDescent="0.25">
      <c r="AG155" s="148">
        <v>153</v>
      </c>
      <c r="AH155" s="149">
        <v>3.9449999999999998</v>
      </c>
      <c r="AI155" s="149">
        <v>0.8</v>
      </c>
      <c r="AJ155" s="149">
        <v>5.0824999999999996</v>
      </c>
      <c r="AK155" s="149">
        <v>0.8</v>
      </c>
    </row>
    <row r="156" spans="33:37" x14ac:dyDescent="0.25">
      <c r="AG156" s="148">
        <v>154</v>
      </c>
      <c r="AH156" s="149">
        <v>3.9533333333333336</v>
      </c>
      <c r="AI156" s="149">
        <v>0.8</v>
      </c>
      <c r="AJ156" s="149">
        <v>5.0916666666666668</v>
      </c>
      <c r="AK156" s="149">
        <v>0.8</v>
      </c>
    </row>
    <row r="157" spans="33:37" x14ac:dyDescent="0.25">
      <c r="AG157" s="148">
        <v>155</v>
      </c>
      <c r="AH157" s="149">
        <v>3.9616666666666669</v>
      </c>
      <c r="AI157" s="149">
        <v>0.8</v>
      </c>
      <c r="AJ157" s="149">
        <v>5.100833333333334</v>
      </c>
      <c r="AK157" s="149">
        <v>0.8</v>
      </c>
    </row>
    <row r="158" spans="33:37" x14ac:dyDescent="0.25">
      <c r="AG158" s="148">
        <v>156</v>
      </c>
      <c r="AH158" s="149">
        <v>3.97</v>
      </c>
      <c r="AI158" s="149">
        <v>0.8</v>
      </c>
      <c r="AJ158" s="149">
        <v>5.1100000000000003</v>
      </c>
      <c r="AK158" s="149">
        <v>0.8</v>
      </c>
    </row>
    <row r="159" spans="33:37" x14ac:dyDescent="0.25">
      <c r="AG159" s="148">
        <v>157</v>
      </c>
      <c r="AH159" s="149">
        <v>3.976666666666667</v>
      </c>
      <c r="AI159" s="149">
        <v>0.8</v>
      </c>
      <c r="AJ159" s="149">
        <v>5.1174999999999997</v>
      </c>
      <c r="AK159" s="149">
        <v>0.8</v>
      </c>
    </row>
    <row r="160" spans="33:37" x14ac:dyDescent="0.25">
      <c r="AG160" s="148">
        <v>158</v>
      </c>
      <c r="AH160" s="149">
        <v>3.9833333333333334</v>
      </c>
      <c r="AI160" s="149">
        <v>0.8</v>
      </c>
      <c r="AJ160" s="149">
        <v>5.125</v>
      </c>
      <c r="AK160" s="149">
        <v>0.8</v>
      </c>
    </row>
    <row r="161" spans="33:37" x14ac:dyDescent="0.25">
      <c r="AG161" s="148">
        <v>159</v>
      </c>
      <c r="AH161" s="149">
        <v>3.99</v>
      </c>
      <c r="AI161" s="149">
        <v>0.8</v>
      </c>
      <c r="AJ161" s="149">
        <v>5.1325000000000003</v>
      </c>
      <c r="AK161" s="149">
        <v>0.8</v>
      </c>
    </row>
    <row r="162" spans="33:37" x14ac:dyDescent="0.25">
      <c r="AG162" s="148">
        <v>160</v>
      </c>
      <c r="AH162" s="149">
        <v>3.9966666666666666</v>
      </c>
      <c r="AI162" s="149">
        <v>0.8</v>
      </c>
      <c r="AJ162" s="149">
        <v>5.14</v>
      </c>
      <c r="AK162" s="149">
        <v>0.8</v>
      </c>
    </row>
    <row r="163" spans="33:37" x14ac:dyDescent="0.25">
      <c r="AG163" s="148">
        <v>161</v>
      </c>
      <c r="AH163" s="149">
        <v>4.003333333333333</v>
      </c>
      <c r="AI163" s="149">
        <v>0.8</v>
      </c>
      <c r="AJ163" s="149">
        <v>5.1475</v>
      </c>
      <c r="AK163" s="149">
        <v>0.8</v>
      </c>
    </row>
    <row r="164" spans="33:37" x14ac:dyDescent="0.25">
      <c r="AG164" s="148">
        <v>162</v>
      </c>
      <c r="AH164" s="149">
        <v>4.01</v>
      </c>
      <c r="AI164" s="149">
        <v>0.8</v>
      </c>
      <c r="AJ164" s="149">
        <v>5.1550000000000002</v>
      </c>
      <c r="AK164" s="149">
        <v>0.8</v>
      </c>
    </row>
    <row r="165" spans="33:37" x14ac:dyDescent="0.25">
      <c r="AG165" s="148">
        <v>163</v>
      </c>
      <c r="AH165" s="149">
        <v>4.0166666666666666</v>
      </c>
      <c r="AI165" s="149">
        <v>0.8</v>
      </c>
      <c r="AJ165" s="149">
        <v>5.1624999999999996</v>
      </c>
      <c r="AK165" s="149">
        <v>0.8</v>
      </c>
    </row>
    <row r="166" spans="33:37" x14ac:dyDescent="0.25">
      <c r="AG166" s="148">
        <v>164</v>
      </c>
      <c r="AH166" s="149">
        <v>4.0233333333333334</v>
      </c>
      <c r="AI166" s="149">
        <v>0.8</v>
      </c>
      <c r="AJ166" s="149">
        <v>5.17</v>
      </c>
      <c r="AK166" s="149">
        <v>0.8</v>
      </c>
    </row>
    <row r="167" spans="33:37" x14ac:dyDescent="0.25">
      <c r="AG167" s="148">
        <v>165</v>
      </c>
      <c r="AH167" s="149">
        <v>4.03</v>
      </c>
      <c r="AI167" s="149">
        <v>0.8</v>
      </c>
      <c r="AJ167" s="149">
        <v>5.1775000000000002</v>
      </c>
      <c r="AK167" s="149">
        <v>0.8</v>
      </c>
    </row>
    <row r="168" spans="33:37" x14ac:dyDescent="0.25">
      <c r="AG168" s="148">
        <v>166</v>
      </c>
      <c r="AH168" s="149">
        <v>4.0366666666666662</v>
      </c>
      <c r="AI168" s="149">
        <v>0.8</v>
      </c>
      <c r="AJ168" s="149">
        <v>5.1849999999999996</v>
      </c>
      <c r="AK168" s="149">
        <v>0.8</v>
      </c>
    </row>
    <row r="169" spans="33:37" x14ac:dyDescent="0.25">
      <c r="AG169" s="148">
        <v>167</v>
      </c>
      <c r="AH169" s="149">
        <v>4.043333333333333</v>
      </c>
      <c r="AI169" s="149">
        <v>0.8</v>
      </c>
      <c r="AJ169" s="149">
        <v>5.1924999999999999</v>
      </c>
      <c r="AK169" s="149">
        <v>0.8</v>
      </c>
    </row>
    <row r="170" spans="33:37" x14ac:dyDescent="0.25">
      <c r="AG170" s="148">
        <v>168</v>
      </c>
      <c r="AH170" s="149">
        <v>4.05</v>
      </c>
      <c r="AI170" s="149">
        <v>0.8</v>
      </c>
      <c r="AJ170" s="149">
        <v>5.2</v>
      </c>
      <c r="AK170" s="149">
        <v>0.8</v>
      </c>
    </row>
    <row r="171" spans="33:37" x14ac:dyDescent="0.25">
      <c r="AG171" s="148">
        <v>169</v>
      </c>
      <c r="AH171" s="149">
        <v>4.0566666666666666</v>
      </c>
      <c r="AI171" s="149">
        <v>0.8</v>
      </c>
      <c r="AJ171" s="149">
        <v>5.2058333333333335</v>
      </c>
      <c r="AK171" s="149">
        <v>0.8</v>
      </c>
    </row>
    <row r="172" spans="33:37" x14ac:dyDescent="0.25">
      <c r="AG172" s="148">
        <v>170</v>
      </c>
      <c r="AH172" s="149">
        <v>4.0633333333333335</v>
      </c>
      <c r="AI172" s="149">
        <v>0.8</v>
      </c>
      <c r="AJ172" s="149">
        <v>5.2116666666666669</v>
      </c>
      <c r="AK172" s="149">
        <v>0.8</v>
      </c>
    </row>
    <row r="173" spans="33:37" x14ac:dyDescent="0.25">
      <c r="AG173" s="148">
        <v>171</v>
      </c>
      <c r="AH173" s="149">
        <v>4.07</v>
      </c>
      <c r="AI173" s="149">
        <v>0.8</v>
      </c>
      <c r="AJ173" s="149">
        <v>5.2175000000000002</v>
      </c>
      <c r="AK173" s="149">
        <v>0.8</v>
      </c>
    </row>
    <row r="174" spans="33:37" x14ac:dyDescent="0.25">
      <c r="AG174" s="148">
        <v>172</v>
      </c>
      <c r="AH174" s="149">
        <v>4.0766666666666662</v>
      </c>
      <c r="AI174" s="149">
        <v>0.8</v>
      </c>
      <c r="AJ174" s="149">
        <v>5.2233333333333336</v>
      </c>
      <c r="AK174" s="149">
        <v>0.8</v>
      </c>
    </row>
    <row r="175" spans="33:37" x14ac:dyDescent="0.25">
      <c r="AG175" s="148">
        <v>173</v>
      </c>
      <c r="AH175" s="149">
        <v>4.083333333333333</v>
      </c>
      <c r="AI175" s="149">
        <v>0.8</v>
      </c>
      <c r="AJ175" s="149">
        <v>5.229166666666667</v>
      </c>
      <c r="AK175" s="149">
        <v>0.8</v>
      </c>
    </row>
    <row r="176" spans="33:37" x14ac:dyDescent="0.25">
      <c r="AG176" s="148">
        <v>174</v>
      </c>
      <c r="AH176" s="149">
        <v>4.09</v>
      </c>
      <c r="AI176" s="149">
        <v>0.8</v>
      </c>
      <c r="AJ176" s="149">
        <v>5.2350000000000003</v>
      </c>
      <c r="AK176" s="149">
        <v>0.8</v>
      </c>
    </row>
    <row r="177" spans="33:37" x14ac:dyDescent="0.25">
      <c r="AG177" s="148">
        <v>175</v>
      </c>
      <c r="AH177" s="149">
        <v>4.0966666666666667</v>
      </c>
      <c r="AI177" s="149">
        <v>0.8</v>
      </c>
      <c r="AJ177" s="149">
        <v>5.2408333333333328</v>
      </c>
      <c r="AK177" s="149">
        <v>0.8</v>
      </c>
    </row>
    <row r="178" spans="33:37" x14ac:dyDescent="0.25">
      <c r="AG178" s="148">
        <v>176</v>
      </c>
      <c r="AH178" s="149">
        <v>4.1033333333333335</v>
      </c>
      <c r="AI178" s="149">
        <v>0.8</v>
      </c>
      <c r="AJ178" s="149">
        <v>5.2466666666666661</v>
      </c>
      <c r="AK178" s="149">
        <v>0.8</v>
      </c>
    </row>
    <row r="179" spans="33:37" x14ac:dyDescent="0.25">
      <c r="AG179" s="148">
        <v>177</v>
      </c>
      <c r="AH179" s="149">
        <v>4.1100000000000003</v>
      </c>
      <c r="AI179" s="149">
        <v>0.8</v>
      </c>
      <c r="AJ179" s="149">
        <v>5.2525000000000004</v>
      </c>
      <c r="AK179" s="149">
        <v>0.8</v>
      </c>
    </row>
    <row r="180" spans="33:37" x14ac:dyDescent="0.25">
      <c r="AG180" s="148">
        <v>178</v>
      </c>
      <c r="AH180" s="149">
        <v>4.1166666666666663</v>
      </c>
      <c r="AI180" s="149">
        <v>0.8</v>
      </c>
      <c r="AJ180" s="149">
        <v>5.2583333333333329</v>
      </c>
      <c r="AK180" s="149">
        <v>0.8</v>
      </c>
    </row>
    <row r="181" spans="33:37" x14ac:dyDescent="0.25">
      <c r="AG181" s="148">
        <v>179</v>
      </c>
      <c r="AH181" s="149">
        <v>4.1233333333333331</v>
      </c>
      <c r="AI181" s="149">
        <v>0.8</v>
      </c>
      <c r="AJ181" s="149">
        <v>5.2641666666666662</v>
      </c>
      <c r="AK181" s="149">
        <v>0.8</v>
      </c>
    </row>
    <row r="182" spans="33:37" x14ac:dyDescent="0.25">
      <c r="AG182" s="148">
        <v>180</v>
      </c>
      <c r="AH182" s="149">
        <v>4.13</v>
      </c>
      <c r="AI182" s="149">
        <v>0.8</v>
      </c>
      <c r="AJ182" s="149">
        <v>5.27</v>
      </c>
      <c r="AK182" s="149">
        <v>0.8</v>
      </c>
    </row>
  </sheetData>
  <sheetProtection password="8FA1" sheet="1" objects="1" scenarios="1" selectLockedCells="1"/>
  <mergeCells count="45">
    <mergeCell ref="A1:O1"/>
    <mergeCell ref="A2:O2"/>
    <mergeCell ref="A3:O3"/>
    <mergeCell ref="D4:N4"/>
    <mergeCell ref="D7:N7"/>
    <mergeCell ref="D5:E5"/>
    <mergeCell ref="D6:E6"/>
    <mergeCell ref="N21:O21"/>
    <mergeCell ref="N26:O26"/>
    <mergeCell ref="N27:O27"/>
    <mergeCell ref="N28:O28"/>
    <mergeCell ref="N19:O19"/>
    <mergeCell ref="N20:O20"/>
    <mergeCell ref="B44:L58"/>
    <mergeCell ref="N13:O13"/>
    <mergeCell ref="N9:O9"/>
    <mergeCell ref="N14:O14"/>
    <mergeCell ref="N15:O15"/>
    <mergeCell ref="N16:O16"/>
    <mergeCell ref="N18:O18"/>
    <mergeCell ref="D9:G9"/>
    <mergeCell ref="I9:L9"/>
    <mergeCell ref="N22:O22"/>
    <mergeCell ref="A39:O39"/>
    <mergeCell ref="A38:O38"/>
    <mergeCell ref="D20:G20"/>
    <mergeCell ref="N31:O31"/>
    <mergeCell ref="N32:O32"/>
    <mergeCell ref="N25:O25"/>
    <mergeCell ref="AA1:AB1"/>
    <mergeCell ref="AD1:AF1"/>
    <mergeCell ref="AA2:AB2"/>
    <mergeCell ref="AD2:AE2"/>
    <mergeCell ref="A40:O40"/>
    <mergeCell ref="D23:E23"/>
    <mergeCell ref="D24:E24"/>
    <mergeCell ref="I23:J23"/>
    <mergeCell ref="I24:J24"/>
    <mergeCell ref="N33:O33"/>
    <mergeCell ref="N34:O34"/>
    <mergeCell ref="N35:O35"/>
    <mergeCell ref="N30:O30"/>
    <mergeCell ref="N23:O23"/>
    <mergeCell ref="N24:O24"/>
    <mergeCell ref="N29:O29"/>
  </mergeCells>
  <phoneticPr fontId="0" type="noConversion"/>
  <dataValidations count="1">
    <dataValidation errorStyle="information" allowBlank="1" showInputMessage="1" showErrorMessage="1" sqref="D6:E6" xr:uid="{00000000-0002-0000-0200-000000000000}"/>
  </dataValidations>
  <pageMargins left="0.25" right="0.25" top="0.75" bottom="0.5" header="0.5" footer="0.5"/>
  <pageSetup scale="76" orientation="portrait" r:id="rId1"/>
  <headerFooter alignWithMargins="0">
    <oddFooter>&amp;L&amp;Z&amp;F
&amp;A&amp;R&amp;D
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indexed="61"/>
    <pageSetUpPr fitToPage="1"/>
  </sheetPr>
  <dimension ref="A1:O59"/>
  <sheetViews>
    <sheetView zoomScaleNormal="100" workbookViewId="0">
      <selection activeCell="J12" sqref="J12"/>
    </sheetView>
  </sheetViews>
  <sheetFormatPr defaultColWidth="9.109375" defaultRowHeight="13.2" x14ac:dyDescent="0.25"/>
  <cols>
    <col min="1" max="1" width="7.5546875" style="3" customWidth="1"/>
    <col min="2" max="2" width="23" style="3" customWidth="1"/>
    <col min="3" max="3" width="4.44140625" style="3" customWidth="1"/>
    <col min="4" max="6" width="10.6640625" style="3" customWidth="1"/>
    <col min="7" max="7" width="11.33203125" style="3" customWidth="1"/>
    <col min="8" max="8" width="0.88671875" style="3" customWidth="1"/>
    <col min="9" max="11" width="10.6640625" style="3" customWidth="1"/>
    <col min="12" max="12" width="11.33203125" style="3" customWidth="1"/>
    <col min="13" max="13" width="1.109375" style="3" customWidth="1"/>
    <col min="14" max="15" width="6.6640625" style="3" customWidth="1"/>
    <col min="16" max="16384" width="9.109375" style="3"/>
  </cols>
  <sheetData>
    <row r="1" spans="1:15" ht="15.6" x14ac:dyDescent="0.3">
      <c r="A1" s="238" t="s">
        <v>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54"/>
      <c r="N1" s="120"/>
      <c r="O1" s="120"/>
    </row>
    <row r="2" spans="1:15" ht="15.6" x14ac:dyDescent="0.3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54"/>
      <c r="N2" s="120"/>
      <c r="O2" s="120"/>
    </row>
    <row r="3" spans="1:15" ht="15.6" x14ac:dyDescent="0.3">
      <c r="A3" s="238" t="s">
        <v>54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54"/>
      <c r="N3" s="120"/>
      <c r="O3" s="120"/>
    </row>
    <row r="4" spans="1:15" ht="13.8" x14ac:dyDescent="0.25">
      <c r="A4" s="56" t="s">
        <v>37</v>
      </c>
      <c r="B4" s="57"/>
      <c r="C4" s="57"/>
      <c r="D4" s="250" t="str">
        <f>IF((CoverSheet!C7)="","Please complete Cover Page",UPPER(CoverSheet!C7))</f>
        <v>Please complete Cover Page</v>
      </c>
      <c r="E4" s="250"/>
      <c r="F4" s="250"/>
      <c r="G4" s="250"/>
      <c r="H4" s="250"/>
      <c r="I4" s="250"/>
      <c r="J4" s="250"/>
      <c r="K4" s="250"/>
      <c r="L4" s="250"/>
      <c r="M4" s="119"/>
      <c r="N4" s="129"/>
    </row>
    <row r="5" spans="1:15" ht="13.8" x14ac:dyDescent="0.25">
      <c r="A5" s="56" t="s">
        <v>38</v>
      </c>
      <c r="B5" s="57"/>
      <c r="C5" s="2"/>
      <c r="D5" s="250" t="str">
        <f>IF((CoverSheet!C6)="","Please complete Cover Page",UPPER(CoverSheet!C6))</f>
        <v>Please complete Cover Page</v>
      </c>
      <c r="E5" s="250"/>
      <c r="F5" s="2"/>
      <c r="G5" s="2"/>
      <c r="H5" s="2"/>
      <c r="I5" s="2"/>
      <c r="J5" s="2"/>
      <c r="K5" s="2"/>
      <c r="L5" s="4"/>
      <c r="M5" s="2"/>
      <c r="N5" s="130"/>
    </row>
    <row r="6" spans="1:15" ht="13.8" x14ac:dyDescent="0.25">
      <c r="A6" s="56" t="s">
        <v>57</v>
      </c>
      <c r="B6" s="57"/>
      <c r="C6" s="2"/>
      <c r="D6" s="248" t="str">
        <f>IF((CoverSheet!C5)="","Please complete Cover Page",UPPER(CoverSheet!C5))</f>
        <v>Please complete Cover Page</v>
      </c>
      <c r="E6" s="248"/>
      <c r="F6" s="2"/>
      <c r="G6" s="2"/>
      <c r="H6" s="2"/>
      <c r="I6" s="2"/>
      <c r="J6" s="2"/>
      <c r="K6" s="2"/>
      <c r="L6" s="4"/>
      <c r="M6" s="2"/>
      <c r="N6" s="130"/>
    </row>
    <row r="7" spans="1:15" ht="13.8" x14ac:dyDescent="0.25">
      <c r="A7" s="58" t="s">
        <v>65</v>
      </c>
      <c r="B7" s="57"/>
      <c r="C7" s="57"/>
      <c r="D7" s="254" t="str">
        <f>IF((CoverSheet!C16)="","Please complete Cover Page",UPPER(CoverSheet!C16))</f>
        <v>Please complete Cover Page</v>
      </c>
      <c r="E7" s="254"/>
      <c r="F7" s="254"/>
      <c r="G7" s="254"/>
      <c r="H7" s="254"/>
      <c r="I7" s="254"/>
      <c r="J7" s="254"/>
      <c r="K7" s="254"/>
      <c r="L7" s="254"/>
      <c r="M7" s="66"/>
      <c r="N7" s="131"/>
    </row>
    <row r="8" spans="1:15" ht="14.4" thickBot="1" x14ac:dyDescent="0.3">
      <c r="A8" s="58"/>
      <c r="B8" s="57"/>
      <c r="C8" s="66"/>
      <c r="D8" s="66"/>
      <c r="E8" s="66"/>
      <c r="F8" s="66"/>
      <c r="G8" s="66"/>
      <c r="H8" s="66"/>
      <c r="I8" s="66"/>
      <c r="J8" s="66"/>
      <c r="K8" s="66"/>
      <c r="L8" s="4"/>
      <c r="M8" s="66"/>
    </row>
    <row r="9" spans="1:15" ht="13.8" x14ac:dyDescent="0.25">
      <c r="A9" s="76"/>
      <c r="B9" s="90"/>
      <c r="C9" s="68"/>
      <c r="D9" s="98"/>
      <c r="E9" s="68"/>
      <c r="F9" s="68"/>
      <c r="G9" s="69"/>
      <c r="H9" s="82"/>
      <c r="I9" s="98"/>
      <c r="J9" s="68" t="s">
        <v>48</v>
      </c>
      <c r="K9" s="98"/>
      <c r="L9" s="68" t="s">
        <v>49</v>
      </c>
      <c r="M9" s="69"/>
      <c r="N9" s="306"/>
      <c r="O9" s="306"/>
    </row>
    <row r="10" spans="1:15" ht="13.8" x14ac:dyDescent="0.25">
      <c r="A10" s="78"/>
      <c r="B10" s="91"/>
      <c r="C10" s="67"/>
      <c r="D10" s="67"/>
      <c r="E10" s="67"/>
      <c r="F10" s="67"/>
      <c r="G10" s="97"/>
      <c r="H10" s="82"/>
      <c r="I10" s="70"/>
      <c r="J10" s="67" t="s">
        <v>86</v>
      </c>
      <c r="K10" s="67"/>
      <c r="L10" s="67" t="s">
        <v>86</v>
      </c>
      <c r="M10" s="71"/>
      <c r="N10" s="121"/>
      <c r="O10" s="121"/>
    </row>
    <row r="11" spans="1:15" ht="15" customHeight="1" x14ac:dyDescent="0.25">
      <c r="A11" s="212" t="s">
        <v>22</v>
      </c>
      <c r="B11" s="213"/>
      <c r="C11" s="214"/>
      <c r="D11" s="122"/>
      <c r="E11" s="122"/>
      <c r="F11" s="122"/>
      <c r="G11" s="215"/>
      <c r="H11" s="93"/>
      <c r="I11" s="199"/>
      <c r="J11" s="122"/>
      <c r="K11" s="122"/>
      <c r="L11" s="207"/>
      <c r="M11" s="169"/>
      <c r="N11" s="302"/>
      <c r="O11" s="302"/>
    </row>
    <row r="12" spans="1:15" ht="15" customHeight="1" x14ac:dyDescent="0.25">
      <c r="A12" s="216" t="s">
        <v>104</v>
      </c>
      <c r="B12" s="139"/>
      <c r="C12" s="214"/>
      <c r="D12" s="122"/>
      <c r="E12" s="122"/>
      <c r="F12" s="122"/>
      <c r="G12" s="215"/>
      <c r="H12" s="93"/>
      <c r="I12" s="200"/>
      <c r="J12" s="178"/>
      <c r="K12" s="208"/>
      <c r="L12" s="178"/>
      <c r="M12" s="169"/>
      <c r="N12" s="302"/>
      <c r="O12" s="302"/>
    </row>
    <row r="13" spans="1:15" ht="15" customHeight="1" x14ac:dyDescent="0.25">
      <c r="A13" s="216" t="s">
        <v>23</v>
      </c>
      <c r="B13" s="139"/>
      <c r="C13" s="217"/>
      <c r="D13" s="122"/>
      <c r="E13" s="122"/>
      <c r="F13" s="122"/>
      <c r="G13" s="215"/>
      <c r="H13" s="93"/>
      <c r="I13" s="199"/>
      <c r="J13" s="178"/>
      <c r="K13" s="208"/>
      <c r="L13" s="178"/>
      <c r="M13" s="169"/>
      <c r="N13" s="302"/>
      <c r="O13" s="302"/>
    </row>
    <row r="14" spans="1:15" ht="15" customHeight="1" x14ac:dyDescent="0.25">
      <c r="A14" s="216" t="s">
        <v>106</v>
      </c>
      <c r="B14" s="139"/>
      <c r="C14" s="137"/>
      <c r="D14" s="122"/>
      <c r="E14" s="122"/>
      <c r="F14" s="122"/>
      <c r="G14" s="215"/>
      <c r="H14" s="93"/>
      <c r="I14" s="200"/>
      <c r="J14" s="165">
        <f>J12-J13</f>
        <v>0</v>
      </c>
      <c r="K14" s="208"/>
      <c r="L14" s="165">
        <f>L12-L13</f>
        <v>0</v>
      </c>
      <c r="M14" s="169"/>
      <c r="N14" s="302"/>
      <c r="O14" s="302"/>
    </row>
    <row r="15" spans="1:15" ht="15" customHeight="1" x14ac:dyDescent="0.3">
      <c r="A15" s="216" t="s">
        <v>4</v>
      </c>
      <c r="B15" s="218"/>
      <c r="C15" s="214"/>
      <c r="D15" s="123"/>
      <c r="E15" s="123"/>
      <c r="F15" s="123"/>
      <c r="G15" s="169"/>
      <c r="H15" s="93"/>
      <c r="I15" s="168"/>
      <c r="J15" s="178"/>
      <c r="K15" s="123"/>
      <c r="L15" s="178"/>
      <c r="M15" s="169"/>
      <c r="N15" s="123"/>
      <c r="O15" s="123"/>
    </row>
    <row r="16" spans="1:15" ht="15" customHeight="1" x14ac:dyDescent="0.25">
      <c r="A16" s="216" t="s">
        <v>5</v>
      </c>
      <c r="B16" s="27"/>
      <c r="C16" s="213"/>
      <c r="D16" s="124"/>
      <c r="E16" s="124"/>
      <c r="F16" s="124"/>
      <c r="G16" s="219"/>
      <c r="H16" s="93"/>
      <c r="I16" s="201"/>
      <c r="J16" s="178"/>
      <c r="K16" s="209"/>
      <c r="L16" s="178"/>
      <c r="M16" s="169"/>
      <c r="N16" s="303"/>
      <c r="O16" s="303"/>
    </row>
    <row r="17" spans="1:15" ht="15" customHeight="1" x14ac:dyDescent="0.25">
      <c r="A17" s="216" t="s">
        <v>105</v>
      </c>
      <c r="B17" s="27"/>
      <c r="C17" s="220"/>
      <c r="D17" s="124"/>
      <c r="E17" s="124"/>
      <c r="F17" s="124"/>
      <c r="G17" s="219"/>
      <c r="H17" s="93"/>
      <c r="I17" s="201"/>
      <c r="J17" s="165">
        <f>J14+J15-J16</f>
        <v>0</v>
      </c>
      <c r="K17" s="209"/>
      <c r="L17" s="165">
        <f>L14+L15-L16</f>
        <v>0</v>
      </c>
      <c r="M17" s="169"/>
      <c r="N17" s="303"/>
      <c r="O17" s="303"/>
    </row>
    <row r="18" spans="1:15" ht="15" customHeight="1" x14ac:dyDescent="0.25">
      <c r="A18" s="212" t="s">
        <v>107</v>
      </c>
      <c r="B18" s="139"/>
      <c r="C18" s="214"/>
      <c r="D18" s="123"/>
      <c r="E18" s="123"/>
      <c r="F18" s="123"/>
      <c r="G18" s="169"/>
      <c r="H18" s="93"/>
      <c r="I18" s="168"/>
      <c r="J18" s="202">
        <f>'D4'!H44</f>
        <v>0</v>
      </c>
      <c r="K18" s="123"/>
      <c r="L18" s="202">
        <f>'D4'!L44</f>
        <v>0</v>
      </c>
      <c r="M18" s="169"/>
      <c r="N18" s="305"/>
      <c r="O18" s="305"/>
    </row>
    <row r="19" spans="1:15" ht="15" customHeight="1" x14ac:dyDescent="0.25">
      <c r="A19" s="212" t="s">
        <v>108</v>
      </c>
      <c r="B19" s="139"/>
      <c r="C19" s="214"/>
      <c r="D19" s="123"/>
      <c r="E19" s="123"/>
      <c r="F19" s="123"/>
      <c r="G19" s="219"/>
      <c r="H19" s="93"/>
      <c r="I19" s="168"/>
      <c r="J19" s="165">
        <f>(J15+J16)*0.03</f>
        <v>0</v>
      </c>
      <c r="K19" s="123"/>
      <c r="L19" s="165">
        <f>(L15+L16)*0.03</f>
        <v>0</v>
      </c>
      <c r="M19" s="169"/>
      <c r="N19" s="303"/>
      <c r="O19" s="303"/>
    </row>
    <row r="20" spans="1:15" ht="15" customHeight="1" x14ac:dyDescent="0.3">
      <c r="A20" s="212" t="s">
        <v>24</v>
      </c>
      <c r="B20" s="218"/>
      <c r="C20" s="214"/>
      <c r="D20" s="123"/>
      <c r="E20" s="123"/>
      <c r="F20" s="123"/>
      <c r="G20" s="169"/>
      <c r="H20" s="93"/>
      <c r="I20" s="168"/>
      <c r="J20" s="203"/>
      <c r="K20" s="123"/>
      <c r="L20" s="203"/>
      <c r="M20" s="169"/>
      <c r="N20" s="304"/>
      <c r="O20" s="304"/>
    </row>
    <row r="21" spans="1:15" ht="15" customHeight="1" x14ac:dyDescent="0.25">
      <c r="A21" s="216" t="s">
        <v>6</v>
      </c>
      <c r="B21" s="130"/>
      <c r="C21" s="214"/>
      <c r="D21" s="123"/>
      <c r="E21" s="123"/>
      <c r="F21" s="123"/>
      <c r="G21" s="221"/>
      <c r="H21" s="93"/>
      <c r="I21" s="168"/>
      <c r="J21" s="178"/>
      <c r="K21" s="123"/>
      <c r="L21" s="178"/>
      <c r="M21" s="169"/>
      <c r="N21" s="301"/>
      <c r="O21" s="301"/>
    </row>
    <row r="22" spans="1:15" ht="15" customHeight="1" x14ac:dyDescent="0.25">
      <c r="A22" s="216" t="s">
        <v>7</v>
      </c>
      <c r="B22" s="130"/>
      <c r="C22" s="214"/>
      <c r="D22" s="123"/>
      <c r="E22" s="123"/>
      <c r="F22" s="123"/>
      <c r="G22" s="221"/>
      <c r="H22" s="93"/>
      <c r="I22" s="168"/>
      <c r="J22" s="178"/>
      <c r="K22" s="123"/>
      <c r="L22" s="178"/>
      <c r="M22" s="169"/>
      <c r="N22" s="301"/>
      <c r="O22" s="301"/>
    </row>
    <row r="23" spans="1:15" ht="15" customHeight="1" x14ac:dyDescent="0.25">
      <c r="A23" s="216" t="s">
        <v>8</v>
      </c>
      <c r="B23" s="121"/>
      <c r="C23" s="121"/>
      <c r="D23" s="123"/>
      <c r="E23" s="123"/>
      <c r="F23" s="123"/>
      <c r="G23" s="221"/>
      <c r="H23" s="93"/>
      <c r="I23" s="168"/>
      <c r="J23" s="178"/>
      <c r="K23" s="123"/>
      <c r="L23" s="178"/>
      <c r="M23" s="169"/>
      <c r="N23" s="301"/>
      <c r="O23" s="301"/>
    </row>
    <row r="24" spans="1:15" ht="15" customHeight="1" x14ac:dyDescent="0.25">
      <c r="A24" s="216" t="s">
        <v>10</v>
      </c>
      <c r="B24" s="214"/>
      <c r="C24" s="214"/>
      <c r="D24" s="123"/>
      <c r="E24" s="123"/>
      <c r="F24" s="123"/>
      <c r="G24" s="221"/>
      <c r="H24" s="93"/>
      <c r="I24" s="168"/>
      <c r="J24" s="178"/>
      <c r="K24" s="183"/>
      <c r="L24" s="178"/>
      <c r="M24" s="169"/>
      <c r="N24" s="301"/>
      <c r="O24" s="301"/>
    </row>
    <row r="25" spans="1:15" ht="15" customHeight="1" x14ac:dyDescent="0.25">
      <c r="A25" s="216" t="s">
        <v>9</v>
      </c>
      <c r="B25" s="214"/>
      <c r="C25" s="214"/>
      <c r="D25" s="123"/>
      <c r="E25" s="123"/>
      <c r="F25" s="123"/>
      <c r="G25" s="221"/>
      <c r="H25" s="93"/>
      <c r="I25" s="168"/>
      <c r="J25" s="178"/>
      <c r="K25" s="125"/>
      <c r="L25" s="178"/>
      <c r="M25" s="169"/>
      <c r="N25" s="301"/>
      <c r="O25" s="301"/>
    </row>
    <row r="26" spans="1:15" ht="15" customHeight="1" x14ac:dyDescent="0.3">
      <c r="A26" s="216" t="s">
        <v>109</v>
      </c>
      <c r="B26" s="218"/>
      <c r="C26" s="214"/>
      <c r="D26" s="123"/>
      <c r="E26" s="123"/>
      <c r="F26" s="123"/>
      <c r="G26" s="169"/>
      <c r="H26" s="93"/>
      <c r="I26" s="168"/>
      <c r="J26" s="202">
        <f>J21-J22+J23-J24+J25</f>
        <v>0</v>
      </c>
      <c r="K26" s="210"/>
      <c r="L26" s="202">
        <f>L21-L22+L23-L24+L25</f>
        <v>0</v>
      </c>
      <c r="M26" s="169"/>
      <c r="N26" s="304"/>
      <c r="O26" s="304"/>
    </row>
    <row r="27" spans="1:15" ht="15" customHeight="1" x14ac:dyDescent="0.25">
      <c r="A27" s="212" t="s">
        <v>25</v>
      </c>
      <c r="B27" s="214"/>
      <c r="C27" s="214"/>
      <c r="D27" s="123"/>
      <c r="E27" s="123"/>
      <c r="F27" s="123"/>
      <c r="G27" s="221"/>
      <c r="H27" s="93"/>
      <c r="I27" s="168"/>
      <c r="J27" s="204"/>
      <c r="K27" s="184"/>
      <c r="L27" s="204"/>
      <c r="M27" s="169"/>
      <c r="N27" s="301"/>
      <c r="O27" s="301"/>
    </row>
    <row r="28" spans="1:15" ht="15" customHeight="1" x14ac:dyDescent="0.3">
      <c r="A28" s="216" t="s">
        <v>111</v>
      </c>
      <c r="B28" s="218"/>
      <c r="C28" s="214"/>
      <c r="D28" s="123"/>
      <c r="E28" s="123"/>
      <c r="F28" s="123"/>
      <c r="G28" s="169"/>
      <c r="H28" s="93"/>
      <c r="I28" s="168"/>
      <c r="J28" s="205">
        <f>IF(ISERROR(J26/J17),0,J26/J17)</f>
        <v>0</v>
      </c>
      <c r="K28" s="184"/>
      <c r="L28" s="205">
        <f>IF(ISERROR(L26/L17),0,L26/L17)</f>
        <v>0</v>
      </c>
      <c r="M28" s="169"/>
      <c r="N28" s="304"/>
      <c r="O28" s="304"/>
    </row>
    <row r="29" spans="1:15" ht="15" customHeight="1" thickBot="1" x14ac:dyDescent="0.3">
      <c r="A29" s="222" t="s">
        <v>110</v>
      </c>
      <c r="B29" s="223"/>
      <c r="C29" s="223"/>
      <c r="D29" s="172"/>
      <c r="E29" s="172"/>
      <c r="F29" s="172"/>
      <c r="G29" s="224"/>
      <c r="H29" s="93"/>
      <c r="I29" s="171"/>
      <c r="J29" s="206">
        <f>IF(ISERROR(J26/J18),0,J26/J18)</f>
        <v>0</v>
      </c>
      <c r="K29" s="211"/>
      <c r="L29" s="206">
        <f>IF(ISERROR(L26/L18),0,L26/L18)</f>
        <v>0</v>
      </c>
      <c r="M29" s="176"/>
      <c r="N29" s="301"/>
      <c r="O29" s="301"/>
    </row>
    <row r="30" spans="1:15" x14ac:dyDescent="0.25">
      <c r="A30" s="4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27"/>
      <c r="O31" s="127"/>
    </row>
    <row r="32" spans="1:15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28"/>
      <c r="O32" s="128"/>
    </row>
    <row r="33" spans="1:13" x14ac:dyDescent="0.25">
      <c r="A33" s="4"/>
      <c r="B33" s="2"/>
      <c r="C33" s="64"/>
      <c r="D33" s="64"/>
      <c r="E33" s="64"/>
      <c r="F33" s="64"/>
      <c r="G33" s="64"/>
      <c r="H33" s="64"/>
      <c r="I33" s="64"/>
      <c r="J33" s="64"/>
      <c r="K33" s="4"/>
      <c r="L33" s="4"/>
      <c r="M33" s="64"/>
    </row>
    <row r="34" spans="1:13" x14ac:dyDescent="0.25">
      <c r="A34" s="4"/>
      <c r="B34" s="2"/>
      <c r="C34" s="64"/>
      <c r="D34" s="64"/>
      <c r="E34" s="64"/>
      <c r="F34" s="64"/>
      <c r="G34" s="64"/>
      <c r="H34" s="64"/>
      <c r="I34" s="64"/>
      <c r="J34" s="64"/>
      <c r="K34" s="4"/>
      <c r="L34" s="4"/>
      <c r="M34" s="64"/>
    </row>
    <row r="35" spans="1:13" x14ac:dyDescent="0.25">
      <c r="A35" s="4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5">
      <c r="A39" s="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25">
      <c r="A40" s="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25">
      <c r="A41" s="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x14ac:dyDescent="0.25">
      <c r="A42" s="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25">
      <c r="A44" s="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x14ac:dyDescent="0.25">
      <c r="A45" s="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x14ac:dyDescent="0.25">
      <c r="A46" s="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x14ac:dyDescent="0.25">
      <c r="A47" s="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x14ac:dyDescent="0.25">
      <c r="A48" s="4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25">
      <c r="A49" s="4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60" t="s">
        <v>135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</sheetData>
  <sheetProtection password="8FA1" sheet="1" objects="1" scenarios="1" selectLockedCells="1"/>
  <mergeCells count="26">
    <mergeCell ref="N11:O11"/>
    <mergeCell ref="N9:O9"/>
    <mergeCell ref="N21:O21"/>
    <mergeCell ref="N28:O28"/>
    <mergeCell ref="N29:O29"/>
    <mergeCell ref="N22:O22"/>
    <mergeCell ref="N26:O26"/>
    <mergeCell ref="N27:O27"/>
    <mergeCell ref="N24:O24"/>
    <mergeCell ref="N25:O25"/>
    <mergeCell ref="A1:L1"/>
    <mergeCell ref="A2:L2"/>
    <mergeCell ref="A3:L3"/>
    <mergeCell ref="N23:O23"/>
    <mergeCell ref="D4:L4"/>
    <mergeCell ref="D7:L7"/>
    <mergeCell ref="N12:O12"/>
    <mergeCell ref="N13:O13"/>
    <mergeCell ref="N19:O19"/>
    <mergeCell ref="D5:E5"/>
    <mergeCell ref="D6:E6"/>
    <mergeCell ref="N20:O20"/>
    <mergeCell ref="N14:O14"/>
    <mergeCell ref="N16:O16"/>
    <mergeCell ref="N17:O17"/>
    <mergeCell ref="N18:O18"/>
  </mergeCells>
  <phoneticPr fontId="0" type="noConversion"/>
  <dataValidations count="1">
    <dataValidation errorStyle="information" allowBlank="1" showInputMessage="1" showErrorMessage="1" sqref="D6:E6" xr:uid="{00000000-0002-0000-0300-000000000000}"/>
  </dataValidations>
  <pageMargins left="0.5" right="0.25" top="0.75" bottom="0.5" header="0.5" footer="0.5"/>
  <pageSetup scale="80" orientation="portrait" r:id="rId1"/>
  <headerFooter alignWithMargins="0">
    <oddFooter>&amp;L&amp;Z&amp;F
&amp;A&amp;R&amp;D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>
    <tabColor indexed="61"/>
  </sheetPr>
  <dimension ref="A1:N61"/>
  <sheetViews>
    <sheetView topLeftCell="B1" zoomScaleNormal="100" workbookViewId="0">
      <selection activeCell="Q16" sqref="Q16"/>
    </sheetView>
  </sheetViews>
  <sheetFormatPr defaultColWidth="9.109375" defaultRowHeight="13.2" x14ac:dyDescent="0.25"/>
  <cols>
    <col min="1" max="1" width="7.5546875" style="3" customWidth="1"/>
    <col min="2" max="2" width="23" style="3" customWidth="1"/>
    <col min="3" max="3" width="4.44140625" style="3" customWidth="1"/>
    <col min="4" max="4" width="10.6640625" style="3" customWidth="1"/>
    <col min="5" max="5" width="2.88671875" style="3" customWidth="1"/>
    <col min="6" max="7" width="10.6640625" style="3" customWidth="1"/>
    <col min="8" max="8" width="11.6640625" style="3" customWidth="1"/>
    <col min="9" max="9" width="0.88671875" style="3" customWidth="1"/>
    <col min="10" max="11" width="10.6640625" style="3" customWidth="1"/>
    <col min="12" max="12" width="11.6640625" style="3" customWidth="1"/>
    <col min="13" max="13" width="2.5546875" style="3" customWidth="1"/>
    <col min="14" max="14" width="6.6640625" style="3" customWidth="1"/>
    <col min="15" max="16384" width="9.109375" style="3"/>
  </cols>
  <sheetData>
    <row r="1" spans="1:14" ht="15.6" x14ac:dyDescent="0.3">
      <c r="A1" s="238" t="s">
        <v>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54"/>
      <c r="N1" s="120"/>
    </row>
    <row r="2" spans="1:14" ht="15.6" x14ac:dyDescent="0.3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54"/>
      <c r="N2" s="120"/>
    </row>
    <row r="3" spans="1:14" ht="15.6" x14ac:dyDescent="0.3">
      <c r="A3" s="238" t="s">
        <v>55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120"/>
    </row>
    <row r="4" spans="1:14" ht="13.8" x14ac:dyDescent="0.25">
      <c r="A4" s="56" t="s">
        <v>37</v>
      </c>
      <c r="B4" s="57"/>
      <c r="C4" s="57"/>
      <c r="D4" s="250" t="str">
        <f>IF((CoverSheet!C7)="","Please complete Cover Page",UPPER(CoverSheet!C7))</f>
        <v>Please complete Cover Page</v>
      </c>
      <c r="E4" s="250"/>
      <c r="F4" s="250"/>
      <c r="G4" s="250"/>
      <c r="H4" s="250"/>
      <c r="I4" s="250"/>
      <c r="J4" s="250"/>
      <c r="K4" s="250"/>
      <c r="L4" s="250"/>
      <c r="M4" s="119"/>
    </row>
    <row r="5" spans="1:14" ht="13.8" x14ac:dyDescent="0.25">
      <c r="A5" s="56" t="s">
        <v>38</v>
      </c>
      <c r="B5" s="57"/>
      <c r="C5" s="2"/>
      <c r="D5" s="250" t="str">
        <f>IF((CoverSheet!C6)="","Please complete Cover Page",UPPER(CoverSheet!C6))</f>
        <v>Please complete Cover Page</v>
      </c>
      <c r="E5" s="250"/>
      <c r="F5" s="250"/>
      <c r="G5" s="2"/>
      <c r="H5" s="2"/>
      <c r="I5" s="2"/>
      <c r="J5" s="2"/>
      <c r="K5" s="2"/>
      <c r="L5" s="2"/>
      <c r="M5" s="64"/>
    </row>
    <row r="6" spans="1:14" ht="13.8" x14ac:dyDescent="0.25">
      <c r="A6" s="56" t="s">
        <v>57</v>
      </c>
      <c r="B6" s="57"/>
      <c r="C6" s="2"/>
      <c r="D6" s="248" t="str">
        <f>IF((CoverSheet!C5)="","Please complete Cover Page",UPPER(CoverSheet!C5))</f>
        <v>Please complete Cover Page</v>
      </c>
      <c r="E6" s="248"/>
      <c r="F6" s="248"/>
      <c r="G6" s="2"/>
      <c r="H6" s="2"/>
      <c r="I6" s="2"/>
      <c r="J6" s="2"/>
      <c r="K6" s="2"/>
      <c r="L6" s="2"/>
      <c r="M6" s="64"/>
    </row>
    <row r="7" spans="1:14" ht="13.8" x14ac:dyDescent="0.25">
      <c r="A7" s="58" t="s">
        <v>65</v>
      </c>
      <c r="B7" s="57"/>
      <c r="C7" s="57"/>
      <c r="D7" s="254" t="str">
        <f>IF((CoverSheet!C16)="","Please complete Cover Page",UPPER(CoverSheet!C16))</f>
        <v>Please complete Cover Page</v>
      </c>
      <c r="E7" s="254"/>
      <c r="F7" s="254"/>
      <c r="G7" s="254"/>
      <c r="H7" s="254"/>
      <c r="I7" s="254"/>
      <c r="J7" s="254"/>
      <c r="K7" s="254"/>
      <c r="L7" s="254"/>
      <c r="M7" s="66"/>
    </row>
    <row r="8" spans="1:14" ht="14.4" thickBot="1" x14ac:dyDescent="0.3">
      <c r="A8" s="58"/>
      <c r="B8" s="57"/>
      <c r="C8" s="66"/>
      <c r="D8" s="66"/>
      <c r="E8" s="66"/>
      <c r="F8" s="66"/>
      <c r="G8" s="66"/>
      <c r="H8" s="66"/>
      <c r="I8" s="66"/>
      <c r="J8" s="66"/>
      <c r="K8" s="66"/>
      <c r="L8" s="66"/>
      <c r="M8" s="4"/>
    </row>
    <row r="9" spans="1:14" ht="13.8" x14ac:dyDescent="0.25">
      <c r="A9" s="76"/>
      <c r="B9" s="90"/>
      <c r="C9" s="68"/>
      <c r="D9" s="99"/>
      <c r="E9" s="100"/>
      <c r="F9" s="280" t="s">
        <v>48</v>
      </c>
      <c r="G9" s="281"/>
      <c r="H9" s="282"/>
      <c r="I9" s="82"/>
      <c r="J9" s="280" t="s">
        <v>49</v>
      </c>
      <c r="K9" s="281"/>
      <c r="L9" s="282"/>
      <c r="M9" s="95"/>
      <c r="N9" s="121"/>
    </row>
    <row r="10" spans="1:14" ht="19.5" customHeight="1" x14ac:dyDescent="0.25">
      <c r="A10" s="78"/>
      <c r="B10" s="91"/>
      <c r="C10" s="67"/>
      <c r="D10" s="97"/>
      <c r="E10" s="100"/>
      <c r="F10" s="308" t="s">
        <v>112</v>
      </c>
      <c r="G10" s="310" t="s">
        <v>113</v>
      </c>
      <c r="H10" s="307" t="s">
        <v>114</v>
      </c>
      <c r="I10" s="82"/>
      <c r="J10" s="308" t="s">
        <v>112</v>
      </c>
      <c r="K10" s="310" t="s">
        <v>113</v>
      </c>
      <c r="L10" s="307" t="s">
        <v>114</v>
      </c>
      <c r="M10" s="95"/>
      <c r="N10" s="121"/>
    </row>
    <row r="11" spans="1:14" ht="19.5" customHeight="1" x14ac:dyDescent="0.25">
      <c r="A11" s="78"/>
      <c r="B11" s="91"/>
      <c r="C11" s="67"/>
      <c r="D11" s="97"/>
      <c r="E11" s="100"/>
      <c r="F11" s="308"/>
      <c r="G11" s="310"/>
      <c r="H11" s="307"/>
      <c r="I11" s="82"/>
      <c r="J11" s="308"/>
      <c r="K11" s="310"/>
      <c r="L11" s="307"/>
      <c r="M11" s="95"/>
      <c r="N11" s="121"/>
    </row>
    <row r="12" spans="1:14" ht="14.4" thickBot="1" x14ac:dyDescent="0.3">
      <c r="A12" s="108"/>
      <c r="B12" s="109"/>
      <c r="C12" s="110"/>
      <c r="D12" s="111"/>
      <c r="E12" s="100"/>
      <c r="F12" s="104" t="s">
        <v>115</v>
      </c>
      <c r="G12" s="105" t="s">
        <v>116</v>
      </c>
      <c r="H12" s="55" t="s">
        <v>117</v>
      </c>
      <c r="I12" s="82"/>
      <c r="J12" s="104" t="s">
        <v>115</v>
      </c>
      <c r="K12" s="105" t="s">
        <v>116</v>
      </c>
      <c r="L12" s="55" t="s">
        <v>117</v>
      </c>
      <c r="M12" s="95"/>
      <c r="N12" s="121"/>
    </row>
    <row r="13" spans="1:14" ht="15" customHeight="1" x14ac:dyDescent="0.25">
      <c r="A13" s="212" t="s">
        <v>50</v>
      </c>
      <c r="B13" s="213"/>
      <c r="C13" s="214"/>
      <c r="D13" s="215"/>
      <c r="E13" s="96"/>
      <c r="F13" s="228"/>
      <c r="G13" s="225">
        <v>1</v>
      </c>
      <c r="H13" s="226">
        <f>IF(ISERROR(F13/G13),0,F13/G13)</f>
        <v>0</v>
      </c>
      <c r="I13" s="93"/>
      <c r="J13" s="228"/>
      <c r="K13" s="225">
        <v>1</v>
      </c>
      <c r="L13" s="226">
        <f>IF(ISERROR(J13/K13),0,J13/K13)</f>
        <v>0</v>
      </c>
      <c r="M13" s="101"/>
      <c r="N13" s="122"/>
    </row>
    <row r="14" spans="1:14" ht="15" customHeight="1" x14ac:dyDescent="0.25">
      <c r="A14" s="311" t="s">
        <v>51</v>
      </c>
      <c r="B14" s="312"/>
      <c r="C14" s="312"/>
      <c r="D14" s="313"/>
      <c r="E14" s="106">
        <v>1</v>
      </c>
      <c r="F14" s="229"/>
      <c r="G14" s="230"/>
      <c r="H14" s="174">
        <f>IF(ISERROR(F14/G14),0,F14/G14)</f>
        <v>0</v>
      </c>
      <c r="I14" s="93"/>
      <c r="J14" s="229"/>
      <c r="K14" s="230"/>
      <c r="L14" s="174">
        <f t="shared" ref="L14:L43" si="0">IF(ISERROR(J14/K14),0,J14/K14)</f>
        <v>0</v>
      </c>
      <c r="M14" s="101"/>
      <c r="N14" s="122"/>
    </row>
    <row r="15" spans="1:14" ht="15" customHeight="1" x14ac:dyDescent="0.25">
      <c r="A15" s="311"/>
      <c r="B15" s="312"/>
      <c r="C15" s="312"/>
      <c r="D15" s="313"/>
      <c r="E15" s="106">
        <v>2</v>
      </c>
      <c r="F15" s="229"/>
      <c r="G15" s="230"/>
      <c r="H15" s="174">
        <f t="shared" ref="H15:H43" si="1">IF(ISERROR(F15/G15),0,F15/G15)</f>
        <v>0</v>
      </c>
      <c r="I15" s="93"/>
      <c r="J15" s="229"/>
      <c r="K15" s="230"/>
      <c r="L15" s="174">
        <f t="shared" si="0"/>
        <v>0</v>
      </c>
      <c r="M15" s="101"/>
      <c r="N15" s="122"/>
    </row>
    <row r="16" spans="1:14" ht="15" customHeight="1" x14ac:dyDescent="0.25">
      <c r="A16" s="311"/>
      <c r="B16" s="312"/>
      <c r="C16" s="312"/>
      <c r="D16" s="313"/>
      <c r="E16" s="106">
        <v>3</v>
      </c>
      <c r="F16" s="229"/>
      <c r="G16" s="230"/>
      <c r="H16" s="174">
        <f t="shared" si="1"/>
        <v>0</v>
      </c>
      <c r="I16" s="93"/>
      <c r="J16" s="229"/>
      <c r="K16" s="230"/>
      <c r="L16" s="174">
        <f t="shared" si="0"/>
        <v>0</v>
      </c>
      <c r="M16" s="101"/>
      <c r="N16" s="122"/>
    </row>
    <row r="17" spans="1:14" ht="15" customHeight="1" x14ac:dyDescent="0.25">
      <c r="A17" s="311"/>
      <c r="B17" s="312"/>
      <c r="C17" s="312"/>
      <c r="D17" s="313"/>
      <c r="E17" s="106">
        <v>4</v>
      </c>
      <c r="F17" s="229"/>
      <c r="G17" s="230"/>
      <c r="H17" s="174">
        <f t="shared" si="1"/>
        <v>0</v>
      </c>
      <c r="I17" s="93"/>
      <c r="J17" s="229"/>
      <c r="K17" s="230"/>
      <c r="L17" s="174">
        <f t="shared" si="0"/>
        <v>0</v>
      </c>
      <c r="M17" s="101"/>
      <c r="N17" s="123"/>
    </row>
    <row r="18" spans="1:14" ht="15" customHeight="1" x14ac:dyDescent="0.25">
      <c r="A18" s="311"/>
      <c r="B18" s="312"/>
      <c r="C18" s="312"/>
      <c r="D18" s="313"/>
      <c r="E18" s="106">
        <v>5</v>
      </c>
      <c r="F18" s="229"/>
      <c r="G18" s="230"/>
      <c r="H18" s="174">
        <f t="shared" si="1"/>
        <v>0</v>
      </c>
      <c r="I18" s="93"/>
      <c r="J18" s="229"/>
      <c r="K18" s="230"/>
      <c r="L18" s="174">
        <f t="shared" si="0"/>
        <v>0</v>
      </c>
      <c r="M18" s="102"/>
      <c r="N18" s="124"/>
    </row>
    <row r="19" spans="1:14" ht="15" customHeight="1" x14ac:dyDescent="0.25">
      <c r="A19" s="311"/>
      <c r="B19" s="312"/>
      <c r="C19" s="312"/>
      <c r="D19" s="313"/>
      <c r="E19" s="106">
        <v>6</v>
      </c>
      <c r="F19" s="229"/>
      <c r="G19" s="230"/>
      <c r="H19" s="174">
        <f t="shared" si="1"/>
        <v>0</v>
      </c>
      <c r="I19" s="93"/>
      <c r="J19" s="229"/>
      <c r="K19" s="230"/>
      <c r="L19" s="174">
        <f t="shared" si="0"/>
        <v>0</v>
      </c>
      <c r="M19" s="102"/>
      <c r="N19" s="124"/>
    </row>
    <row r="20" spans="1:14" ht="15" customHeight="1" x14ac:dyDescent="0.25">
      <c r="A20" s="311"/>
      <c r="B20" s="312"/>
      <c r="C20" s="312"/>
      <c r="D20" s="313"/>
      <c r="E20" s="106">
        <v>7</v>
      </c>
      <c r="F20" s="231"/>
      <c r="G20" s="232"/>
      <c r="H20" s="174">
        <f t="shared" si="1"/>
        <v>0</v>
      </c>
      <c r="I20" s="93"/>
      <c r="J20" s="231"/>
      <c r="K20" s="232"/>
      <c r="L20" s="174">
        <f t="shared" si="0"/>
        <v>0</v>
      </c>
      <c r="M20" s="94"/>
      <c r="N20" s="125"/>
    </row>
    <row r="21" spans="1:14" ht="15" customHeight="1" x14ac:dyDescent="0.25">
      <c r="A21" s="311"/>
      <c r="B21" s="312"/>
      <c r="C21" s="312"/>
      <c r="D21" s="313"/>
      <c r="E21" s="106">
        <v>8</v>
      </c>
      <c r="F21" s="229"/>
      <c r="G21" s="230"/>
      <c r="H21" s="174">
        <f t="shared" si="1"/>
        <v>0</v>
      </c>
      <c r="I21" s="93"/>
      <c r="J21" s="229"/>
      <c r="K21" s="230"/>
      <c r="L21" s="174">
        <f t="shared" si="0"/>
        <v>0</v>
      </c>
      <c r="M21" s="102"/>
      <c r="N21" s="124"/>
    </row>
    <row r="22" spans="1:14" ht="15" customHeight="1" x14ac:dyDescent="0.25">
      <c r="A22" s="311"/>
      <c r="B22" s="312"/>
      <c r="C22" s="312"/>
      <c r="D22" s="313"/>
      <c r="E22" s="106">
        <v>9</v>
      </c>
      <c r="F22" s="229"/>
      <c r="G22" s="230"/>
      <c r="H22" s="174">
        <f t="shared" si="1"/>
        <v>0</v>
      </c>
      <c r="I22" s="93"/>
      <c r="J22" s="229"/>
      <c r="K22" s="230"/>
      <c r="L22" s="174">
        <f t="shared" si="0"/>
        <v>0</v>
      </c>
      <c r="M22" s="94"/>
      <c r="N22" s="123"/>
    </row>
    <row r="23" spans="1:14" ht="15" customHeight="1" x14ac:dyDescent="0.25">
      <c r="A23" s="311"/>
      <c r="B23" s="312"/>
      <c r="C23" s="312"/>
      <c r="D23" s="313"/>
      <c r="E23" s="106">
        <v>10</v>
      </c>
      <c r="F23" s="229"/>
      <c r="G23" s="230"/>
      <c r="H23" s="174">
        <f t="shared" si="1"/>
        <v>0</v>
      </c>
      <c r="I23" s="93"/>
      <c r="J23" s="229"/>
      <c r="K23" s="230"/>
      <c r="L23" s="174">
        <f t="shared" si="0"/>
        <v>0</v>
      </c>
      <c r="M23" s="103"/>
      <c r="N23" s="126"/>
    </row>
    <row r="24" spans="1:14" ht="15" customHeight="1" x14ac:dyDescent="0.25">
      <c r="A24" s="311"/>
      <c r="B24" s="312"/>
      <c r="C24" s="312"/>
      <c r="D24" s="313"/>
      <c r="E24" s="106">
        <v>11</v>
      </c>
      <c r="F24" s="229"/>
      <c r="G24" s="230"/>
      <c r="H24" s="174">
        <f t="shared" si="1"/>
        <v>0</v>
      </c>
      <c r="I24" s="93"/>
      <c r="J24" s="229"/>
      <c r="K24" s="230"/>
      <c r="L24" s="174">
        <f t="shared" si="0"/>
        <v>0</v>
      </c>
      <c r="M24" s="103"/>
      <c r="N24" s="126"/>
    </row>
    <row r="25" spans="1:14" ht="15" customHeight="1" x14ac:dyDescent="0.25">
      <c r="A25" s="311"/>
      <c r="B25" s="312"/>
      <c r="C25" s="312"/>
      <c r="D25" s="313"/>
      <c r="E25" s="106">
        <v>12</v>
      </c>
      <c r="F25" s="229"/>
      <c r="G25" s="230"/>
      <c r="H25" s="174">
        <f t="shared" si="1"/>
        <v>0</v>
      </c>
      <c r="I25" s="93"/>
      <c r="J25" s="229"/>
      <c r="K25" s="230"/>
      <c r="L25" s="174">
        <f t="shared" si="0"/>
        <v>0</v>
      </c>
      <c r="M25" s="103"/>
      <c r="N25" s="126"/>
    </row>
    <row r="26" spans="1:14" ht="15" customHeight="1" x14ac:dyDescent="0.25">
      <c r="A26" s="311"/>
      <c r="B26" s="312"/>
      <c r="C26" s="312"/>
      <c r="D26" s="313"/>
      <c r="E26" s="106">
        <v>13</v>
      </c>
      <c r="F26" s="229"/>
      <c r="G26" s="230"/>
      <c r="H26" s="174">
        <f t="shared" si="1"/>
        <v>0</v>
      </c>
      <c r="I26" s="93"/>
      <c r="J26" s="229"/>
      <c r="K26" s="230"/>
      <c r="L26" s="174">
        <f t="shared" si="0"/>
        <v>0</v>
      </c>
      <c r="M26" s="103"/>
      <c r="N26" s="126"/>
    </row>
    <row r="27" spans="1:14" ht="15" customHeight="1" x14ac:dyDescent="0.25">
      <c r="A27" s="311"/>
      <c r="B27" s="312"/>
      <c r="C27" s="312"/>
      <c r="D27" s="313"/>
      <c r="E27" s="106">
        <v>14</v>
      </c>
      <c r="F27" s="229"/>
      <c r="G27" s="230"/>
      <c r="H27" s="174">
        <f t="shared" si="1"/>
        <v>0</v>
      </c>
      <c r="I27" s="93"/>
      <c r="J27" s="229"/>
      <c r="K27" s="230"/>
      <c r="L27" s="174">
        <f t="shared" si="0"/>
        <v>0</v>
      </c>
      <c r="M27" s="103"/>
      <c r="N27" s="126"/>
    </row>
    <row r="28" spans="1:14" ht="15" customHeight="1" x14ac:dyDescent="0.25">
      <c r="A28" s="311"/>
      <c r="B28" s="312"/>
      <c r="C28" s="312"/>
      <c r="D28" s="313"/>
      <c r="E28" s="106">
        <v>15</v>
      </c>
      <c r="F28" s="231"/>
      <c r="G28" s="232"/>
      <c r="H28" s="174">
        <f t="shared" si="1"/>
        <v>0</v>
      </c>
      <c r="I28" s="93"/>
      <c r="J28" s="231"/>
      <c r="K28" s="232"/>
      <c r="L28" s="174">
        <f t="shared" si="0"/>
        <v>0</v>
      </c>
      <c r="M28" s="94"/>
      <c r="N28" s="123"/>
    </row>
    <row r="29" spans="1:14" ht="15" customHeight="1" x14ac:dyDescent="0.25">
      <c r="A29" s="311"/>
      <c r="B29" s="312"/>
      <c r="C29" s="312"/>
      <c r="D29" s="313"/>
      <c r="E29" s="106">
        <v>16</v>
      </c>
      <c r="F29" s="229"/>
      <c r="G29" s="230"/>
      <c r="H29" s="174">
        <f t="shared" si="1"/>
        <v>0</v>
      </c>
      <c r="I29" s="93"/>
      <c r="J29" s="229"/>
      <c r="K29" s="230"/>
      <c r="L29" s="174">
        <f t="shared" si="0"/>
        <v>0</v>
      </c>
      <c r="M29" s="103"/>
      <c r="N29" s="126"/>
    </row>
    <row r="30" spans="1:14" ht="15" customHeight="1" x14ac:dyDescent="0.25">
      <c r="A30" s="311"/>
      <c r="B30" s="312"/>
      <c r="C30" s="312"/>
      <c r="D30" s="313"/>
      <c r="E30" s="106">
        <v>17</v>
      </c>
      <c r="F30" s="231"/>
      <c r="G30" s="232"/>
      <c r="H30" s="174">
        <f t="shared" si="1"/>
        <v>0</v>
      </c>
      <c r="I30" s="93"/>
      <c r="J30" s="231"/>
      <c r="K30" s="232"/>
      <c r="L30" s="174">
        <f t="shared" si="0"/>
        <v>0</v>
      </c>
      <c r="M30" s="94"/>
      <c r="N30" s="123"/>
    </row>
    <row r="31" spans="1:14" ht="15" customHeight="1" x14ac:dyDescent="0.25">
      <c r="A31" s="311"/>
      <c r="B31" s="312"/>
      <c r="C31" s="312"/>
      <c r="D31" s="313"/>
      <c r="E31" s="106">
        <v>18</v>
      </c>
      <c r="F31" s="229"/>
      <c r="G31" s="230"/>
      <c r="H31" s="174">
        <f t="shared" si="1"/>
        <v>0</v>
      </c>
      <c r="I31" s="107"/>
      <c r="J31" s="229"/>
      <c r="K31" s="230"/>
      <c r="L31" s="174">
        <f t="shared" si="0"/>
        <v>0</v>
      </c>
      <c r="M31" s="103"/>
      <c r="N31" s="126"/>
    </row>
    <row r="32" spans="1:14" x14ac:dyDescent="0.25">
      <c r="A32" s="311"/>
      <c r="B32" s="312"/>
      <c r="C32" s="312"/>
      <c r="D32" s="313"/>
      <c r="E32" s="106">
        <v>19</v>
      </c>
      <c r="F32" s="231"/>
      <c r="G32" s="232"/>
      <c r="H32" s="174">
        <f t="shared" si="1"/>
        <v>0</v>
      </c>
      <c r="I32" s="4"/>
      <c r="J32" s="231"/>
      <c r="K32" s="232"/>
      <c r="L32" s="174">
        <f t="shared" si="0"/>
        <v>0</v>
      </c>
      <c r="M32" s="4"/>
    </row>
    <row r="33" spans="1:14" x14ac:dyDescent="0.25">
      <c r="A33" s="311"/>
      <c r="B33" s="312"/>
      <c r="C33" s="312"/>
      <c r="D33" s="313"/>
      <c r="E33" s="106">
        <v>20</v>
      </c>
      <c r="F33" s="229"/>
      <c r="G33" s="230"/>
      <c r="H33" s="174">
        <f t="shared" si="1"/>
        <v>0</v>
      </c>
      <c r="I33" s="5"/>
      <c r="J33" s="229"/>
      <c r="K33" s="230"/>
      <c r="L33" s="174">
        <f t="shared" si="0"/>
        <v>0</v>
      </c>
      <c r="M33" s="5"/>
      <c r="N33" s="127"/>
    </row>
    <row r="34" spans="1:14" x14ac:dyDescent="0.25">
      <c r="A34" s="311"/>
      <c r="B34" s="312"/>
      <c r="C34" s="312"/>
      <c r="D34" s="313"/>
      <c r="E34" s="106">
        <v>21</v>
      </c>
      <c r="F34" s="231"/>
      <c r="G34" s="232"/>
      <c r="H34" s="174">
        <f t="shared" si="1"/>
        <v>0</v>
      </c>
      <c r="I34" s="65"/>
      <c r="J34" s="231"/>
      <c r="K34" s="232"/>
      <c r="L34" s="174">
        <f t="shared" si="0"/>
        <v>0</v>
      </c>
      <c r="M34" s="65"/>
      <c r="N34" s="128"/>
    </row>
    <row r="35" spans="1:14" x14ac:dyDescent="0.25">
      <c r="A35" s="311"/>
      <c r="B35" s="312"/>
      <c r="C35" s="312"/>
      <c r="D35" s="313"/>
      <c r="E35" s="106">
        <v>22</v>
      </c>
      <c r="F35" s="229"/>
      <c r="G35" s="230"/>
      <c r="H35" s="174">
        <f t="shared" si="1"/>
        <v>0</v>
      </c>
      <c r="I35" s="64"/>
      <c r="J35" s="229"/>
      <c r="K35" s="230"/>
      <c r="L35" s="174">
        <f t="shared" si="0"/>
        <v>0</v>
      </c>
      <c r="M35" s="4"/>
    </row>
    <row r="36" spans="1:14" x14ac:dyDescent="0.25">
      <c r="A36" s="311"/>
      <c r="B36" s="312"/>
      <c r="C36" s="312"/>
      <c r="D36" s="313"/>
      <c r="E36" s="106">
        <v>23</v>
      </c>
      <c r="F36" s="231"/>
      <c r="G36" s="232"/>
      <c r="H36" s="174">
        <f t="shared" si="1"/>
        <v>0</v>
      </c>
      <c r="I36" s="64"/>
      <c r="J36" s="231"/>
      <c r="K36" s="232"/>
      <c r="L36" s="174">
        <f t="shared" si="0"/>
        <v>0</v>
      </c>
      <c r="M36" s="4"/>
    </row>
    <row r="37" spans="1:14" x14ac:dyDescent="0.25">
      <c r="A37" s="311"/>
      <c r="B37" s="312"/>
      <c r="C37" s="312"/>
      <c r="D37" s="313"/>
      <c r="E37" s="106">
        <v>24</v>
      </c>
      <c r="F37" s="229"/>
      <c r="G37" s="230"/>
      <c r="H37" s="174">
        <f t="shared" si="1"/>
        <v>0</v>
      </c>
      <c r="I37" s="10"/>
      <c r="J37" s="229"/>
      <c r="K37" s="230"/>
      <c r="L37" s="174">
        <f t="shared" si="0"/>
        <v>0</v>
      </c>
      <c r="M37" s="10"/>
    </row>
    <row r="38" spans="1:14" x14ac:dyDescent="0.25">
      <c r="A38" s="311"/>
      <c r="B38" s="312"/>
      <c r="C38" s="312"/>
      <c r="D38" s="313"/>
      <c r="E38" s="106">
        <v>25</v>
      </c>
      <c r="F38" s="231"/>
      <c r="G38" s="232"/>
      <c r="H38" s="174">
        <f t="shared" si="1"/>
        <v>0</v>
      </c>
      <c r="I38" s="10"/>
      <c r="J38" s="231"/>
      <c r="K38" s="232"/>
      <c r="L38" s="174">
        <f t="shared" si="0"/>
        <v>0</v>
      </c>
      <c r="M38" s="10"/>
    </row>
    <row r="39" spans="1:14" x14ac:dyDescent="0.25">
      <c r="A39" s="311"/>
      <c r="B39" s="312"/>
      <c r="C39" s="312"/>
      <c r="D39" s="313"/>
      <c r="E39" s="106">
        <v>26</v>
      </c>
      <c r="F39" s="229"/>
      <c r="G39" s="230"/>
      <c r="H39" s="174">
        <f t="shared" si="1"/>
        <v>0</v>
      </c>
      <c r="I39" s="10"/>
      <c r="J39" s="229"/>
      <c r="K39" s="230"/>
      <c r="L39" s="174">
        <f t="shared" si="0"/>
        <v>0</v>
      </c>
      <c r="M39" s="10"/>
    </row>
    <row r="40" spans="1:14" x14ac:dyDescent="0.25">
      <c r="A40" s="311"/>
      <c r="B40" s="312"/>
      <c r="C40" s="312"/>
      <c r="D40" s="313"/>
      <c r="E40" s="106">
        <v>27</v>
      </c>
      <c r="F40" s="231"/>
      <c r="G40" s="232"/>
      <c r="H40" s="174">
        <f t="shared" si="1"/>
        <v>0</v>
      </c>
      <c r="I40" s="10"/>
      <c r="J40" s="231"/>
      <c r="K40" s="232"/>
      <c r="L40" s="174">
        <f t="shared" si="0"/>
        <v>0</v>
      </c>
      <c r="M40" s="10"/>
    </row>
    <row r="41" spans="1:14" x14ac:dyDescent="0.25">
      <c r="A41" s="311"/>
      <c r="B41" s="312"/>
      <c r="C41" s="312"/>
      <c r="D41" s="313"/>
      <c r="E41" s="106">
        <v>28</v>
      </c>
      <c r="F41" s="229"/>
      <c r="G41" s="230"/>
      <c r="H41" s="174">
        <f t="shared" si="1"/>
        <v>0</v>
      </c>
      <c r="I41" s="10"/>
      <c r="J41" s="229"/>
      <c r="K41" s="230"/>
      <c r="L41" s="174">
        <f t="shared" si="0"/>
        <v>0</v>
      </c>
      <c r="M41" s="10"/>
    </row>
    <row r="42" spans="1:14" x14ac:dyDescent="0.25">
      <c r="A42" s="311"/>
      <c r="B42" s="312"/>
      <c r="C42" s="312"/>
      <c r="D42" s="313"/>
      <c r="E42" s="106">
        <v>29</v>
      </c>
      <c r="F42" s="231"/>
      <c r="G42" s="232"/>
      <c r="H42" s="174">
        <f t="shared" si="1"/>
        <v>0</v>
      </c>
      <c r="I42" s="10"/>
      <c r="J42" s="231"/>
      <c r="K42" s="232"/>
      <c r="L42" s="174">
        <f t="shared" si="0"/>
        <v>0</v>
      </c>
      <c r="M42" s="10"/>
    </row>
    <row r="43" spans="1:14" ht="13.8" thickBot="1" x14ac:dyDescent="0.3">
      <c r="A43" s="311"/>
      <c r="B43" s="312"/>
      <c r="C43" s="312"/>
      <c r="D43" s="313"/>
      <c r="E43" s="106">
        <v>30</v>
      </c>
      <c r="F43" s="233"/>
      <c r="G43" s="234"/>
      <c r="H43" s="227">
        <f t="shared" si="1"/>
        <v>0</v>
      </c>
      <c r="I43" s="10"/>
      <c r="J43" s="233"/>
      <c r="K43" s="234"/>
      <c r="L43" s="227">
        <f t="shared" si="0"/>
        <v>0</v>
      </c>
      <c r="M43" s="10"/>
    </row>
    <row r="44" spans="1:14" ht="13.8" thickBot="1" x14ac:dyDescent="0.3">
      <c r="A44" s="113" t="s">
        <v>118</v>
      </c>
      <c r="B44" s="112"/>
      <c r="C44" s="112"/>
      <c r="D44" s="114"/>
      <c r="E44" s="10"/>
      <c r="F44" s="115">
        <f>SUM(F13:F43)</f>
        <v>0</v>
      </c>
      <c r="G44" s="116"/>
      <c r="H44" s="117">
        <f>SUM(H13:H43)</f>
        <v>0</v>
      </c>
      <c r="I44" s="118"/>
      <c r="J44" s="115">
        <f>SUM(J13:J43)</f>
        <v>0</v>
      </c>
      <c r="K44" s="116"/>
      <c r="L44" s="117">
        <f>SUM(L13:L43)</f>
        <v>0</v>
      </c>
      <c r="M44" s="10"/>
    </row>
    <row r="45" spans="1:14" x14ac:dyDescent="0.25">
      <c r="A45" s="4"/>
      <c r="B45" s="10"/>
      <c r="C45" s="10"/>
      <c r="D45" s="10"/>
      <c r="E45" s="10"/>
      <c r="F45" s="153">
        <f>F44-'D3'!J17</f>
        <v>0</v>
      </c>
      <c r="G45" s="10"/>
      <c r="H45" s="10"/>
      <c r="I45" s="10"/>
      <c r="J45" s="153">
        <f>J44-'D3'!L17</f>
        <v>0</v>
      </c>
      <c r="K45" s="10"/>
      <c r="L45" s="10"/>
      <c r="M45" s="10"/>
    </row>
    <row r="46" spans="1:14" ht="12.75" customHeight="1" x14ac:dyDescent="0.25">
      <c r="A46" s="4"/>
      <c r="B46" s="10"/>
      <c r="C46" s="10"/>
      <c r="D46" s="10"/>
      <c r="E46" s="10"/>
      <c r="F46" s="309" t="str">
        <f>IF(F45&gt;0,"ERROR - Actual Earned Premiums should equal D3 Line 1f ","")</f>
        <v/>
      </c>
      <c r="G46" s="309"/>
      <c r="H46" s="309"/>
      <c r="I46" s="10"/>
      <c r="J46" s="309" t="str">
        <f>IF(J45&gt;0,"ERROR - Actual Earned Premiums should equal D3 Line 1f","")</f>
        <v/>
      </c>
      <c r="K46" s="309"/>
      <c r="L46" s="309"/>
      <c r="M46" s="10"/>
    </row>
    <row r="47" spans="1:14" x14ac:dyDescent="0.25">
      <c r="A47" s="4"/>
      <c r="B47" s="10"/>
      <c r="C47" s="10"/>
      <c r="D47" s="10"/>
      <c r="E47" s="10"/>
      <c r="F47" s="309"/>
      <c r="G47" s="309"/>
      <c r="H47" s="309"/>
      <c r="I47" s="10"/>
      <c r="J47" s="309"/>
      <c r="K47" s="309"/>
      <c r="L47" s="309"/>
      <c r="M47" s="10"/>
    </row>
    <row r="48" spans="1:14" x14ac:dyDescent="0.25">
      <c r="A48" s="4"/>
      <c r="B48" s="10"/>
      <c r="C48" s="10"/>
      <c r="D48" s="10"/>
      <c r="E48" s="10"/>
      <c r="F48" s="309"/>
      <c r="G48" s="309"/>
      <c r="H48" s="309"/>
      <c r="I48" s="10"/>
      <c r="J48" s="309"/>
      <c r="K48" s="309"/>
      <c r="L48" s="309"/>
      <c r="M48" s="10"/>
    </row>
    <row r="49" spans="1:13" x14ac:dyDescent="0.25">
      <c r="A49" s="4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4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x14ac:dyDescent="0.25">
      <c r="A51" s="4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60" t="s">
        <v>135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</sheetData>
  <sheetProtection selectLockedCells="1"/>
  <mergeCells count="18">
    <mergeCell ref="F46:H48"/>
    <mergeCell ref="J46:L48"/>
    <mergeCell ref="D5:F5"/>
    <mergeCell ref="D6:F6"/>
    <mergeCell ref="F9:H9"/>
    <mergeCell ref="J9:L9"/>
    <mergeCell ref="F10:F11"/>
    <mergeCell ref="K10:K11"/>
    <mergeCell ref="L10:L11"/>
    <mergeCell ref="A14:D43"/>
    <mergeCell ref="D7:L7"/>
    <mergeCell ref="G10:G11"/>
    <mergeCell ref="H10:H11"/>
    <mergeCell ref="J10:J11"/>
    <mergeCell ref="A1:L1"/>
    <mergeCell ref="A2:L2"/>
    <mergeCell ref="A3:M3"/>
    <mergeCell ref="D4:L4"/>
  </mergeCells>
  <phoneticPr fontId="0" type="noConversion"/>
  <dataValidations count="1">
    <dataValidation errorStyle="information" allowBlank="1" showInputMessage="1" showErrorMessage="1" sqref="D6 F6" xr:uid="{00000000-0002-0000-0400-000000000000}"/>
  </dataValidations>
  <pageMargins left="0.5" right="0.25" top="0.75" bottom="0.5" header="0.5" footer="0.5"/>
  <pageSetup scale="83" orientation="portrait" r:id="rId1"/>
  <headerFooter alignWithMargins="0">
    <oddFooter>&amp;L&amp;Z&amp;F
&amp;A&amp;R&amp;D
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indexed="10"/>
  </sheetPr>
  <dimension ref="A1:E20"/>
  <sheetViews>
    <sheetView workbookViewId="0">
      <selection activeCell="A22" sqref="A22"/>
    </sheetView>
  </sheetViews>
  <sheetFormatPr defaultColWidth="9.109375" defaultRowHeight="13.2" x14ac:dyDescent="0.25"/>
  <cols>
    <col min="1" max="4" width="16.6640625" style="12" customWidth="1"/>
    <col min="5" max="5" width="16.6640625" style="26" customWidth="1"/>
    <col min="6" max="16384" width="9.109375" style="12"/>
  </cols>
  <sheetData>
    <row r="1" spans="1:5" x14ac:dyDescent="0.25">
      <c r="A1" s="316" t="s">
        <v>64</v>
      </c>
      <c r="B1" s="317"/>
      <c r="C1" s="317"/>
      <c r="D1" s="317"/>
      <c r="E1" s="318"/>
    </row>
    <row r="2" spans="1:5" x14ac:dyDescent="0.25">
      <c r="A2" s="314" t="s">
        <v>60</v>
      </c>
      <c r="B2" s="315"/>
      <c r="C2" s="314" t="s">
        <v>61</v>
      </c>
      <c r="D2" s="315"/>
      <c r="E2" s="13"/>
    </row>
    <row r="3" spans="1:5" ht="13.8" thickBot="1" x14ac:dyDescent="0.3">
      <c r="A3" s="14" t="s">
        <v>58</v>
      </c>
      <c r="B3" s="15" t="s">
        <v>59</v>
      </c>
      <c r="C3" s="14" t="s">
        <v>58</v>
      </c>
      <c r="D3" s="15" t="s">
        <v>59</v>
      </c>
      <c r="E3" s="16" t="s">
        <v>62</v>
      </c>
    </row>
    <row r="4" spans="1:5" x14ac:dyDescent="0.25">
      <c r="A4" s="17">
        <v>1</v>
      </c>
      <c r="B4" s="18">
        <v>208</v>
      </c>
      <c r="C4" s="17">
        <v>1</v>
      </c>
      <c r="D4" s="18">
        <v>8</v>
      </c>
      <c r="E4" s="19">
        <v>0</v>
      </c>
    </row>
    <row r="5" spans="1:5" x14ac:dyDescent="0.25">
      <c r="A5" s="20">
        <v>209</v>
      </c>
      <c r="B5" s="21">
        <v>278</v>
      </c>
      <c r="C5" s="20">
        <v>9</v>
      </c>
      <c r="D5" s="21">
        <v>11</v>
      </c>
      <c r="E5" s="22">
        <v>0.25</v>
      </c>
    </row>
    <row r="6" spans="1:5" x14ac:dyDescent="0.25">
      <c r="A6" s="20">
        <v>279</v>
      </c>
      <c r="B6" s="21">
        <v>348</v>
      </c>
      <c r="C6" s="20">
        <v>12</v>
      </c>
      <c r="D6" s="21">
        <v>14</v>
      </c>
      <c r="E6" s="22">
        <v>0.3</v>
      </c>
    </row>
    <row r="7" spans="1:5" x14ac:dyDescent="0.25">
      <c r="A7" s="20">
        <v>349</v>
      </c>
      <c r="B7" s="21">
        <v>418</v>
      </c>
      <c r="C7" s="20">
        <v>15</v>
      </c>
      <c r="D7" s="21">
        <v>17</v>
      </c>
      <c r="E7" s="22">
        <v>0.35</v>
      </c>
    </row>
    <row r="8" spans="1:5" x14ac:dyDescent="0.25">
      <c r="A8" s="20">
        <v>419</v>
      </c>
      <c r="B8" s="21">
        <v>534</v>
      </c>
      <c r="C8" s="20">
        <v>18</v>
      </c>
      <c r="D8" s="21">
        <v>22</v>
      </c>
      <c r="E8" s="22">
        <v>0.4</v>
      </c>
    </row>
    <row r="9" spans="1:5" x14ac:dyDescent="0.25">
      <c r="A9" s="20">
        <v>535</v>
      </c>
      <c r="B9" s="21">
        <v>650</v>
      </c>
      <c r="C9" s="20">
        <v>23</v>
      </c>
      <c r="D9" s="21">
        <v>27</v>
      </c>
      <c r="E9" s="22">
        <v>0.45</v>
      </c>
    </row>
    <row r="10" spans="1:5" x14ac:dyDescent="0.25">
      <c r="A10" s="20">
        <v>651</v>
      </c>
      <c r="B10" s="21">
        <v>766</v>
      </c>
      <c r="C10" s="20">
        <v>28</v>
      </c>
      <c r="D10" s="21">
        <v>32</v>
      </c>
      <c r="E10" s="22">
        <v>0.5</v>
      </c>
    </row>
    <row r="11" spans="1:5" x14ac:dyDescent="0.25">
      <c r="A11" s="20">
        <v>767</v>
      </c>
      <c r="B11" s="21">
        <v>883</v>
      </c>
      <c r="C11" s="20">
        <v>33</v>
      </c>
      <c r="D11" s="21">
        <v>37</v>
      </c>
      <c r="E11" s="22">
        <v>0.55000000000000004</v>
      </c>
    </row>
    <row r="12" spans="1:5" x14ac:dyDescent="0.25">
      <c r="A12" s="20">
        <v>884</v>
      </c>
      <c r="B12" s="21">
        <v>1115</v>
      </c>
      <c r="C12" s="20">
        <v>38</v>
      </c>
      <c r="D12" s="21">
        <v>47</v>
      </c>
      <c r="E12" s="22">
        <v>0.6</v>
      </c>
    </row>
    <row r="13" spans="1:5" x14ac:dyDescent="0.25">
      <c r="A13" s="20">
        <v>1116</v>
      </c>
      <c r="B13" s="21">
        <v>1348</v>
      </c>
      <c r="C13" s="20">
        <v>48</v>
      </c>
      <c r="D13" s="21">
        <v>57</v>
      </c>
      <c r="E13" s="22">
        <v>0.65</v>
      </c>
    </row>
    <row r="14" spans="1:5" x14ac:dyDescent="0.25">
      <c r="A14" s="20">
        <v>1349</v>
      </c>
      <c r="B14" s="21">
        <v>1697</v>
      </c>
      <c r="C14" s="20">
        <v>58</v>
      </c>
      <c r="D14" s="21">
        <v>72</v>
      </c>
      <c r="E14" s="22">
        <v>0.7</v>
      </c>
    </row>
    <row r="15" spans="1:5" x14ac:dyDescent="0.25">
      <c r="A15" s="20">
        <v>1698</v>
      </c>
      <c r="B15" s="21">
        <v>2046</v>
      </c>
      <c r="C15" s="20">
        <v>73</v>
      </c>
      <c r="D15" s="21">
        <v>87</v>
      </c>
      <c r="E15" s="22">
        <v>0.75</v>
      </c>
    </row>
    <row r="16" spans="1:5" x14ac:dyDescent="0.25">
      <c r="A16" s="20">
        <v>2047</v>
      </c>
      <c r="B16" s="21">
        <v>2394</v>
      </c>
      <c r="C16" s="20">
        <v>88</v>
      </c>
      <c r="D16" s="21">
        <v>102</v>
      </c>
      <c r="E16" s="22">
        <v>0.8</v>
      </c>
    </row>
    <row r="17" spans="1:5" x14ac:dyDescent="0.25">
      <c r="A17" s="20">
        <v>2395</v>
      </c>
      <c r="B17" s="21">
        <v>2976</v>
      </c>
      <c r="C17" s="20">
        <v>103</v>
      </c>
      <c r="D17" s="21">
        <v>127</v>
      </c>
      <c r="E17" s="22">
        <v>0.85</v>
      </c>
    </row>
    <row r="18" spans="1:5" x14ac:dyDescent="0.25">
      <c r="A18" s="20">
        <v>2977</v>
      </c>
      <c r="B18" s="21">
        <v>3557</v>
      </c>
      <c r="C18" s="20">
        <v>128</v>
      </c>
      <c r="D18" s="21">
        <v>152</v>
      </c>
      <c r="E18" s="22">
        <v>0.9</v>
      </c>
    </row>
    <row r="19" spans="1:5" x14ac:dyDescent="0.25">
      <c r="A19" s="20">
        <v>3558</v>
      </c>
      <c r="B19" s="21">
        <v>4650</v>
      </c>
      <c r="C19" s="20">
        <v>153</v>
      </c>
      <c r="D19" s="21">
        <v>199</v>
      </c>
      <c r="E19" s="22">
        <v>0.95</v>
      </c>
    </row>
    <row r="20" spans="1:5" ht="13.8" thickBot="1" x14ac:dyDescent="0.3">
      <c r="A20" s="23">
        <v>4651</v>
      </c>
      <c r="B20" s="24"/>
      <c r="C20" s="23">
        <v>200</v>
      </c>
      <c r="D20" s="24"/>
      <c r="E20" s="25">
        <v>1</v>
      </c>
    </row>
  </sheetData>
  <sheetProtection password="8FA1" sheet="1" objects="1" scenarios="1" selectLockedCells="1"/>
  <mergeCells count="3">
    <mergeCell ref="A2:B2"/>
    <mergeCell ref="C2:D2"/>
    <mergeCell ref="A1:E1"/>
  </mergeCells>
  <phoneticPr fontId="9" type="noConversion"/>
  <printOptions horizontalCentered="1"/>
  <pageMargins left="0.75" right="0.75" top="1" bottom="1" header="0.5" footer="0.5"/>
  <pageSetup orientation="portrait" r:id="rId1"/>
  <headerFooter alignWithMargins="0">
    <oddHeader>&amp;C&amp;"Arial,Bold"&amp;12DISABILITY CREDIBILITY TABLE</oddHeader>
    <oddFooter>&amp;L&amp;Z&amp;F
&amp;A&amp;R&amp;D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7"/>
  </sheetPr>
  <dimension ref="A1:I187"/>
  <sheetViews>
    <sheetView zoomScaleNormal="100" zoomScaleSheetLayoutView="100" workbookViewId="0">
      <pane ySplit="2" topLeftCell="A3" activePane="bottomLeft" state="frozen"/>
      <selection pane="bottomLeft" activeCell="D57" sqref="D57"/>
    </sheetView>
  </sheetViews>
  <sheetFormatPr defaultColWidth="9.109375" defaultRowHeight="13.2" x14ac:dyDescent="0.25"/>
  <cols>
    <col min="1" max="1" width="16.33203125" style="29" customWidth="1"/>
    <col min="2" max="5" width="15.33203125" style="29" customWidth="1"/>
    <col min="6" max="16384" width="9.109375" style="29"/>
  </cols>
  <sheetData>
    <row r="1" spans="1:9" x14ac:dyDescent="0.25">
      <c r="A1" s="320" t="s">
        <v>66</v>
      </c>
      <c r="B1" s="322" t="s">
        <v>27</v>
      </c>
      <c r="C1" s="322"/>
      <c r="D1" s="322" t="s">
        <v>26</v>
      </c>
      <c r="E1" s="323"/>
    </row>
    <row r="2" spans="1:9" ht="34.5" customHeight="1" x14ac:dyDescent="0.25">
      <c r="A2" s="321"/>
      <c r="B2" s="30" t="s">
        <v>68</v>
      </c>
      <c r="C2" s="31" t="s">
        <v>67</v>
      </c>
      <c r="D2" s="30" t="s">
        <v>68</v>
      </c>
      <c r="E2" s="32" t="s">
        <v>67</v>
      </c>
    </row>
    <row r="3" spans="1:9" x14ac:dyDescent="0.25">
      <c r="A3" s="44">
        <v>1</v>
      </c>
      <c r="B3" s="45">
        <f t="shared" ref="B3:E6" si="0">(($A3-$A$8)*(B$14-B$8))/($A$14-$A$8)+B$8</f>
        <v>0.48833333333333345</v>
      </c>
      <c r="C3" s="45">
        <f t="shared" si="0"/>
        <v>0.45833333333333331</v>
      </c>
      <c r="D3" s="45">
        <f t="shared" si="0"/>
        <v>1.3583333333333334</v>
      </c>
      <c r="E3" s="46">
        <f t="shared" si="0"/>
        <v>0.52333333333333321</v>
      </c>
    </row>
    <row r="4" spans="1:9" x14ac:dyDescent="0.25">
      <c r="A4" s="47">
        <v>2</v>
      </c>
      <c r="B4" s="45">
        <f t="shared" si="0"/>
        <v>0.57666666666666677</v>
      </c>
      <c r="C4" s="45">
        <f t="shared" si="0"/>
        <v>0.46666666666666662</v>
      </c>
      <c r="D4" s="45">
        <f t="shared" si="0"/>
        <v>1.4266666666666667</v>
      </c>
      <c r="E4" s="46">
        <f t="shared" si="0"/>
        <v>0.53666666666666663</v>
      </c>
    </row>
    <row r="5" spans="1:9" x14ac:dyDescent="0.25">
      <c r="A5" s="44">
        <v>3</v>
      </c>
      <c r="B5" s="45">
        <f t="shared" si="0"/>
        <v>0.66500000000000004</v>
      </c>
      <c r="C5" s="45">
        <f t="shared" si="0"/>
        <v>0.47499999999999998</v>
      </c>
      <c r="D5" s="45">
        <f t="shared" si="0"/>
        <v>1.4950000000000001</v>
      </c>
      <c r="E5" s="46">
        <f t="shared" si="0"/>
        <v>0.54999999999999993</v>
      </c>
    </row>
    <row r="6" spans="1:9" x14ac:dyDescent="0.25">
      <c r="A6" s="47">
        <v>4</v>
      </c>
      <c r="B6" s="45">
        <f t="shared" si="0"/>
        <v>0.75333333333333341</v>
      </c>
      <c r="C6" s="45">
        <f t="shared" si="0"/>
        <v>0.48333333333333334</v>
      </c>
      <c r="D6" s="45">
        <f t="shared" si="0"/>
        <v>1.5633333333333332</v>
      </c>
      <c r="E6" s="46">
        <f t="shared" si="0"/>
        <v>0.56333333333333324</v>
      </c>
    </row>
    <row r="7" spans="1:9" x14ac:dyDescent="0.25">
      <c r="A7" s="44">
        <v>5</v>
      </c>
      <c r="B7" s="45">
        <f>(($A7-$A$8)*(B$14-B$8))/($A$14-$A$8)+B$8</f>
        <v>0.84166666666666679</v>
      </c>
      <c r="C7" s="45">
        <f>(($A7-$A$8)*(C$14-C$8))/($A$14-$A$8)+C$8</f>
        <v>0.49166666666666664</v>
      </c>
      <c r="D7" s="45">
        <f>(($A7-$A$8)*(D$14-D$8))/($A$14-$A$8)+D$8</f>
        <v>1.6316666666666666</v>
      </c>
      <c r="E7" s="46">
        <f>(($A7-$A$8)*(E$14-E$8))/($A$14-$A$8)+E$8</f>
        <v>0.57666666666666666</v>
      </c>
    </row>
    <row r="8" spans="1:9" x14ac:dyDescent="0.25">
      <c r="A8" s="51">
        <v>6</v>
      </c>
      <c r="B8" s="52">
        <v>0.93</v>
      </c>
      <c r="C8" s="52">
        <v>0.5</v>
      </c>
      <c r="D8" s="52">
        <v>1.7</v>
      </c>
      <c r="E8" s="53">
        <v>0.59</v>
      </c>
    </row>
    <row r="9" spans="1:9" x14ac:dyDescent="0.25">
      <c r="A9" s="33">
        <v>7</v>
      </c>
      <c r="B9" s="34">
        <f>(($A9-$A$8)*(B$14-B$8))/($A$14-$A$8)+B$8</f>
        <v>1.0183333333333333</v>
      </c>
      <c r="C9" s="34">
        <f>(($A9-$A$8)*(C$14-C$8))/($A$14-$A$8)+C$8</f>
        <v>0.5083333333333333</v>
      </c>
      <c r="D9" s="34">
        <f>(($A9-$A$8)*(D$14-D$8))/($A$14-$A$8)+D$8</f>
        <v>1.7683333333333333</v>
      </c>
      <c r="E9" s="43">
        <f>(($A9-$A$8)*(E$14-E$8))/($A$14-$A$8)+E$8</f>
        <v>0.60333333333333328</v>
      </c>
    </row>
    <row r="10" spans="1:9" x14ac:dyDescent="0.25">
      <c r="A10" s="35">
        <v>8</v>
      </c>
      <c r="B10" s="34">
        <f t="shared" ref="B10:E13" si="1">(($A10-$A$8)*(B$14-B$8))/($A$14-$A$8)+B$8</f>
        <v>1.1066666666666667</v>
      </c>
      <c r="C10" s="34">
        <f t="shared" si="1"/>
        <v>0.51666666666666672</v>
      </c>
      <c r="D10" s="34">
        <f t="shared" si="1"/>
        <v>1.8366666666666667</v>
      </c>
      <c r="E10" s="43">
        <f t="shared" si="1"/>
        <v>0.6166666666666667</v>
      </c>
    </row>
    <row r="11" spans="1:9" x14ac:dyDescent="0.25">
      <c r="A11" s="33">
        <v>9</v>
      </c>
      <c r="B11" s="34">
        <f t="shared" si="1"/>
        <v>1.1950000000000001</v>
      </c>
      <c r="C11" s="34">
        <f t="shared" si="1"/>
        <v>0.52500000000000002</v>
      </c>
      <c r="D11" s="34">
        <f t="shared" si="1"/>
        <v>1.9049999999999998</v>
      </c>
      <c r="E11" s="43">
        <f t="shared" si="1"/>
        <v>0.63</v>
      </c>
    </row>
    <row r="12" spans="1:9" x14ac:dyDescent="0.25">
      <c r="A12" s="35">
        <v>10</v>
      </c>
      <c r="B12" s="34">
        <f t="shared" si="1"/>
        <v>1.2833333333333332</v>
      </c>
      <c r="C12" s="34">
        <f t="shared" si="1"/>
        <v>0.53333333333333333</v>
      </c>
      <c r="D12" s="34">
        <f t="shared" si="1"/>
        <v>1.9733333333333332</v>
      </c>
      <c r="E12" s="43">
        <f t="shared" si="1"/>
        <v>0.64333333333333331</v>
      </c>
    </row>
    <row r="13" spans="1:9" x14ac:dyDescent="0.25">
      <c r="A13" s="33">
        <v>11</v>
      </c>
      <c r="B13" s="34">
        <f t="shared" si="1"/>
        <v>1.3716666666666666</v>
      </c>
      <c r="C13" s="34">
        <f t="shared" si="1"/>
        <v>0.54166666666666674</v>
      </c>
      <c r="D13" s="34">
        <f t="shared" si="1"/>
        <v>2.0416666666666665</v>
      </c>
      <c r="E13" s="43">
        <f t="shared" si="1"/>
        <v>0.65666666666666673</v>
      </c>
    </row>
    <row r="14" spans="1:9" x14ac:dyDescent="0.25">
      <c r="A14" s="48">
        <v>12</v>
      </c>
      <c r="B14" s="49">
        <v>1.46</v>
      </c>
      <c r="C14" s="49">
        <v>0.55000000000000004</v>
      </c>
      <c r="D14" s="49">
        <v>2.11</v>
      </c>
      <c r="E14" s="50">
        <v>0.67</v>
      </c>
      <c r="H14" s="39"/>
      <c r="I14" s="39"/>
    </row>
    <row r="15" spans="1:9" x14ac:dyDescent="0.25">
      <c r="A15" s="44">
        <v>13</v>
      </c>
      <c r="B15" s="45">
        <f>(($A15-$A$14)*(B$20-B$14))/($A$20-$A$14)+B$14</f>
        <v>1.5083333333333333</v>
      </c>
      <c r="C15" s="45">
        <f>(($A15-$A$14)*(C$20-C$14))/($A$20-$A$14)+C$14</f>
        <v>0.55833333333333335</v>
      </c>
      <c r="D15" s="45">
        <f>(($A15-$A$14)*(D$20-D$14))/($A$20-$A$14)+D$14</f>
        <v>2.1633333333333331</v>
      </c>
      <c r="E15" s="46">
        <f>(($A15-$A$14)*(E$20-E$14))/($A$20-$A$14)+E$14</f>
        <v>0.67500000000000004</v>
      </c>
    </row>
    <row r="16" spans="1:9" x14ac:dyDescent="0.25">
      <c r="A16" s="47">
        <v>14</v>
      </c>
      <c r="B16" s="45">
        <f t="shared" ref="B16:E19" si="2">(($A16-$A$14)*(B$20-B$14))/($A$20-$A$14)+B$14</f>
        <v>1.5566666666666666</v>
      </c>
      <c r="C16" s="45">
        <f t="shared" si="2"/>
        <v>0.56666666666666665</v>
      </c>
      <c r="D16" s="45">
        <f t="shared" si="2"/>
        <v>2.2166666666666668</v>
      </c>
      <c r="E16" s="46">
        <f t="shared" si="2"/>
        <v>0.68</v>
      </c>
      <c r="I16" s="39"/>
    </row>
    <row r="17" spans="1:9" x14ac:dyDescent="0.25">
      <c r="A17" s="44">
        <v>15</v>
      </c>
      <c r="B17" s="45">
        <f t="shared" si="2"/>
        <v>1.605</v>
      </c>
      <c r="C17" s="45">
        <f t="shared" si="2"/>
        <v>0.57499999999999996</v>
      </c>
      <c r="D17" s="45">
        <f t="shared" si="2"/>
        <v>2.27</v>
      </c>
      <c r="E17" s="46">
        <f t="shared" si="2"/>
        <v>0.68500000000000005</v>
      </c>
      <c r="I17" s="39"/>
    </row>
    <row r="18" spans="1:9" x14ac:dyDescent="0.25">
      <c r="A18" s="47">
        <v>16</v>
      </c>
      <c r="B18" s="45">
        <f t="shared" si="2"/>
        <v>1.6533333333333333</v>
      </c>
      <c r="C18" s="45">
        <f t="shared" si="2"/>
        <v>0.58333333333333337</v>
      </c>
      <c r="D18" s="45">
        <f t="shared" si="2"/>
        <v>2.3233333333333333</v>
      </c>
      <c r="E18" s="46">
        <f t="shared" si="2"/>
        <v>0.69</v>
      </c>
      <c r="I18" s="39"/>
    </row>
    <row r="19" spans="1:9" x14ac:dyDescent="0.25">
      <c r="A19" s="44">
        <v>17</v>
      </c>
      <c r="B19" s="45">
        <f t="shared" si="2"/>
        <v>1.7016666666666667</v>
      </c>
      <c r="C19" s="45">
        <f t="shared" si="2"/>
        <v>0.59166666666666667</v>
      </c>
      <c r="D19" s="45">
        <f t="shared" si="2"/>
        <v>2.3766666666666669</v>
      </c>
      <c r="E19" s="46">
        <f t="shared" si="2"/>
        <v>0.69499999999999995</v>
      </c>
    </row>
    <row r="20" spans="1:9" x14ac:dyDescent="0.25">
      <c r="A20" s="36">
        <v>18</v>
      </c>
      <c r="B20" s="37">
        <v>1.75</v>
      </c>
      <c r="C20" s="37">
        <v>0.6</v>
      </c>
      <c r="D20" s="37">
        <v>2.4300000000000002</v>
      </c>
      <c r="E20" s="38">
        <v>0.7</v>
      </c>
    </row>
    <row r="21" spans="1:9" x14ac:dyDescent="0.25">
      <c r="A21" s="33">
        <v>19</v>
      </c>
      <c r="B21" s="34">
        <f>(($A21-$A$20)*(B$26-B$20))/($A$26-$A$20)+B$20</f>
        <v>1.7849999999999999</v>
      </c>
      <c r="C21" s="34">
        <f>(($A21-$A$20)*(C$26-C$20))/($A$26-$A$20)+C$20</f>
        <v>0.60666666666666669</v>
      </c>
      <c r="D21" s="34">
        <f>(($A21-$A$20)*(D$26-D$20))/($A$26-$A$20)+D$20</f>
        <v>2.4733333333333336</v>
      </c>
      <c r="E21" s="43">
        <f>(($A21-$A$20)*(E$26-E$20))/($A$26-$A$20)+E$20</f>
        <v>0.70333333333333325</v>
      </c>
    </row>
    <row r="22" spans="1:9" x14ac:dyDescent="0.25">
      <c r="A22" s="35">
        <v>20</v>
      </c>
      <c r="B22" s="34">
        <f t="shared" ref="B22:E25" si="3">(($A22-$A$20)*(B$26-B$20))/($A$26-$A$20)+B$20</f>
        <v>1.82</v>
      </c>
      <c r="C22" s="34">
        <f t="shared" si="3"/>
        <v>0.61333333333333329</v>
      </c>
      <c r="D22" s="34">
        <f t="shared" si="3"/>
        <v>2.5166666666666666</v>
      </c>
      <c r="E22" s="43">
        <f t="shared" si="3"/>
        <v>0.70666666666666667</v>
      </c>
    </row>
    <row r="23" spans="1:9" x14ac:dyDescent="0.25">
      <c r="A23" s="33">
        <v>21</v>
      </c>
      <c r="B23" s="34">
        <f t="shared" si="3"/>
        <v>1.855</v>
      </c>
      <c r="C23" s="34">
        <f t="shared" si="3"/>
        <v>0.62</v>
      </c>
      <c r="D23" s="34">
        <f t="shared" si="3"/>
        <v>2.56</v>
      </c>
      <c r="E23" s="43">
        <f t="shared" si="3"/>
        <v>0.71</v>
      </c>
    </row>
    <row r="24" spans="1:9" x14ac:dyDescent="0.25">
      <c r="A24" s="35">
        <v>22</v>
      </c>
      <c r="B24" s="34">
        <f>(($A24-$A$20)*(B$26-B$20))/($A$26-$A$20)+B$20</f>
        <v>1.89</v>
      </c>
      <c r="C24" s="34">
        <f t="shared" si="3"/>
        <v>0.62666666666666671</v>
      </c>
      <c r="D24" s="34">
        <f t="shared" si="3"/>
        <v>2.6033333333333335</v>
      </c>
      <c r="E24" s="43">
        <f t="shared" si="3"/>
        <v>0.71333333333333326</v>
      </c>
    </row>
    <row r="25" spans="1:9" x14ac:dyDescent="0.25">
      <c r="A25" s="33">
        <v>23</v>
      </c>
      <c r="B25" s="34">
        <f t="shared" si="3"/>
        <v>1.925</v>
      </c>
      <c r="C25" s="34">
        <f t="shared" si="3"/>
        <v>0.6333333333333333</v>
      </c>
      <c r="D25" s="34">
        <f t="shared" si="3"/>
        <v>2.6466666666666665</v>
      </c>
      <c r="E25" s="43">
        <f t="shared" si="3"/>
        <v>0.71666666666666667</v>
      </c>
    </row>
    <row r="26" spans="1:9" x14ac:dyDescent="0.25">
      <c r="A26" s="48">
        <v>24</v>
      </c>
      <c r="B26" s="49">
        <v>1.96</v>
      </c>
      <c r="C26" s="49">
        <v>0.64</v>
      </c>
      <c r="D26" s="49">
        <v>2.69</v>
      </c>
      <c r="E26" s="50">
        <v>0.72</v>
      </c>
    </row>
    <row r="27" spans="1:9" x14ac:dyDescent="0.25">
      <c r="A27" s="44">
        <v>25</v>
      </c>
      <c r="B27" s="45">
        <f>(($A27-$A$26)*(B$32-B$26))/($A$32-$A$26)+B$26</f>
        <v>1.99</v>
      </c>
      <c r="C27" s="45">
        <f>(($A27-$A$26)*(C$32-C$26))/($A$32-$A$26)+C$26</f>
        <v>0.64500000000000002</v>
      </c>
      <c r="D27" s="45">
        <f>(($A27-$A$26)*(D$32-D$26))/($A$32-$A$26)+D$26</f>
        <v>2.7316666666666665</v>
      </c>
      <c r="E27" s="46">
        <f>(($A27-$A$26)*(E$32-E$26))/($A$32-$A$26)+E$26</f>
        <v>0.72166666666666668</v>
      </c>
    </row>
    <row r="28" spans="1:9" x14ac:dyDescent="0.25">
      <c r="A28" s="47">
        <v>26</v>
      </c>
      <c r="B28" s="45">
        <f t="shared" ref="B28:E31" si="4">(($A28-$A$26)*(B$32-B$26))/($A$32-$A$26)+B$26</f>
        <v>2.02</v>
      </c>
      <c r="C28" s="45">
        <f t="shared" si="4"/>
        <v>0.65</v>
      </c>
      <c r="D28" s="45">
        <f t="shared" si="4"/>
        <v>2.7733333333333334</v>
      </c>
      <c r="E28" s="46">
        <f t="shared" si="4"/>
        <v>0.72333333333333327</v>
      </c>
    </row>
    <row r="29" spans="1:9" x14ac:dyDescent="0.25">
      <c r="A29" s="44">
        <v>27</v>
      </c>
      <c r="B29" s="45">
        <f t="shared" si="4"/>
        <v>2.0499999999999998</v>
      </c>
      <c r="C29" s="45">
        <f t="shared" si="4"/>
        <v>0.65500000000000003</v>
      </c>
      <c r="D29" s="45">
        <f t="shared" si="4"/>
        <v>2.8149999999999999</v>
      </c>
      <c r="E29" s="46">
        <f t="shared" si="4"/>
        <v>0.72499999999999998</v>
      </c>
    </row>
    <row r="30" spans="1:9" x14ac:dyDescent="0.25">
      <c r="A30" s="47">
        <v>28</v>
      </c>
      <c r="B30" s="45">
        <f t="shared" si="4"/>
        <v>2.08</v>
      </c>
      <c r="C30" s="45">
        <f t="shared" si="4"/>
        <v>0.66</v>
      </c>
      <c r="D30" s="45">
        <f t="shared" si="4"/>
        <v>2.8566666666666665</v>
      </c>
      <c r="E30" s="46">
        <f t="shared" si="4"/>
        <v>0.72666666666666668</v>
      </c>
    </row>
    <row r="31" spans="1:9" x14ac:dyDescent="0.25">
      <c r="A31" s="44">
        <v>29</v>
      </c>
      <c r="B31" s="45">
        <f t="shared" si="4"/>
        <v>2.1100000000000003</v>
      </c>
      <c r="C31" s="45">
        <f t="shared" si="4"/>
        <v>0.66500000000000004</v>
      </c>
      <c r="D31" s="45">
        <f t="shared" si="4"/>
        <v>2.8983333333333334</v>
      </c>
      <c r="E31" s="46">
        <f t="shared" si="4"/>
        <v>0.72833333333333328</v>
      </c>
    </row>
    <row r="32" spans="1:9" x14ac:dyDescent="0.25">
      <c r="A32" s="36">
        <v>30</v>
      </c>
      <c r="B32" s="37">
        <v>2.14</v>
      </c>
      <c r="C32" s="37">
        <v>0.67</v>
      </c>
      <c r="D32" s="37">
        <v>2.94</v>
      </c>
      <c r="E32" s="38">
        <v>0.73</v>
      </c>
    </row>
    <row r="33" spans="1:5" x14ac:dyDescent="0.25">
      <c r="A33" s="33">
        <v>31</v>
      </c>
      <c r="B33" s="34">
        <f>(($A33-$A$32)*(B$38-B$32))/($A$38-$A$32)+B$32</f>
        <v>2.1683333333333334</v>
      </c>
      <c r="C33" s="34">
        <f>(($A33-$A$32)*(C$38-C$32))/($A$38-$A$32)+C$32</f>
        <v>0.67333333333333334</v>
      </c>
      <c r="D33" s="34">
        <f>(($A33-$A$32)*(D$38-D$32))/($A$38-$A$32)+D$32</f>
        <v>2.9750000000000001</v>
      </c>
      <c r="E33" s="43">
        <f>(($A33-$A$32)*(E$38-E$32))/($A$38-$A$32)+E$32</f>
        <v>0.73166666666666669</v>
      </c>
    </row>
    <row r="34" spans="1:5" x14ac:dyDescent="0.25">
      <c r="A34" s="35">
        <v>32</v>
      </c>
      <c r="B34" s="34">
        <f t="shared" ref="B34:E37" si="5">(($A34-$A$32)*(B$38-B$32))/($A$38-$A$32)+B$32</f>
        <v>2.1966666666666668</v>
      </c>
      <c r="C34" s="34">
        <f t="shared" si="5"/>
        <v>0.67666666666666664</v>
      </c>
      <c r="D34" s="34">
        <f t="shared" si="5"/>
        <v>3.01</v>
      </c>
      <c r="E34" s="43">
        <f t="shared" si="5"/>
        <v>0.73333333333333328</v>
      </c>
    </row>
    <row r="35" spans="1:5" x14ac:dyDescent="0.25">
      <c r="A35" s="33">
        <v>33</v>
      </c>
      <c r="B35" s="34">
        <f t="shared" si="5"/>
        <v>2.2250000000000001</v>
      </c>
      <c r="C35" s="34">
        <f t="shared" si="5"/>
        <v>0.67999999999999994</v>
      </c>
      <c r="D35" s="34">
        <f t="shared" si="5"/>
        <v>3.0449999999999999</v>
      </c>
      <c r="E35" s="43">
        <f t="shared" si="5"/>
        <v>0.73499999999999999</v>
      </c>
    </row>
    <row r="36" spans="1:5" x14ac:dyDescent="0.25">
      <c r="A36" s="35">
        <v>34</v>
      </c>
      <c r="B36" s="34">
        <f t="shared" si="5"/>
        <v>2.2533333333333334</v>
      </c>
      <c r="C36" s="34">
        <f t="shared" si="5"/>
        <v>0.68333333333333335</v>
      </c>
      <c r="D36" s="34">
        <f t="shared" si="5"/>
        <v>3.08</v>
      </c>
      <c r="E36" s="43">
        <f t="shared" si="5"/>
        <v>0.73666666666666669</v>
      </c>
    </row>
    <row r="37" spans="1:5" x14ac:dyDescent="0.25">
      <c r="A37" s="33">
        <v>35</v>
      </c>
      <c r="B37" s="34">
        <f t="shared" si="5"/>
        <v>2.2816666666666667</v>
      </c>
      <c r="C37" s="34">
        <f t="shared" si="5"/>
        <v>0.68666666666666665</v>
      </c>
      <c r="D37" s="34">
        <f t="shared" si="5"/>
        <v>3.1149999999999998</v>
      </c>
      <c r="E37" s="43">
        <f t="shared" si="5"/>
        <v>0.73833333333333329</v>
      </c>
    </row>
    <row r="38" spans="1:5" x14ac:dyDescent="0.25">
      <c r="A38" s="48">
        <v>36</v>
      </c>
      <c r="B38" s="49">
        <v>2.31</v>
      </c>
      <c r="C38" s="49">
        <v>0.69</v>
      </c>
      <c r="D38" s="49">
        <v>3.15</v>
      </c>
      <c r="E38" s="50">
        <v>0.74</v>
      </c>
    </row>
    <row r="39" spans="1:5" x14ac:dyDescent="0.25">
      <c r="A39" s="44">
        <v>37</v>
      </c>
      <c r="B39" s="45">
        <f>(($A39-$A$38)*(B$44-B$38))/($A$44-$A$38)+B$38</f>
        <v>2.3383333333333334</v>
      </c>
      <c r="C39" s="45">
        <f>(($A39-$A$38)*(C$44-C$38))/($A$44-$A$38)+C$38</f>
        <v>0.69166666666666665</v>
      </c>
      <c r="D39" s="45">
        <f>(($A39-$A$38)*(D$44-D$38))/($A$44-$A$38)+D$38</f>
        <v>3.1783333333333332</v>
      </c>
      <c r="E39" s="46">
        <f>(($A39-$A$38)*(E$44-E$38))/($A$44-$A$38)+E$38</f>
        <v>0.7416666666666667</v>
      </c>
    </row>
    <row r="40" spans="1:5" x14ac:dyDescent="0.25">
      <c r="A40" s="47">
        <v>38</v>
      </c>
      <c r="B40" s="45">
        <f t="shared" ref="B40:E43" si="6">(($A40-$A$38)*(B$44-B$38))/($A$44-$A$38)+B$38</f>
        <v>2.3666666666666667</v>
      </c>
      <c r="C40" s="45">
        <f t="shared" si="6"/>
        <v>0.69333333333333325</v>
      </c>
      <c r="D40" s="45">
        <f t="shared" si="6"/>
        <v>3.2066666666666666</v>
      </c>
      <c r="E40" s="46">
        <f t="shared" si="6"/>
        <v>0.74333333333333329</v>
      </c>
    </row>
    <row r="41" spans="1:5" x14ac:dyDescent="0.25">
      <c r="A41" s="44">
        <v>39</v>
      </c>
      <c r="B41" s="45">
        <f t="shared" si="6"/>
        <v>2.395</v>
      </c>
      <c r="C41" s="45">
        <f t="shared" si="6"/>
        <v>0.69499999999999995</v>
      </c>
      <c r="D41" s="45">
        <f t="shared" si="6"/>
        <v>3.2349999999999999</v>
      </c>
      <c r="E41" s="46">
        <f t="shared" si="6"/>
        <v>0.745</v>
      </c>
    </row>
    <row r="42" spans="1:5" x14ac:dyDescent="0.25">
      <c r="A42" s="47">
        <v>40</v>
      </c>
      <c r="B42" s="45">
        <f t="shared" si="6"/>
        <v>2.4233333333333333</v>
      </c>
      <c r="C42" s="45">
        <f t="shared" si="6"/>
        <v>0.69666666666666666</v>
      </c>
      <c r="D42" s="45">
        <f t="shared" si="6"/>
        <v>3.2633333333333332</v>
      </c>
      <c r="E42" s="46">
        <f t="shared" si="6"/>
        <v>0.7466666666666667</v>
      </c>
    </row>
    <row r="43" spans="1:5" x14ac:dyDescent="0.25">
      <c r="A43" s="44">
        <v>41</v>
      </c>
      <c r="B43" s="45">
        <f t="shared" si="6"/>
        <v>2.4516666666666667</v>
      </c>
      <c r="C43" s="45">
        <f t="shared" si="6"/>
        <v>0.69833333333333325</v>
      </c>
      <c r="D43" s="45">
        <f t="shared" si="6"/>
        <v>3.2916666666666665</v>
      </c>
      <c r="E43" s="46">
        <f t="shared" si="6"/>
        <v>0.74833333333333329</v>
      </c>
    </row>
    <row r="44" spans="1:5" x14ac:dyDescent="0.25">
      <c r="A44" s="36">
        <v>42</v>
      </c>
      <c r="B44" s="37">
        <v>2.48</v>
      </c>
      <c r="C44" s="37">
        <v>0.7</v>
      </c>
      <c r="D44" s="37">
        <v>3.32</v>
      </c>
      <c r="E44" s="38">
        <v>0.75</v>
      </c>
    </row>
    <row r="45" spans="1:5" x14ac:dyDescent="0.25">
      <c r="A45" s="33">
        <v>43</v>
      </c>
      <c r="B45" s="34">
        <f>(($A45-$A$44)*(B$50-B$44))/($A$50-$A$44)+B$44</f>
        <v>2.5049999999999999</v>
      </c>
      <c r="C45" s="34">
        <f>(($A45-$A$44)*(C$50-C$44))/($A$50-$A$44)+C$44</f>
        <v>0.70166666666666666</v>
      </c>
      <c r="D45" s="34">
        <f>(($A45-$A$44)*(D$50-D$44))/($A$50-$A$44)+D$44</f>
        <v>3.3466666666666667</v>
      </c>
      <c r="E45" s="43">
        <f>(($A45-$A$44)*(E$50-E$44))/($A$50-$A$44)+E$44</f>
        <v>0.75166666666666671</v>
      </c>
    </row>
    <row r="46" spans="1:5" x14ac:dyDescent="0.25">
      <c r="A46" s="35">
        <v>44</v>
      </c>
      <c r="B46" s="34">
        <f t="shared" ref="B46:E49" si="7">(($A46-$A$44)*(B$50-B$44))/($A$50-$A$44)+B$44</f>
        <v>2.5299999999999998</v>
      </c>
      <c r="C46" s="34">
        <f t="shared" si="7"/>
        <v>0.70333333333333325</v>
      </c>
      <c r="D46" s="34">
        <f t="shared" si="7"/>
        <v>3.3733333333333331</v>
      </c>
      <c r="E46" s="43">
        <f t="shared" si="7"/>
        <v>0.7533333333333333</v>
      </c>
    </row>
    <row r="47" spans="1:5" x14ac:dyDescent="0.25">
      <c r="A47" s="33">
        <v>45</v>
      </c>
      <c r="B47" s="34">
        <f t="shared" si="7"/>
        <v>2.5549999999999997</v>
      </c>
      <c r="C47" s="34">
        <f t="shared" si="7"/>
        <v>0.70499999999999996</v>
      </c>
      <c r="D47" s="34">
        <f t="shared" si="7"/>
        <v>3.4</v>
      </c>
      <c r="E47" s="43">
        <f t="shared" si="7"/>
        <v>0.755</v>
      </c>
    </row>
    <row r="48" spans="1:5" x14ac:dyDescent="0.25">
      <c r="A48" s="35">
        <v>46</v>
      </c>
      <c r="B48" s="34">
        <f t="shared" si="7"/>
        <v>2.58</v>
      </c>
      <c r="C48" s="34">
        <f t="shared" si="7"/>
        <v>0.70666666666666667</v>
      </c>
      <c r="D48" s="34">
        <f t="shared" si="7"/>
        <v>3.4266666666666667</v>
      </c>
      <c r="E48" s="43">
        <f t="shared" si="7"/>
        <v>0.75666666666666671</v>
      </c>
    </row>
    <row r="49" spans="1:5" x14ac:dyDescent="0.25">
      <c r="A49" s="33">
        <v>47</v>
      </c>
      <c r="B49" s="34">
        <f t="shared" si="7"/>
        <v>2.605</v>
      </c>
      <c r="C49" s="34">
        <f t="shared" si="7"/>
        <v>0.70833333333333326</v>
      </c>
      <c r="D49" s="34">
        <f t="shared" si="7"/>
        <v>3.4533333333333331</v>
      </c>
      <c r="E49" s="43">
        <f t="shared" si="7"/>
        <v>0.7583333333333333</v>
      </c>
    </row>
    <row r="50" spans="1:5" x14ac:dyDescent="0.25">
      <c r="A50" s="48">
        <v>48</v>
      </c>
      <c r="B50" s="49">
        <v>2.63</v>
      </c>
      <c r="C50" s="49">
        <v>0.71</v>
      </c>
      <c r="D50" s="49">
        <v>3.48</v>
      </c>
      <c r="E50" s="50">
        <v>0.76</v>
      </c>
    </row>
    <row r="51" spans="1:5" x14ac:dyDescent="0.25">
      <c r="A51" s="44">
        <v>49</v>
      </c>
      <c r="B51" s="45">
        <f>(($A51-$A$50)*(B$56-B$50))/($A$56-$A$50)+B$50</f>
        <v>2.6533333333333333</v>
      </c>
      <c r="C51" s="45">
        <f>(($A51-$A$50)*(C$56-C$50))/($A$56-$A$50)+C$50</f>
        <v>0.71166666666666667</v>
      </c>
      <c r="D51" s="45">
        <f>(($A51-$A$50)*(D$56-D$50))/($A$56-$A$50)+D$50</f>
        <v>3.5016666666666665</v>
      </c>
      <c r="E51" s="46">
        <f>(($A51-$A$50)*(E$56-E$50))/($A$56-$A$50)+E$50</f>
        <v>0.76166666666666671</v>
      </c>
    </row>
    <row r="52" spans="1:5" x14ac:dyDescent="0.25">
      <c r="A52" s="47">
        <v>50</v>
      </c>
      <c r="B52" s="45">
        <f t="shared" ref="B52:E55" si="8">(($A52-$A$50)*(B$56-B$50))/($A$56-$A$50)+B$50</f>
        <v>2.6766666666666667</v>
      </c>
      <c r="C52" s="45">
        <f t="shared" si="8"/>
        <v>0.71333333333333326</v>
      </c>
      <c r="D52" s="45">
        <f t="shared" si="8"/>
        <v>3.5233333333333334</v>
      </c>
      <c r="E52" s="46">
        <f t="shared" si="8"/>
        <v>0.76333333333333331</v>
      </c>
    </row>
    <row r="53" spans="1:5" x14ac:dyDescent="0.25">
      <c r="A53" s="44">
        <v>51</v>
      </c>
      <c r="B53" s="45">
        <f t="shared" si="8"/>
        <v>2.7</v>
      </c>
      <c r="C53" s="45">
        <f t="shared" si="8"/>
        <v>0.71499999999999997</v>
      </c>
      <c r="D53" s="45">
        <f t="shared" si="8"/>
        <v>3.5449999999999999</v>
      </c>
      <c r="E53" s="46">
        <f t="shared" si="8"/>
        <v>0.76500000000000001</v>
      </c>
    </row>
    <row r="54" spans="1:5" x14ac:dyDescent="0.25">
      <c r="A54" s="47">
        <v>52</v>
      </c>
      <c r="B54" s="45">
        <f t="shared" si="8"/>
        <v>2.7233333333333332</v>
      </c>
      <c r="C54" s="45">
        <f t="shared" si="8"/>
        <v>0.71666666666666667</v>
      </c>
      <c r="D54" s="45">
        <f t="shared" si="8"/>
        <v>3.5666666666666664</v>
      </c>
      <c r="E54" s="46">
        <f t="shared" si="8"/>
        <v>0.76666666666666672</v>
      </c>
    </row>
    <row r="55" spans="1:5" x14ac:dyDescent="0.25">
      <c r="A55" s="44">
        <v>53</v>
      </c>
      <c r="B55" s="45">
        <f t="shared" si="8"/>
        <v>2.7466666666666666</v>
      </c>
      <c r="C55" s="45">
        <f t="shared" si="8"/>
        <v>0.71833333333333327</v>
      </c>
      <c r="D55" s="45">
        <f t="shared" si="8"/>
        <v>3.5883333333333334</v>
      </c>
      <c r="E55" s="46">
        <f t="shared" si="8"/>
        <v>0.76833333333333331</v>
      </c>
    </row>
    <row r="56" spans="1:5" x14ac:dyDescent="0.25">
      <c r="A56" s="36">
        <v>54</v>
      </c>
      <c r="B56" s="37">
        <v>2.77</v>
      </c>
      <c r="C56" s="37">
        <v>0.72</v>
      </c>
      <c r="D56" s="37">
        <v>3.61</v>
      </c>
      <c r="E56" s="38">
        <v>0.77</v>
      </c>
    </row>
    <row r="57" spans="1:5" x14ac:dyDescent="0.25">
      <c r="A57" s="33">
        <v>55</v>
      </c>
      <c r="B57" s="34">
        <f>(($A57-$A$56)*(B$62-B$56))/($A$62-$A$56)+B$56</f>
        <v>2.79</v>
      </c>
      <c r="C57" s="34">
        <f>(($A57-$A$56)*(C$62-C$56))/($A$62-$A$56)+C$56</f>
        <v>0.72166666666666668</v>
      </c>
      <c r="D57" s="34">
        <f>(($A57-$A$56)*(D$62-D$56))/($A$62-$A$56)+D$56</f>
        <v>3.63</v>
      </c>
      <c r="E57" s="43">
        <f>(($A57-$A$56)*(E$62-E$56))/($A$62-$A$56)+E$56</f>
        <v>0.77166666666666672</v>
      </c>
    </row>
    <row r="58" spans="1:5" x14ac:dyDescent="0.25">
      <c r="A58" s="35">
        <v>56</v>
      </c>
      <c r="B58" s="34">
        <f t="shared" ref="B58:E61" si="9">(($A58-$A$56)*(B$62-B$56))/($A$62-$A$56)+B$56</f>
        <v>2.81</v>
      </c>
      <c r="C58" s="34">
        <f t="shared" si="9"/>
        <v>0.72333333333333327</v>
      </c>
      <c r="D58" s="34">
        <f t="shared" si="9"/>
        <v>3.65</v>
      </c>
      <c r="E58" s="43">
        <f t="shared" si="9"/>
        <v>0.77333333333333332</v>
      </c>
    </row>
    <row r="59" spans="1:5" x14ac:dyDescent="0.25">
      <c r="A59" s="33">
        <v>57</v>
      </c>
      <c r="B59" s="34">
        <f t="shared" si="9"/>
        <v>2.83</v>
      </c>
      <c r="C59" s="34">
        <f t="shared" si="9"/>
        <v>0.72499999999999998</v>
      </c>
      <c r="D59" s="34">
        <f t="shared" si="9"/>
        <v>3.67</v>
      </c>
      <c r="E59" s="43">
        <f t="shared" si="9"/>
        <v>0.77500000000000002</v>
      </c>
    </row>
    <row r="60" spans="1:5" x14ac:dyDescent="0.25">
      <c r="A60" s="35">
        <v>58</v>
      </c>
      <c r="B60" s="34">
        <f t="shared" si="9"/>
        <v>2.85</v>
      </c>
      <c r="C60" s="34">
        <f t="shared" si="9"/>
        <v>0.72666666666666668</v>
      </c>
      <c r="D60" s="34">
        <f t="shared" si="9"/>
        <v>3.69</v>
      </c>
      <c r="E60" s="43">
        <f t="shared" si="9"/>
        <v>0.77666666666666673</v>
      </c>
    </row>
    <row r="61" spans="1:5" x14ac:dyDescent="0.25">
      <c r="A61" s="33">
        <v>59</v>
      </c>
      <c r="B61" s="34">
        <f t="shared" si="9"/>
        <v>2.87</v>
      </c>
      <c r="C61" s="34">
        <f t="shared" si="9"/>
        <v>0.72833333333333328</v>
      </c>
      <c r="D61" s="34">
        <f t="shared" si="9"/>
        <v>3.71</v>
      </c>
      <c r="E61" s="43">
        <f t="shared" si="9"/>
        <v>0.77833333333333332</v>
      </c>
    </row>
    <row r="62" spans="1:5" x14ac:dyDescent="0.25">
      <c r="A62" s="48">
        <v>60</v>
      </c>
      <c r="B62" s="49">
        <v>2.89</v>
      </c>
      <c r="C62" s="49">
        <v>0.73</v>
      </c>
      <c r="D62" s="49">
        <v>3.73</v>
      </c>
      <c r="E62" s="50">
        <v>0.78</v>
      </c>
    </row>
    <row r="63" spans="1:5" x14ac:dyDescent="0.25">
      <c r="A63" s="44">
        <v>61</v>
      </c>
      <c r="B63" s="45">
        <f>(($A63-$A$62)*(B$74-B$62))/($A$74-$A$62)+B$62</f>
        <v>2.9091666666666667</v>
      </c>
      <c r="C63" s="45">
        <f>(($A63-$A$62)*(C$74-C$62))/($A$74-$A$62)+C$62</f>
        <v>0.73083333333333333</v>
      </c>
      <c r="D63" s="45">
        <f>(($A63-$A$62)*(D$74-D$62))/($A$74-$A$62)+D$62</f>
        <v>3.7458333333333331</v>
      </c>
      <c r="E63" s="46">
        <f>(($A63-$A$62)*(E$74-E$62))/($A$74-$A$62)+E$62</f>
        <v>0.78166666666666673</v>
      </c>
    </row>
    <row r="64" spans="1:5" x14ac:dyDescent="0.25">
      <c r="A64" s="47">
        <v>62</v>
      </c>
      <c r="B64" s="45">
        <f t="shared" ref="B64:E73" si="10">(($A64-$A$62)*(B$74-B$62))/($A$74-$A$62)+B$62</f>
        <v>2.9283333333333337</v>
      </c>
      <c r="C64" s="45">
        <f t="shared" si="10"/>
        <v>0.73166666666666669</v>
      </c>
      <c r="D64" s="45">
        <f t="shared" si="10"/>
        <v>3.7616666666666667</v>
      </c>
      <c r="E64" s="46">
        <f t="shared" si="10"/>
        <v>0.78333333333333333</v>
      </c>
    </row>
    <row r="65" spans="1:5" x14ac:dyDescent="0.25">
      <c r="A65" s="44">
        <v>63</v>
      </c>
      <c r="B65" s="45">
        <f t="shared" si="10"/>
        <v>2.9475000000000002</v>
      </c>
      <c r="C65" s="45">
        <f t="shared" si="10"/>
        <v>0.73249999999999993</v>
      </c>
      <c r="D65" s="45">
        <f t="shared" si="10"/>
        <v>3.7774999999999999</v>
      </c>
      <c r="E65" s="46">
        <f t="shared" si="10"/>
        <v>0.78500000000000003</v>
      </c>
    </row>
    <row r="66" spans="1:5" x14ac:dyDescent="0.25">
      <c r="A66" s="47">
        <v>64</v>
      </c>
      <c r="B66" s="45">
        <f t="shared" si="10"/>
        <v>2.9666666666666668</v>
      </c>
      <c r="C66" s="45">
        <f t="shared" si="10"/>
        <v>0.73333333333333328</v>
      </c>
      <c r="D66" s="45">
        <f t="shared" si="10"/>
        <v>3.7933333333333334</v>
      </c>
      <c r="E66" s="46">
        <f t="shared" si="10"/>
        <v>0.78666666666666674</v>
      </c>
    </row>
    <row r="67" spans="1:5" x14ac:dyDescent="0.25">
      <c r="A67" s="44">
        <v>65</v>
      </c>
      <c r="B67" s="45">
        <f t="shared" si="10"/>
        <v>2.9858333333333333</v>
      </c>
      <c r="C67" s="45">
        <f t="shared" si="10"/>
        <v>0.73416666666666663</v>
      </c>
      <c r="D67" s="45">
        <f t="shared" si="10"/>
        <v>3.8091666666666666</v>
      </c>
      <c r="E67" s="46">
        <f t="shared" si="10"/>
        <v>0.78833333333333333</v>
      </c>
    </row>
    <row r="68" spans="1:5" x14ac:dyDescent="0.25">
      <c r="A68" s="47">
        <v>66</v>
      </c>
      <c r="B68" s="45">
        <f t="shared" si="10"/>
        <v>3.0049999999999999</v>
      </c>
      <c r="C68" s="45">
        <f t="shared" si="10"/>
        <v>0.73499999999999999</v>
      </c>
      <c r="D68" s="45">
        <f t="shared" si="10"/>
        <v>3.8250000000000002</v>
      </c>
      <c r="E68" s="46">
        <f t="shared" si="10"/>
        <v>0.79</v>
      </c>
    </row>
    <row r="69" spans="1:5" x14ac:dyDescent="0.25">
      <c r="A69" s="44">
        <v>67</v>
      </c>
      <c r="B69" s="45">
        <f t="shared" si="10"/>
        <v>3.0241666666666669</v>
      </c>
      <c r="C69" s="45">
        <f t="shared" si="10"/>
        <v>0.73583333333333334</v>
      </c>
      <c r="D69" s="45">
        <f t="shared" si="10"/>
        <v>3.8408333333333333</v>
      </c>
      <c r="E69" s="46">
        <f t="shared" si="10"/>
        <v>0.79166666666666674</v>
      </c>
    </row>
    <row r="70" spans="1:5" x14ac:dyDescent="0.25">
      <c r="A70" s="47">
        <v>68</v>
      </c>
      <c r="B70" s="45">
        <f t="shared" si="10"/>
        <v>3.0433333333333334</v>
      </c>
      <c r="C70" s="45">
        <f t="shared" si="10"/>
        <v>0.73666666666666669</v>
      </c>
      <c r="D70" s="45">
        <f t="shared" si="10"/>
        <v>3.8566666666666665</v>
      </c>
      <c r="E70" s="46">
        <f t="shared" si="10"/>
        <v>0.79333333333333333</v>
      </c>
    </row>
    <row r="71" spans="1:5" x14ac:dyDescent="0.25">
      <c r="A71" s="44">
        <v>69</v>
      </c>
      <c r="B71" s="45">
        <f t="shared" si="10"/>
        <v>3.0625</v>
      </c>
      <c r="C71" s="45">
        <f t="shared" si="10"/>
        <v>0.73750000000000004</v>
      </c>
      <c r="D71" s="45">
        <f t="shared" si="10"/>
        <v>3.8725000000000001</v>
      </c>
      <c r="E71" s="46">
        <f t="shared" si="10"/>
        <v>0.79500000000000004</v>
      </c>
    </row>
    <row r="72" spans="1:5" x14ac:dyDescent="0.25">
      <c r="A72" s="47">
        <v>70</v>
      </c>
      <c r="B72" s="45">
        <f t="shared" si="10"/>
        <v>3.081666666666667</v>
      </c>
      <c r="C72" s="45">
        <f t="shared" si="10"/>
        <v>0.73833333333333329</v>
      </c>
      <c r="D72" s="45">
        <f t="shared" si="10"/>
        <v>3.8883333333333332</v>
      </c>
      <c r="E72" s="46">
        <f t="shared" si="10"/>
        <v>0.79666666666666675</v>
      </c>
    </row>
    <row r="73" spans="1:5" x14ac:dyDescent="0.25">
      <c r="A73" s="44">
        <v>71</v>
      </c>
      <c r="B73" s="45">
        <f t="shared" si="10"/>
        <v>3.1008333333333336</v>
      </c>
      <c r="C73" s="45">
        <f t="shared" si="10"/>
        <v>0.73916666666666664</v>
      </c>
      <c r="D73" s="45">
        <f t="shared" si="10"/>
        <v>3.9041666666666668</v>
      </c>
      <c r="E73" s="46">
        <f t="shared" si="10"/>
        <v>0.79833333333333334</v>
      </c>
    </row>
    <row r="74" spans="1:5" x14ac:dyDescent="0.25">
      <c r="A74" s="36">
        <v>72</v>
      </c>
      <c r="B74" s="37">
        <v>3.12</v>
      </c>
      <c r="C74" s="37">
        <v>0.74</v>
      </c>
      <c r="D74" s="37">
        <v>3.92</v>
      </c>
      <c r="E74" s="38">
        <v>0.8</v>
      </c>
    </row>
    <row r="75" spans="1:5" x14ac:dyDescent="0.25">
      <c r="A75" s="33">
        <v>73</v>
      </c>
      <c r="B75" s="34">
        <f>(($A75-$A$74)*(B$86-B$74))/($A$86-$A$74)+B$74</f>
        <v>3.1366666666666667</v>
      </c>
      <c r="C75" s="34">
        <f>(($A75-$A$74)*(C$86-C$74))/($A$86-$A$74)+C$74</f>
        <v>0.74083333333333334</v>
      </c>
      <c r="D75" s="34">
        <f>(($A75-$A$74)*(D$86-D$74))/($A$86-$A$74)+D$74</f>
        <v>3.9408333333333334</v>
      </c>
      <c r="E75" s="43">
        <f>(($A75-$A$74)*(E$86-E$74))/($A$86-$A$74)+E$74</f>
        <v>0.8</v>
      </c>
    </row>
    <row r="76" spans="1:5" x14ac:dyDescent="0.25">
      <c r="A76" s="35">
        <v>74</v>
      </c>
      <c r="B76" s="34">
        <f t="shared" ref="B76:E85" si="11">(($A76-$A$74)*(B$86-B$74))/($A$86-$A$74)+B$74</f>
        <v>3.1533333333333333</v>
      </c>
      <c r="C76" s="34">
        <f t="shared" si="11"/>
        <v>0.7416666666666667</v>
      </c>
      <c r="D76" s="34">
        <f t="shared" si="11"/>
        <v>3.9616666666666664</v>
      </c>
      <c r="E76" s="43">
        <f t="shared" si="11"/>
        <v>0.8</v>
      </c>
    </row>
    <row r="77" spans="1:5" x14ac:dyDescent="0.25">
      <c r="A77" s="33">
        <v>75</v>
      </c>
      <c r="B77" s="34">
        <f t="shared" si="11"/>
        <v>3.17</v>
      </c>
      <c r="C77" s="34">
        <f t="shared" si="11"/>
        <v>0.74249999999999994</v>
      </c>
      <c r="D77" s="34">
        <f t="shared" si="11"/>
        <v>3.9824999999999999</v>
      </c>
      <c r="E77" s="43">
        <f t="shared" si="11"/>
        <v>0.8</v>
      </c>
    </row>
    <row r="78" spans="1:5" x14ac:dyDescent="0.25">
      <c r="A78" s="35">
        <v>76</v>
      </c>
      <c r="B78" s="34">
        <f t="shared" si="11"/>
        <v>3.1866666666666665</v>
      </c>
      <c r="C78" s="34">
        <f t="shared" si="11"/>
        <v>0.74333333333333329</v>
      </c>
      <c r="D78" s="34">
        <f t="shared" si="11"/>
        <v>4.003333333333333</v>
      </c>
      <c r="E78" s="43">
        <f t="shared" si="11"/>
        <v>0.8</v>
      </c>
    </row>
    <row r="79" spans="1:5" x14ac:dyDescent="0.25">
      <c r="A79" s="33">
        <v>77</v>
      </c>
      <c r="B79" s="34">
        <f t="shared" si="11"/>
        <v>3.2033333333333331</v>
      </c>
      <c r="C79" s="34">
        <f t="shared" si="11"/>
        <v>0.74416666666666664</v>
      </c>
      <c r="D79" s="34">
        <f t="shared" si="11"/>
        <v>4.0241666666666669</v>
      </c>
      <c r="E79" s="43">
        <f t="shared" si="11"/>
        <v>0.8</v>
      </c>
    </row>
    <row r="80" spans="1:5" x14ac:dyDescent="0.25">
      <c r="A80" s="35">
        <v>78</v>
      </c>
      <c r="B80" s="34">
        <f t="shared" si="11"/>
        <v>3.2199999999999998</v>
      </c>
      <c r="C80" s="34">
        <f t="shared" si="11"/>
        <v>0.745</v>
      </c>
      <c r="D80" s="34">
        <f t="shared" si="11"/>
        <v>4.0449999999999999</v>
      </c>
      <c r="E80" s="43">
        <f t="shared" si="11"/>
        <v>0.8</v>
      </c>
    </row>
    <row r="81" spans="1:5" x14ac:dyDescent="0.25">
      <c r="A81" s="33">
        <v>79</v>
      </c>
      <c r="B81" s="34">
        <f t="shared" si="11"/>
        <v>3.2366666666666668</v>
      </c>
      <c r="C81" s="34">
        <f t="shared" si="11"/>
        <v>0.74583333333333335</v>
      </c>
      <c r="D81" s="34">
        <f t="shared" si="11"/>
        <v>4.065833333333333</v>
      </c>
      <c r="E81" s="43">
        <f t="shared" si="11"/>
        <v>0.8</v>
      </c>
    </row>
    <row r="82" spans="1:5" x14ac:dyDescent="0.25">
      <c r="A82" s="35">
        <v>80</v>
      </c>
      <c r="B82" s="34">
        <f t="shared" si="11"/>
        <v>3.2533333333333334</v>
      </c>
      <c r="C82" s="34">
        <f t="shared" si="11"/>
        <v>0.7466666666666667</v>
      </c>
      <c r="D82" s="34">
        <f t="shared" si="11"/>
        <v>4.0866666666666669</v>
      </c>
      <c r="E82" s="43">
        <f t="shared" si="11"/>
        <v>0.8</v>
      </c>
    </row>
    <row r="83" spans="1:5" x14ac:dyDescent="0.25">
      <c r="A83" s="33">
        <v>81</v>
      </c>
      <c r="B83" s="34">
        <f t="shared" si="11"/>
        <v>3.27</v>
      </c>
      <c r="C83" s="34">
        <f t="shared" si="11"/>
        <v>0.74750000000000005</v>
      </c>
      <c r="D83" s="34">
        <f t="shared" si="11"/>
        <v>4.1074999999999999</v>
      </c>
      <c r="E83" s="43">
        <f t="shared" si="11"/>
        <v>0.8</v>
      </c>
    </row>
    <row r="84" spans="1:5" x14ac:dyDescent="0.25">
      <c r="A84" s="35">
        <v>82</v>
      </c>
      <c r="B84" s="34">
        <f t="shared" si="11"/>
        <v>3.2866666666666666</v>
      </c>
      <c r="C84" s="34">
        <f t="shared" si="11"/>
        <v>0.74833333333333329</v>
      </c>
      <c r="D84" s="34">
        <f t="shared" si="11"/>
        <v>4.128333333333333</v>
      </c>
      <c r="E84" s="43">
        <f t="shared" si="11"/>
        <v>0.8</v>
      </c>
    </row>
    <row r="85" spans="1:5" x14ac:dyDescent="0.25">
      <c r="A85" s="33">
        <v>83</v>
      </c>
      <c r="B85" s="34">
        <f t="shared" si="11"/>
        <v>3.3033333333333332</v>
      </c>
      <c r="C85" s="34">
        <f t="shared" si="11"/>
        <v>0.74916666666666665</v>
      </c>
      <c r="D85" s="34">
        <f t="shared" si="11"/>
        <v>4.1491666666666669</v>
      </c>
      <c r="E85" s="43">
        <f t="shared" si="11"/>
        <v>0.8</v>
      </c>
    </row>
    <row r="86" spans="1:5" x14ac:dyDescent="0.25">
      <c r="A86" s="48">
        <v>84</v>
      </c>
      <c r="B86" s="49">
        <v>3.32</v>
      </c>
      <c r="C86" s="49">
        <v>0.75</v>
      </c>
      <c r="D86" s="49">
        <v>4.17</v>
      </c>
      <c r="E86" s="50">
        <v>0.8</v>
      </c>
    </row>
    <row r="87" spans="1:5" x14ac:dyDescent="0.25">
      <c r="A87" s="44">
        <v>85</v>
      </c>
      <c r="B87" s="45">
        <f>(($A87-$A$86)*(B$98-B$86))/($A$98-$A$86)+B$86</f>
        <v>3.333333333333333</v>
      </c>
      <c r="C87" s="45">
        <f>(($A87-$A$86)*(C$98-C$86))/($A$98-$A$86)+C$86</f>
        <v>0.75083333333333335</v>
      </c>
      <c r="D87" s="45">
        <f>(($A87-$A$86)*(D$98-D$86))/($A$98-$A$86)+D$86</f>
        <v>4.1875</v>
      </c>
      <c r="E87" s="46">
        <f>(($A87-$A$86)*(E$98-E$86))/($A$98-$A$86)+E$86</f>
        <v>0.8</v>
      </c>
    </row>
    <row r="88" spans="1:5" x14ac:dyDescent="0.25">
      <c r="A88" s="47">
        <v>86</v>
      </c>
      <c r="B88" s="45">
        <f t="shared" ref="B88:E97" si="12">(($A88-$A$86)*(B$98-B$86))/($A$98-$A$86)+B$86</f>
        <v>3.3466666666666667</v>
      </c>
      <c r="C88" s="45">
        <f t="shared" si="12"/>
        <v>0.75166666666666671</v>
      </c>
      <c r="D88" s="45">
        <f t="shared" si="12"/>
        <v>4.2050000000000001</v>
      </c>
      <c r="E88" s="46">
        <f t="shared" si="12"/>
        <v>0.8</v>
      </c>
    </row>
    <row r="89" spans="1:5" x14ac:dyDescent="0.25">
      <c r="A89" s="44">
        <v>87</v>
      </c>
      <c r="B89" s="45">
        <f t="shared" si="12"/>
        <v>3.36</v>
      </c>
      <c r="C89" s="45">
        <f t="shared" si="12"/>
        <v>0.75249999999999995</v>
      </c>
      <c r="D89" s="45">
        <f t="shared" si="12"/>
        <v>4.2225000000000001</v>
      </c>
      <c r="E89" s="46">
        <f t="shared" si="12"/>
        <v>0.8</v>
      </c>
    </row>
    <row r="90" spans="1:5" x14ac:dyDescent="0.25">
      <c r="A90" s="47">
        <v>88</v>
      </c>
      <c r="B90" s="45">
        <f t="shared" si="12"/>
        <v>3.3733333333333331</v>
      </c>
      <c r="C90" s="45">
        <f t="shared" si="12"/>
        <v>0.7533333333333333</v>
      </c>
      <c r="D90" s="45">
        <f t="shared" si="12"/>
        <v>4.24</v>
      </c>
      <c r="E90" s="46">
        <f t="shared" si="12"/>
        <v>0.8</v>
      </c>
    </row>
    <row r="91" spans="1:5" x14ac:dyDescent="0.25">
      <c r="A91" s="44">
        <v>89</v>
      </c>
      <c r="B91" s="45">
        <f t="shared" si="12"/>
        <v>3.3866666666666667</v>
      </c>
      <c r="C91" s="45">
        <f t="shared" si="12"/>
        <v>0.75416666666666665</v>
      </c>
      <c r="D91" s="45">
        <f t="shared" si="12"/>
        <v>4.2575000000000003</v>
      </c>
      <c r="E91" s="46">
        <f t="shared" si="12"/>
        <v>0.8</v>
      </c>
    </row>
    <row r="92" spans="1:5" x14ac:dyDescent="0.25">
      <c r="A92" s="47">
        <v>90</v>
      </c>
      <c r="B92" s="45">
        <f t="shared" si="12"/>
        <v>3.4</v>
      </c>
      <c r="C92" s="45">
        <f t="shared" si="12"/>
        <v>0.755</v>
      </c>
      <c r="D92" s="45">
        <f t="shared" si="12"/>
        <v>4.2750000000000004</v>
      </c>
      <c r="E92" s="46">
        <f t="shared" si="12"/>
        <v>0.8</v>
      </c>
    </row>
    <row r="93" spans="1:5" x14ac:dyDescent="0.25">
      <c r="A93" s="44">
        <v>91</v>
      </c>
      <c r="B93" s="45">
        <f t="shared" si="12"/>
        <v>3.4133333333333331</v>
      </c>
      <c r="C93" s="45">
        <f t="shared" si="12"/>
        <v>0.75583333333333336</v>
      </c>
      <c r="D93" s="45">
        <f t="shared" si="12"/>
        <v>4.2924999999999995</v>
      </c>
      <c r="E93" s="46">
        <f t="shared" si="12"/>
        <v>0.8</v>
      </c>
    </row>
    <row r="94" spans="1:5" x14ac:dyDescent="0.25">
      <c r="A94" s="47">
        <v>92</v>
      </c>
      <c r="B94" s="45">
        <f t="shared" si="12"/>
        <v>3.4266666666666667</v>
      </c>
      <c r="C94" s="45">
        <f t="shared" si="12"/>
        <v>0.75666666666666671</v>
      </c>
      <c r="D94" s="45">
        <f t="shared" si="12"/>
        <v>4.3099999999999996</v>
      </c>
      <c r="E94" s="46">
        <f t="shared" si="12"/>
        <v>0.8</v>
      </c>
    </row>
    <row r="95" spans="1:5" x14ac:dyDescent="0.25">
      <c r="A95" s="44">
        <v>93</v>
      </c>
      <c r="B95" s="45">
        <f t="shared" si="12"/>
        <v>3.44</v>
      </c>
      <c r="C95" s="45">
        <f t="shared" si="12"/>
        <v>0.75750000000000006</v>
      </c>
      <c r="D95" s="45">
        <f t="shared" si="12"/>
        <v>4.3274999999999997</v>
      </c>
      <c r="E95" s="46">
        <f t="shared" si="12"/>
        <v>0.8</v>
      </c>
    </row>
    <row r="96" spans="1:5" x14ac:dyDescent="0.25">
      <c r="A96" s="47">
        <v>94</v>
      </c>
      <c r="B96" s="45">
        <f t="shared" si="12"/>
        <v>3.4533333333333331</v>
      </c>
      <c r="C96" s="45">
        <f t="shared" si="12"/>
        <v>0.7583333333333333</v>
      </c>
      <c r="D96" s="45">
        <f t="shared" si="12"/>
        <v>4.3449999999999998</v>
      </c>
      <c r="E96" s="46">
        <f t="shared" si="12"/>
        <v>0.8</v>
      </c>
    </row>
    <row r="97" spans="1:5" x14ac:dyDescent="0.25">
      <c r="A97" s="44">
        <v>95</v>
      </c>
      <c r="B97" s="45">
        <f t="shared" si="12"/>
        <v>3.4666666666666668</v>
      </c>
      <c r="C97" s="45">
        <f t="shared" si="12"/>
        <v>0.75916666666666666</v>
      </c>
      <c r="D97" s="45">
        <f t="shared" si="12"/>
        <v>4.3624999999999998</v>
      </c>
      <c r="E97" s="46">
        <f t="shared" si="12"/>
        <v>0.8</v>
      </c>
    </row>
    <row r="98" spans="1:5" x14ac:dyDescent="0.25">
      <c r="A98" s="36">
        <v>96</v>
      </c>
      <c r="B98" s="37">
        <v>3.48</v>
      </c>
      <c r="C98" s="37">
        <v>0.76</v>
      </c>
      <c r="D98" s="37">
        <v>4.38</v>
      </c>
      <c r="E98" s="38">
        <v>0.8</v>
      </c>
    </row>
    <row r="99" spans="1:5" x14ac:dyDescent="0.25">
      <c r="A99" s="33">
        <v>97</v>
      </c>
      <c r="B99" s="34">
        <f>(($A99-$A$98)*(B$110-B$98))/($A$110-$A$98)+B$98</f>
        <v>3.4908333333333332</v>
      </c>
      <c r="C99" s="34">
        <f>(($A99-$A$98)*(C$110-C$98))/($A$110-$A$98)+C$98</f>
        <v>0.76083333333333336</v>
      </c>
      <c r="D99" s="34">
        <f>(($A99-$A$98)*(D$110-D$98))/($A$110-$A$98)+D$98</f>
        <v>4.395833333333333</v>
      </c>
      <c r="E99" s="43">
        <f>(($A99-$A$98)*(E$110-E$98))/($A$110-$A$98)+E$98</f>
        <v>0.8</v>
      </c>
    </row>
    <row r="100" spans="1:5" x14ac:dyDescent="0.25">
      <c r="A100" s="35">
        <v>98</v>
      </c>
      <c r="B100" s="34">
        <f t="shared" ref="B100:E109" si="13">(($A100-$A$98)*(B$110-B$98))/($A$110-$A$98)+B$98</f>
        <v>3.5016666666666665</v>
      </c>
      <c r="C100" s="34">
        <f t="shared" si="13"/>
        <v>0.76166666666666671</v>
      </c>
      <c r="D100" s="34">
        <f t="shared" si="13"/>
        <v>4.4116666666666671</v>
      </c>
      <c r="E100" s="43">
        <f t="shared" si="13"/>
        <v>0.8</v>
      </c>
    </row>
    <row r="101" spans="1:5" x14ac:dyDescent="0.25">
      <c r="A101" s="33">
        <v>99</v>
      </c>
      <c r="B101" s="34">
        <f t="shared" si="13"/>
        <v>3.5125000000000002</v>
      </c>
      <c r="C101" s="34">
        <f t="shared" si="13"/>
        <v>0.76249999999999996</v>
      </c>
      <c r="D101" s="34">
        <f t="shared" si="13"/>
        <v>4.4275000000000002</v>
      </c>
      <c r="E101" s="43">
        <f t="shared" si="13"/>
        <v>0.8</v>
      </c>
    </row>
    <row r="102" spans="1:5" x14ac:dyDescent="0.25">
      <c r="A102" s="35">
        <v>100</v>
      </c>
      <c r="B102" s="34">
        <f t="shared" si="13"/>
        <v>3.5233333333333334</v>
      </c>
      <c r="C102" s="34">
        <f t="shared" si="13"/>
        <v>0.76333333333333331</v>
      </c>
      <c r="D102" s="34">
        <f t="shared" si="13"/>
        <v>4.4433333333333334</v>
      </c>
      <c r="E102" s="43">
        <f t="shared" si="13"/>
        <v>0.8</v>
      </c>
    </row>
    <row r="103" spans="1:5" x14ac:dyDescent="0.25">
      <c r="A103" s="33">
        <v>101</v>
      </c>
      <c r="B103" s="34">
        <f t="shared" si="13"/>
        <v>3.5341666666666667</v>
      </c>
      <c r="C103" s="34">
        <f t="shared" si="13"/>
        <v>0.76416666666666666</v>
      </c>
      <c r="D103" s="34">
        <f t="shared" si="13"/>
        <v>4.4591666666666665</v>
      </c>
      <c r="E103" s="43">
        <f t="shared" si="13"/>
        <v>0.8</v>
      </c>
    </row>
    <row r="104" spans="1:5" x14ac:dyDescent="0.25">
      <c r="A104" s="35">
        <v>102</v>
      </c>
      <c r="B104" s="34">
        <f t="shared" si="13"/>
        <v>3.5449999999999999</v>
      </c>
      <c r="C104" s="34">
        <f t="shared" si="13"/>
        <v>0.76500000000000001</v>
      </c>
      <c r="D104" s="34">
        <f t="shared" si="13"/>
        <v>4.4749999999999996</v>
      </c>
      <c r="E104" s="43">
        <f t="shared" si="13"/>
        <v>0.8</v>
      </c>
    </row>
    <row r="105" spans="1:5" x14ac:dyDescent="0.25">
      <c r="A105" s="33">
        <v>103</v>
      </c>
      <c r="B105" s="34">
        <f t="shared" si="13"/>
        <v>3.5558333333333332</v>
      </c>
      <c r="C105" s="34">
        <f t="shared" si="13"/>
        <v>0.76583333333333337</v>
      </c>
      <c r="D105" s="34">
        <f t="shared" si="13"/>
        <v>4.4908333333333337</v>
      </c>
      <c r="E105" s="43">
        <f t="shared" si="13"/>
        <v>0.8</v>
      </c>
    </row>
    <row r="106" spans="1:5" x14ac:dyDescent="0.25">
      <c r="A106" s="35">
        <v>104</v>
      </c>
      <c r="B106" s="34">
        <f t="shared" si="13"/>
        <v>3.5666666666666664</v>
      </c>
      <c r="C106" s="34">
        <f t="shared" si="13"/>
        <v>0.76666666666666672</v>
      </c>
      <c r="D106" s="34">
        <f t="shared" si="13"/>
        <v>4.5066666666666668</v>
      </c>
      <c r="E106" s="43">
        <f t="shared" si="13"/>
        <v>0.8</v>
      </c>
    </row>
    <row r="107" spans="1:5" x14ac:dyDescent="0.25">
      <c r="A107" s="33">
        <v>105</v>
      </c>
      <c r="B107" s="34">
        <f t="shared" si="13"/>
        <v>3.5774999999999997</v>
      </c>
      <c r="C107" s="34">
        <f t="shared" si="13"/>
        <v>0.76750000000000007</v>
      </c>
      <c r="D107" s="34">
        <f t="shared" si="13"/>
        <v>4.5225</v>
      </c>
      <c r="E107" s="43">
        <f t="shared" si="13"/>
        <v>0.8</v>
      </c>
    </row>
    <row r="108" spans="1:5" x14ac:dyDescent="0.25">
      <c r="A108" s="35">
        <v>106</v>
      </c>
      <c r="B108" s="34">
        <f t="shared" si="13"/>
        <v>3.5883333333333334</v>
      </c>
      <c r="C108" s="34">
        <f t="shared" si="13"/>
        <v>0.76833333333333331</v>
      </c>
      <c r="D108" s="34">
        <f t="shared" si="13"/>
        <v>4.538333333333334</v>
      </c>
      <c r="E108" s="43">
        <f t="shared" si="13"/>
        <v>0.8</v>
      </c>
    </row>
    <row r="109" spans="1:5" x14ac:dyDescent="0.25">
      <c r="A109" s="33">
        <v>107</v>
      </c>
      <c r="B109" s="34">
        <f t="shared" si="13"/>
        <v>3.5991666666666666</v>
      </c>
      <c r="C109" s="34">
        <f t="shared" si="13"/>
        <v>0.76916666666666667</v>
      </c>
      <c r="D109" s="34">
        <f t="shared" si="13"/>
        <v>4.5541666666666671</v>
      </c>
      <c r="E109" s="43">
        <f t="shared" si="13"/>
        <v>0.8</v>
      </c>
    </row>
    <row r="110" spans="1:5" x14ac:dyDescent="0.25">
      <c r="A110" s="48">
        <v>108</v>
      </c>
      <c r="B110" s="49">
        <v>3.61</v>
      </c>
      <c r="C110" s="49">
        <v>0.77</v>
      </c>
      <c r="D110" s="49">
        <v>4.57</v>
      </c>
      <c r="E110" s="50">
        <v>0.8</v>
      </c>
    </row>
    <row r="111" spans="1:5" x14ac:dyDescent="0.25">
      <c r="A111" s="44">
        <v>109</v>
      </c>
      <c r="B111" s="45">
        <f>(($A111-$A$110)*(B$122-B$110))/($A$122-$A$110)+B$110</f>
        <v>3.6183333333333332</v>
      </c>
      <c r="C111" s="45">
        <f>(($A111-$A$110)*(C$122-C$110))/($A$122-$A$110)+C$110</f>
        <v>0.77083333333333337</v>
      </c>
      <c r="D111" s="45">
        <f>(($A111-$A$110)*(D$122-D$110))/($A$122-$A$110)+D$110</f>
        <v>4.5833333333333339</v>
      </c>
      <c r="E111" s="46">
        <f>(($A111-$A$110)*(E$122-E$110))/($A$122-$A$110)+E$110</f>
        <v>0.8</v>
      </c>
    </row>
    <row r="112" spans="1:5" x14ac:dyDescent="0.25">
      <c r="A112" s="47">
        <v>110</v>
      </c>
      <c r="B112" s="45">
        <f t="shared" ref="B112:E121" si="14">(($A112-$A$110)*(B$122-B$110))/($A$122-$A$110)+B$110</f>
        <v>3.6266666666666665</v>
      </c>
      <c r="C112" s="45">
        <f t="shared" si="14"/>
        <v>0.77166666666666672</v>
      </c>
      <c r="D112" s="45">
        <f t="shared" si="14"/>
        <v>4.5966666666666667</v>
      </c>
      <c r="E112" s="46">
        <f t="shared" si="14"/>
        <v>0.8</v>
      </c>
    </row>
    <row r="113" spans="1:5" x14ac:dyDescent="0.25">
      <c r="A113" s="44">
        <v>111</v>
      </c>
      <c r="B113" s="45">
        <f t="shared" si="14"/>
        <v>3.6349999999999998</v>
      </c>
      <c r="C113" s="45">
        <f t="shared" si="14"/>
        <v>0.77249999999999996</v>
      </c>
      <c r="D113" s="45">
        <f t="shared" si="14"/>
        <v>4.6100000000000003</v>
      </c>
      <c r="E113" s="46">
        <f t="shared" si="14"/>
        <v>0.8</v>
      </c>
    </row>
    <row r="114" spans="1:5" x14ac:dyDescent="0.25">
      <c r="A114" s="47">
        <v>112</v>
      </c>
      <c r="B114" s="45">
        <f t="shared" si="14"/>
        <v>3.6433333333333331</v>
      </c>
      <c r="C114" s="45">
        <f t="shared" si="14"/>
        <v>0.77333333333333332</v>
      </c>
      <c r="D114" s="45">
        <f t="shared" si="14"/>
        <v>4.623333333333334</v>
      </c>
      <c r="E114" s="46">
        <f t="shared" si="14"/>
        <v>0.8</v>
      </c>
    </row>
    <row r="115" spans="1:5" x14ac:dyDescent="0.25">
      <c r="A115" s="44">
        <v>113</v>
      </c>
      <c r="B115" s="45">
        <f t="shared" si="14"/>
        <v>3.6516666666666664</v>
      </c>
      <c r="C115" s="45">
        <f t="shared" si="14"/>
        <v>0.77416666666666667</v>
      </c>
      <c r="D115" s="45">
        <f t="shared" si="14"/>
        <v>4.6366666666666667</v>
      </c>
      <c r="E115" s="46">
        <f t="shared" si="14"/>
        <v>0.8</v>
      </c>
    </row>
    <row r="116" spans="1:5" x14ac:dyDescent="0.25">
      <c r="A116" s="47">
        <v>114</v>
      </c>
      <c r="B116" s="45">
        <f t="shared" si="14"/>
        <v>3.66</v>
      </c>
      <c r="C116" s="45">
        <f t="shared" si="14"/>
        <v>0.77500000000000002</v>
      </c>
      <c r="D116" s="45">
        <f t="shared" si="14"/>
        <v>4.6500000000000004</v>
      </c>
      <c r="E116" s="46">
        <f t="shared" si="14"/>
        <v>0.8</v>
      </c>
    </row>
    <row r="117" spans="1:5" x14ac:dyDescent="0.25">
      <c r="A117" s="44">
        <v>115</v>
      </c>
      <c r="B117" s="45">
        <f t="shared" si="14"/>
        <v>3.6683333333333334</v>
      </c>
      <c r="C117" s="45">
        <f t="shared" si="14"/>
        <v>0.77583333333333337</v>
      </c>
      <c r="D117" s="45">
        <f t="shared" si="14"/>
        <v>4.663333333333334</v>
      </c>
      <c r="E117" s="46">
        <f t="shared" si="14"/>
        <v>0.8</v>
      </c>
    </row>
    <row r="118" spans="1:5" x14ac:dyDescent="0.25">
      <c r="A118" s="47">
        <v>116</v>
      </c>
      <c r="B118" s="45">
        <f t="shared" si="14"/>
        <v>3.6766666666666667</v>
      </c>
      <c r="C118" s="45">
        <f t="shared" si="14"/>
        <v>0.77666666666666673</v>
      </c>
      <c r="D118" s="45">
        <f t="shared" si="14"/>
        <v>4.6766666666666667</v>
      </c>
      <c r="E118" s="46">
        <f t="shared" si="14"/>
        <v>0.8</v>
      </c>
    </row>
    <row r="119" spans="1:5" x14ac:dyDescent="0.25">
      <c r="A119" s="44">
        <v>117</v>
      </c>
      <c r="B119" s="45">
        <f t="shared" si="14"/>
        <v>3.6850000000000001</v>
      </c>
      <c r="C119" s="45">
        <f t="shared" si="14"/>
        <v>0.77750000000000008</v>
      </c>
      <c r="D119" s="45">
        <f t="shared" si="14"/>
        <v>4.6900000000000004</v>
      </c>
      <c r="E119" s="46">
        <f t="shared" si="14"/>
        <v>0.8</v>
      </c>
    </row>
    <row r="120" spans="1:5" x14ac:dyDescent="0.25">
      <c r="A120" s="47">
        <v>118</v>
      </c>
      <c r="B120" s="45">
        <f t="shared" si="14"/>
        <v>3.6933333333333334</v>
      </c>
      <c r="C120" s="45">
        <f t="shared" si="14"/>
        <v>0.77833333333333332</v>
      </c>
      <c r="D120" s="45">
        <f t="shared" si="14"/>
        <v>4.703333333333334</v>
      </c>
      <c r="E120" s="46">
        <f t="shared" si="14"/>
        <v>0.8</v>
      </c>
    </row>
    <row r="121" spans="1:5" x14ac:dyDescent="0.25">
      <c r="A121" s="44">
        <v>119</v>
      </c>
      <c r="B121" s="45">
        <f t="shared" si="14"/>
        <v>3.7016666666666667</v>
      </c>
      <c r="C121" s="45">
        <f t="shared" si="14"/>
        <v>0.77916666666666667</v>
      </c>
      <c r="D121" s="45">
        <f t="shared" si="14"/>
        <v>4.7166666666666668</v>
      </c>
      <c r="E121" s="46">
        <f t="shared" si="14"/>
        <v>0.8</v>
      </c>
    </row>
    <row r="122" spans="1:5" x14ac:dyDescent="0.25">
      <c r="A122" s="36">
        <v>120</v>
      </c>
      <c r="B122" s="37">
        <v>3.71</v>
      </c>
      <c r="C122" s="37">
        <v>0.78</v>
      </c>
      <c r="D122" s="37">
        <v>4.7300000000000004</v>
      </c>
      <c r="E122" s="38">
        <v>0.8</v>
      </c>
    </row>
    <row r="123" spans="1:5" x14ac:dyDescent="0.25">
      <c r="A123" s="33">
        <v>121</v>
      </c>
      <c r="B123" s="34">
        <f>(($A123-$A$122)*(B$134-B$122))/($A$134-$A$122)+B$122</f>
        <v>3.7174999999999998</v>
      </c>
      <c r="C123" s="34">
        <f>(($A123-$A$122)*(C$134-C$122))/($A$134-$A$122)+C$122</f>
        <v>0.78083333333333338</v>
      </c>
      <c r="D123" s="34">
        <f>(($A123-$A$122)*(D$134-D$122))/($A$134-$A$122)+D$122</f>
        <v>4.7425000000000006</v>
      </c>
      <c r="E123" s="43">
        <f>(($A123-$A$122)*(E$134-E$122))/($A$134-$A$122)+E$122</f>
        <v>0.8</v>
      </c>
    </row>
    <row r="124" spans="1:5" x14ac:dyDescent="0.25">
      <c r="A124" s="35">
        <v>122</v>
      </c>
      <c r="B124" s="34">
        <f t="shared" ref="B124:E133" si="15">(($A124-$A$122)*(B$134-B$122))/($A$134-$A$122)+B$122</f>
        <v>3.7250000000000001</v>
      </c>
      <c r="C124" s="34">
        <f t="shared" si="15"/>
        <v>0.78166666666666673</v>
      </c>
      <c r="D124" s="34">
        <f t="shared" si="15"/>
        <v>4.7550000000000008</v>
      </c>
      <c r="E124" s="43">
        <f t="shared" si="15"/>
        <v>0.8</v>
      </c>
    </row>
    <row r="125" spans="1:5" x14ac:dyDescent="0.25">
      <c r="A125" s="33">
        <v>123</v>
      </c>
      <c r="B125" s="34">
        <f t="shared" si="15"/>
        <v>3.7324999999999999</v>
      </c>
      <c r="C125" s="34">
        <f t="shared" si="15"/>
        <v>0.78249999999999997</v>
      </c>
      <c r="D125" s="34">
        <f t="shared" si="15"/>
        <v>4.7675000000000001</v>
      </c>
      <c r="E125" s="43">
        <f t="shared" si="15"/>
        <v>0.8</v>
      </c>
    </row>
    <row r="126" spans="1:5" x14ac:dyDescent="0.25">
      <c r="A126" s="35">
        <v>124</v>
      </c>
      <c r="B126" s="34">
        <f t="shared" si="15"/>
        <v>3.7399999999999998</v>
      </c>
      <c r="C126" s="34">
        <f t="shared" si="15"/>
        <v>0.78333333333333333</v>
      </c>
      <c r="D126" s="34">
        <f t="shared" si="15"/>
        <v>4.78</v>
      </c>
      <c r="E126" s="43">
        <f t="shared" si="15"/>
        <v>0.8</v>
      </c>
    </row>
    <row r="127" spans="1:5" x14ac:dyDescent="0.25">
      <c r="A127" s="33">
        <v>125</v>
      </c>
      <c r="B127" s="34">
        <f t="shared" si="15"/>
        <v>3.7475000000000001</v>
      </c>
      <c r="C127" s="34">
        <f t="shared" si="15"/>
        <v>0.78416666666666668</v>
      </c>
      <c r="D127" s="34">
        <f t="shared" si="15"/>
        <v>4.7925000000000004</v>
      </c>
      <c r="E127" s="43">
        <f t="shared" si="15"/>
        <v>0.8</v>
      </c>
    </row>
    <row r="128" spans="1:5" x14ac:dyDescent="0.25">
      <c r="A128" s="35">
        <v>126</v>
      </c>
      <c r="B128" s="34">
        <f t="shared" si="15"/>
        <v>3.7549999999999999</v>
      </c>
      <c r="C128" s="34">
        <f t="shared" si="15"/>
        <v>0.78500000000000003</v>
      </c>
      <c r="D128" s="34">
        <f t="shared" si="15"/>
        <v>4.8049999999999997</v>
      </c>
      <c r="E128" s="43">
        <f t="shared" si="15"/>
        <v>0.8</v>
      </c>
    </row>
    <row r="129" spans="1:5" x14ac:dyDescent="0.25">
      <c r="A129" s="33">
        <v>127</v>
      </c>
      <c r="B129" s="34">
        <f t="shared" si="15"/>
        <v>3.7624999999999997</v>
      </c>
      <c r="C129" s="34">
        <f t="shared" si="15"/>
        <v>0.78583333333333338</v>
      </c>
      <c r="D129" s="34">
        <f t="shared" si="15"/>
        <v>4.8174999999999999</v>
      </c>
      <c r="E129" s="43">
        <f t="shared" si="15"/>
        <v>0.8</v>
      </c>
    </row>
    <row r="130" spans="1:5" x14ac:dyDescent="0.25">
      <c r="A130" s="35">
        <v>128</v>
      </c>
      <c r="B130" s="34">
        <f t="shared" si="15"/>
        <v>3.77</v>
      </c>
      <c r="C130" s="34">
        <f t="shared" si="15"/>
        <v>0.78666666666666674</v>
      </c>
      <c r="D130" s="34">
        <f t="shared" si="15"/>
        <v>4.83</v>
      </c>
      <c r="E130" s="43">
        <f t="shared" si="15"/>
        <v>0.8</v>
      </c>
    </row>
    <row r="131" spans="1:5" x14ac:dyDescent="0.25">
      <c r="A131" s="33">
        <v>129</v>
      </c>
      <c r="B131" s="34">
        <f t="shared" si="15"/>
        <v>3.7774999999999999</v>
      </c>
      <c r="C131" s="34">
        <f t="shared" si="15"/>
        <v>0.78750000000000009</v>
      </c>
      <c r="D131" s="34">
        <f t="shared" si="15"/>
        <v>4.8425000000000002</v>
      </c>
      <c r="E131" s="43">
        <f t="shared" si="15"/>
        <v>0.8</v>
      </c>
    </row>
    <row r="132" spans="1:5" x14ac:dyDescent="0.25">
      <c r="A132" s="35">
        <v>130</v>
      </c>
      <c r="B132" s="34">
        <f t="shared" si="15"/>
        <v>3.7849999999999997</v>
      </c>
      <c r="C132" s="34">
        <f t="shared" si="15"/>
        <v>0.78833333333333333</v>
      </c>
      <c r="D132" s="34">
        <f t="shared" si="15"/>
        <v>4.8550000000000004</v>
      </c>
      <c r="E132" s="43">
        <f t="shared" si="15"/>
        <v>0.8</v>
      </c>
    </row>
    <row r="133" spans="1:5" x14ac:dyDescent="0.25">
      <c r="A133" s="33">
        <v>131</v>
      </c>
      <c r="B133" s="34">
        <f t="shared" si="15"/>
        <v>3.7925</v>
      </c>
      <c r="C133" s="34">
        <f t="shared" si="15"/>
        <v>0.78916666666666668</v>
      </c>
      <c r="D133" s="34">
        <f t="shared" si="15"/>
        <v>4.8674999999999997</v>
      </c>
      <c r="E133" s="43">
        <f t="shared" si="15"/>
        <v>0.8</v>
      </c>
    </row>
    <row r="134" spans="1:5" x14ac:dyDescent="0.25">
      <c r="A134" s="48">
        <v>132</v>
      </c>
      <c r="B134" s="49">
        <v>3.8</v>
      </c>
      <c r="C134" s="49">
        <v>0.79</v>
      </c>
      <c r="D134" s="49">
        <v>4.88</v>
      </c>
      <c r="E134" s="50">
        <v>0.8</v>
      </c>
    </row>
    <row r="135" spans="1:5" x14ac:dyDescent="0.25">
      <c r="A135" s="44">
        <v>133</v>
      </c>
      <c r="B135" s="45">
        <f>(($A135-$A$134)*(B$146-B$134))/($A$146-$A$134)+B$134</f>
        <v>3.8058333333333332</v>
      </c>
      <c r="C135" s="45">
        <f>(($A135-$A$134)*(C$146-C$134))/($A$146-$A$134)+C$134</f>
        <v>0.79083333333333339</v>
      </c>
      <c r="D135" s="45">
        <f>(($A135-$A$134)*(D$146-D$134))/($A$146-$A$134)+D$134</f>
        <v>4.8899999999999997</v>
      </c>
      <c r="E135" s="46">
        <f>(($A135-$A$134)*(E$146-E$134))/($A$146-$A$134)+E$134</f>
        <v>0.8</v>
      </c>
    </row>
    <row r="136" spans="1:5" x14ac:dyDescent="0.25">
      <c r="A136" s="47">
        <v>134</v>
      </c>
      <c r="B136" s="45">
        <f t="shared" ref="B136:E145" si="16">(($A136-$A$134)*(B$146-B$134))/($A$146-$A$134)+B$134</f>
        <v>3.8116666666666665</v>
      </c>
      <c r="C136" s="45">
        <f t="shared" si="16"/>
        <v>0.79166666666666674</v>
      </c>
      <c r="D136" s="45">
        <f t="shared" si="16"/>
        <v>4.9000000000000004</v>
      </c>
      <c r="E136" s="46">
        <f t="shared" si="16"/>
        <v>0.8</v>
      </c>
    </row>
    <row r="137" spans="1:5" x14ac:dyDescent="0.25">
      <c r="A137" s="44">
        <v>135</v>
      </c>
      <c r="B137" s="45">
        <f t="shared" si="16"/>
        <v>3.8174999999999999</v>
      </c>
      <c r="C137" s="45">
        <f t="shared" si="16"/>
        <v>0.79249999999999998</v>
      </c>
      <c r="D137" s="45">
        <f t="shared" si="16"/>
        <v>4.91</v>
      </c>
      <c r="E137" s="46">
        <f t="shared" si="16"/>
        <v>0.8</v>
      </c>
    </row>
    <row r="138" spans="1:5" x14ac:dyDescent="0.25">
      <c r="A138" s="47">
        <v>136</v>
      </c>
      <c r="B138" s="45">
        <f t="shared" si="16"/>
        <v>3.8233333333333333</v>
      </c>
      <c r="C138" s="45">
        <f t="shared" si="16"/>
        <v>0.79333333333333333</v>
      </c>
      <c r="D138" s="45">
        <f t="shared" si="16"/>
        <v>4.92</v>
      </c>
      <c r="E138" s="46">
        <f t="shared" si="16"/>
        <v>0.8</v>
      </c>
    </row>
    <row r="139" spans="1:5" x14ac:dyDescent="0.25">
      <c r="A139" s="44">
        <v>137</v>
      </c>
      <c r="B139" s="45">
        <f t="shared" si="16"/>
        <v>3.8291666666666666</v>
      </c>
      <c r="C139" s="45">
        <f t="shared" si="16"/>
        <v>0.79416666666666669</v>
      </c>
      <c r="D139" s="45">
        <f t="shared" si="16"/>
        <v>4.93</v>
      </c>
      <c r="E139" s="46">
        <f t="shared" si="16"/>
        <v>0.8</v>
      </c>
    </row>
    <row r="140" spans="1:5" x14ac:dyDescent="0.25">
      <c r="A140" s="47">
        <v>138</v>
      </c>
      <c r="B140" s="45">
        <f t="shared" si="16"/>
        <v>3.835</v>
      </c>
      <c r="C140" s="45">
        <f t="shared" si="16"/>
        <v>0.79500000000000004</v>
      </c>
      <c r="D140" s="45">
        <f t="shared" si="16"/>
        <v>4.9399999999999995</v>
      </c>
      <c r="E140" s="46">
        <f t="shared" si="16"/>
        <v>0.8</v>
      </c>
    </row>
    <row r="141" spans="1:5" x14ac:dyDescent="0.25">
      <c r="A141" s="44">
        <v>139</v>
      </c>
      <c r="B141" s="45">
        <f t="shared" si="16"/>
        <v>3.8408333333333333</v>
      </c>
      <c r="C141" s="45">
        <f t="shared" si="16"/>
        <v>0.79583333333333339</v>
      </c>
      <c r="D141" s="45">
        <f t="shared" si="16"/>
        <v>4.95</v>
      </c>
      <c r="E141" s="46">
        <f t="shared" si="16"/>
        <v>0.8</v>
      </c>
    </row>
    <row r="142" spans="1:5" x14ac:dyDescent="0.25">
      <c r="A142" s="47">
        <v>140</v>
      </c>
      <c r="B142" s="45">
        <f t="shared" si="16"/>
        <v>3.8466666666666667</v>
      </c>
      <c r="C142" s="45">
        <f t="shared" si="16"/>
        <v>0.79666666666666675</v>
      </c>
      <c r="D142" s="45">
        <f t="shared" si="16"/>
        <v>4.96</v>
      </c>
      <c r="E142" s="46">
        <f t="shared" si="16"/>
        <v>0.8</v>
      </c>
    </row>
    <row r="143" spans="1:5" x14ac:dyDescent="0.25">
      <c r="A143" s="44">
        <v>141</v>
      </c>
      <c r="B143" s="45">
        <f t="shared" si="16"/>
        <v>3.8525</v>
      </c>
      <c r="C143" s="45">
        <f t="shared" si="16"/>
        <v>0.7975000000000001</v>
      </c>
      <c r="D143" s="45">
        <f t="shared" si="16"/>
        <v>4.97</v>
      </c>
      <c r="E143" s="46">
        <f t="shared" si="16"/>
        <v>0.8</v>
      </c>
    </row>
    <row r="144" spans="1:5" x14ac:dyDescent="0.25">
      <c r="A144" s="47">
        <v>142</v>
      </c>
      <c r="B144" s="45">
        <f t="shared" si="16"/>
        <v>3.8583333333333334</v>
      </c>
      <c r="C144" s="45">
        <f t="shared" si="16"/>
        <v>0.79833333333333334</v>
      </c>
      <c r="D144" s="45">
        <f t="shared" si="16"/>
        <v>4.9800000000000004</v>
      </c>
      <c r="E144" s="46">
        <f t="shared" si="16"/>
        <v>0.8</v>
      </c>
    </row>
    <row r="145" spans="1:5" x14ac:dyDescent="0.25">
      <c r="A145" s="44">
        <v>143</v>
      </c>
      <c r="B145" s="45">
        <f t="shared" si="16"/>
        <v>3.8641666666666667</v>
      </c>
      <c r="C145" s="45">
        <f t="shared" si="16"/>
        <v>0.79916666666666669</v>
      </c>
      <c r="D145" s="45">
        <f t="shared" si="16"/>
        <v>4.99</v>
      </c>
      <c r="E145" s="46">
        <f t="shared" si="16"/>
        <v>0.8</v>
      </c>
    </row>
    <row r="146" spans="1:5" x14ac:dyDescent="0.25">
      <c r="A146" s="36">
        <v>144</v>
      </c>
      <c r="B146" s="37">
        <v>3.87</v>
      </c>
      <c r="C146" s="37">
        <v>0.8</v>
      </c>
      <c r="D146" s="37">
        <v>5</v>
      </c>
      <c r="E146" s="38">
        <v>0.8</v>
      </c>
    </row>
    <row r="147" spans="1:5" x14ac:dyDescent="0.25">
      <c r="A147" s="33">
        <v>145</v>
      </c>
      <c r="B147" s="34">
        <f>(($A147-$A$146)*(B$158-B$146))/($A$158-$A$146)+B$146</f>
        <v>3.8783333333333334</v>
      </c>
      <c r="C147" s="34">
        <f>(($A147-$A$146)*(C$158-C$146))/($A$158-$A$146)+C$146</f>
        <v>0.8</v>
      </c>
      <c r="D147" s="34">
        <f>(($A147-$A$146)*(D$158-D$146))/($A$158-$A$146)+D$146</f>
        <v>5.0091666666666663</v>
      </c>
      <c r="E147" s="43">
        <f>(($A147-$A$146)*(E$158-E$146))/($A$158-$A$146)+E$146</f>
        <v>0.8</v>
      </c>
    </row>
    <row r="148" spans="1:5" x14ac:dyDescent="0.25">
      <c r="A148" s="35">
        <v>146</v>
      </c>
      <c r="B148" s="34">
        <f t="shared" ref="B148:E157" si="17">(($A148-$A$146)*(B$158-B$146))/($A$158-$A$146)+B$146</f>
        <v>3.8866666666666667</v>
      </c>
      <c r="C148" s="34">
        <f t="shared" si="17"/>
        <v>0.8</v>
      </c>
      <c r="D148" s="34">
        <f t="shared" si="17"/>
        <v>5.0183333333333335</v>
      </c>
      <c r="E148" s="43">
        <f t="shared" si="17"/>
        <v>0.8</v>
      </c>
    </row>
    <row r="149" spans="1:5" x14ac:dyDescent="0.25">
      <c r="A149" s="33">
        <v>147</v>
      </c>
      <c r="B149" s="34">
        <f t="shared" si="17"/>
        <v>3.895</v>
      </c>
      <c r="C149" s="34">
        <f t="shared" si="17"/>
        <v>0.8</v>
      </c>
      <c r="D149" s="34">
        <f t="shared" si="17"/>
        <v>5.0274999999999999</v>
      </c>
      <c r="E149" s="43">
        <f t="shared" si="17"/>
        <v>0.8</v>
      </c>
    </row>
    <row r="150" spans="1:5" x14ac:dyDescent="0.25">
      <c r="A150" s="35">
        <v>148</v>
      </c>
      <c r="B150" s="34">
        <f t="shared" si="17"/>
        <v>3.9033333333333333</v>
      </c>
      <c r="C150" s="34">
        <f t="shared" si="17"/>
        <v>0.8</v>
      </c>
      <c r="D150" s="34">
        <f t="shared" si="17"/>
        <v>5.0366666666666671</v>
      </c>
      <c r="E150" s="43">
        <f t="shared" si="17"/>
        <v>0.8</v>
      </c>
    </row>
    <row r="151" spans="1:5" x14ac:dyDescent="0.25">
      <c r="A151" s="33">
        <v>149</v>
      </c>
      <c r="B151" s="34">
        <f t="shared" si="17"/>
        <v>3.9116666666666666</v>
      </c>
      <c r="C151" s="34">
        <f t="shared" si="17"/>
        <v>0.8</v>
      </c>
      <c r="D151" s="34">
        <f t="shared" si="17"/>
        <v>5.0458333333333334</v>
      </c>
      <c r="E151" s="43">
        <f t="shared" si="17"/>
        <v>0.8</v>
      </c>
    </row>
    <row r="152" spans="1:5" x14ac:dyDescent="0.25">
      <c r="A152" s="35">
        <v>150</v>
      </c>
      <c r="B152" s="34">
        <f t="shared" si="17"/>
        <v>3.92</v>
      </c>
      <c r="C152" s="34">
        <f t="shared" si="17"/>
        <v>0.8</v>
      </c>
      <c r="D152" s="34">
        <f t="shared" si="17"/>
        <v>5.0549999999999997</v>
      </c>
      <c r="E152" s="43">
        <f t="shared" si="17"/>
        <v>0.8</v>
      </c>
    </row>
    <row r="153" spans="1:5" x14ac:dyDescent="0.25">
      <c r="A153" s="33">
        <v>151</v>
      </c>
      <c r="B153" s="34">
        <f t="shared" si="17"/>
        <v>3.9283333333333337</v>
      </c>
      <c r="C153" s="34">
        <f t="shared" si="17"/>
        <v>0.8</v>
      </c>
      <c r="D153" s="34">
        <f t="shared" si="17"/>
        <v>5.0641666666666669</v>
      </c>
      <c r="E153" s="43">
        <f t="shared" si="17"/>
        <v>0.8</v>
      </c>
    </row>
    <row r="154" spans="1:5" x14ac:dyDescent="0.25">
      <c r="A154" s="35">
        <v>152</v>
      </c>
      <c r="B154" s="34">
        <f t="shared" si="17"/>
        <v>3.936666666666667</v>
      </c>
      <c r="C154" s="34">
        <f t="shared" si="17"/>
        <v>0.8</v>
      </c>
      <c r="D154" s="34">
        <f t="shared" si="17"/>
        <v>5.0733333333333333</v>
      </c>
      <c r="E154" s="43">
        <f t="shared" si="17"/>
        <v>0.8</v>
      </c>
    </row>
    <row r="155" spans="1:5" x14ac:dyDescent="0.25">
      <c r="A155" s="33">
        <v>153</v>
      </c>
      <c r="B155" s="34">
        <f t="shared" si="17"/>
        <v>3.9450000000000003</v>
      </c>
      <c r="C155" s="34">
        <f t="shared" si="17"/>
        <v>0.8</v>
      </c>
      <c r="D155" s="34">
        <f t="shared" si="17"/>
        <v>5.0825000000000005</v>
      </c>
      <c r="E155" s="43">
        <f t="shared" si="17"/>
        <v>0.8</v>
      </c>
    </row>
    <row r="156" spans="1:5" x14ac:dyDescent="0.25">
      <c r="A156" s="35">
        <v>154</v>
      </c>
      <c r="B156" s="34">
        <f t="shared" si="17"/>
        <v>3.9533333333333336</v>
      </c>
      <c r="C156" s="34">
        <f t="shared" si="17"/>
        <v>0.8</v>
      </c>
      <c r="D156" s="34">
        <f t="shared" si="17"/>
        <v>5.0916666666666668</v>
      </c>
      <c r="E156" s="43">
        <f t="shared" si="17"/>
        <v>0.8</v>
      </c>
    </row>
    <row r="157" spans="1:5" x14ac:dyDescent="0.25">
      <c r="A157" s="33">
        <v>155</v>
      </c>
      <c r="B157" s="34">
        <f t="shared" si="17"/>
        <v>3.9616666666666669</v>
      </c>
      <c r="C157" s="34">
        <f t="shared" si="17"/>
        <v>0.8</v>
      </c>
      <c r="D157" s="34">
        <f t="shared" si="17"/>
        <v>5.100833333333334</v>
      </c>
      <c r="E157" s="43">
        <f t="shared" si="17"/>
        <v>0.8</v>
      </c>
    </row>
    <row r="158" spans="1:5" x14ac:dyDescent="0.25">
      <c r="A158" s="48">
        <v>156</v>
      </c>
      <c r="B158" s="49">
        <v>3.97</v>
      </c>
      <c r="C158" s="49">
        <v>0.8</v>
      </c>
      <c r="D158" s="49">
        <v>5.1100000000000003</v>
      </c>
      <c r="E158" s="50">
        <v>0.8</v>
      </c>
    </row>
    <row r="159" spans="1:5" x14ac:dyDescent="0.25">
      <c r="A159" s="44">
        <v>157</v>
      </c>
      <c r="B159" s="45">
        <f>(($A159-$A$158)*(B$170-B$158))/($A$170-$A$158)+B$158</f>
        <v>3.976666666666667</v>
      </c>
      <c r="C159" s="45">
        <f>(($A159-$A$158)*(C$170-C$158))/($A$170-$A$158)+C$158</f>
        <v>0.8</v>
      </c>
      <c r="D159" s="45">
        <f>(($A159-$A$158)*(D$170-D$158))/($A$170-$A$158)+D$158</f>
        <v>5.1175000000000006</v>
      </c>
      <c r="E159" s="46">
        <f>(($A159-$A$158)*(E$170-E$158))/($A$170-$A$158)+E$158</f>
        <v>0.8</v>
      </c>
    </row>
    <row r="160" spans="1:5" x14ac:dyDescent="0.25">
      <c r="A160" s="47">
        <v>158</v>
      </c>
      <c r="B160" s="45">
        <f t="shared" ref="B160:E169" si="18">(($A160-$A$158)*(B$170-B$158))/($A$170-$A$158)+B$158</f>
        <v>3.9833333333333334</v>
      </c>
      <c r="C160" s="45">
        <f t="shared" si="18"/>
        <v>0.8</v>
      </c>
      <c r="D160" s="45">
        <f t="shared" si="18"/>
        <v>5.125</v>
      </c>
      <c r="E160" s="46">
        <f t="shared" si="18"/>
        <v>0.8</v>
      </c>
    </row>
    <row r="161" spans="1:5" x14ac:dyDescent="0.25">
      <c r="A161" s="44">
        <v>159</v>
      </c>
      <c r="B161" s="45">
        <f t="shared" si="18"/>
        <v>3.99</v>
      </c>
      <c r="C161" s="45">
        <f t="shared" si="18"/>
        <v>0.8</v>
      </c>
      <c r="D161" s="45">
        <f t="shared" si="18"/>
        <v>5.1325000000000003</v>
      </c>
      <c r="E161" s="46">
        <f t="shared" si="18"/>
        <v>0.8</v>
      </c>
    </row>
    <row r="162" spans="1:5" x14ac:dyDescent="0.25">
      <c r="A162" s="47">
        <v>160</v>
      </c>
      <c r="B162" s="45">
        <f t="shared" si="18"/>
        <v>3.9966666666666666</v>
      </c>
      <c r="C162" s="45">
        <f t="shared" si="18"/>
        <v>0.8</v>
      </c>
      <c r="D162" s="45">
        <f t="shared" si="18"/>
        <v>5.1400000000000006</v>
      </c>
      <c r="E162" s="46">
        <f t="shared" si="18"/>
        <v>0.8</v>
      </c>
    </row>
    <row r="163" spans="1:5" x14ac:dyDescent="0.25">
      <c r="A163" s="44">
        <v>161</v>
      </c>
      <c r="B163" s="45">
        <f t="shared" si="18"/>
        <v>4.003333333333333</v>
      </c>
      <c r="C163" s="45">
        <f t="shared" si="18"/>
        <v>0.8</v>
      </c>
      <c r="D163" s="45">
        <f t="shared" si="18"/>
        <v>5.1475</v>
      </c>
      <c r="E163" s="46">
        <f t="shared" si="18"/>
        <v>0.8</v>
      </c>
    </row>
    <row r="164" spans="1:5" x14ac:dyDescent="0.25">
      <c r="A164" s="47">
        <v>162</v>
      </c>
      <c r="B164" s="45">
        <f t="shared" si="18"/>
        <v>4.01</v>
      </c>
      <c r="C164" s="45">
        <f t="shared" si="18"/>
        <v>0.8</v>
      </c>
      <c r="D164" s="45">
        <f t="shared" si="18"/>
        <v>5.1550000000000002</v>
      </c>
      <c r="E164" s="46">
        <f t="shared" si="18"/>
        <v>0.8</v>
      </c>
    </row>
    <row r="165" spans="1:5" x14ac:dyDescent="0.25">
      <c r="A165" s="44">
        <v>163</v>
      </c>
      <c r="B165" s="45">
        <f t="shared" si="18"/>
        <v>4.0166666666666666</v>
      </c>
      <c r="C165" s="45">
        <f t="shared" si="18"/>
        <v>0.8</v>
      </c>
      <c r="D165" s="45">
        <f t="shared" si="18"/>
        <v>5.1625000000000005</v>
      </c>
      <c r="E165" s="46">
        <f t="shared" si="18"/>
        <v>0.8</v>
      </c>
    </row>
    <row r="166" spans="1:5" x14ac:dyDescent="0.25">
      <c r="A166" s="47">
        <v>164</v>
      </c>
      <c r="B166" s="45">
        <f t="shared" si="18"/>
        <v>4.0233333333333334</v>
      </c>
      <c r="C166" s="45">
        <f t="shared" si="18"/>
        <v>0.8</v>
      </c>
      <c r="D166" s="45">
        <f t="shared" si="18"/>
        <v>5.17</v>
      </c>
      <c r="E166" s="46">
        <f t="shared" si="18"/>
        <v>0.8</v>
      </c>
    </row>
    <row r="167" spans="1:5" x14ac:dyDescent="0.25">
      <c r="A167" s="44">
        <v>165</v>
      </c>
      <c r="B167" s="45">
        <f t="shared" si="18"/>
        <v>4.03</v>
      </c>
      <c r="C167" s="45">
        <f t="shared" si="18"/>
        <v>0.8</v>
      </c>
      <c r="D167" s="45">
        <f t="shared" si="18"/>
        <v>5.1775000000000002</v>
      </c>
      <c r="E167" s="46">
        <f t="shared" si="18"/>
        <v>0.8</v>
      </c>
    </row>
    <row r="168" spans="1:5" x14ac:dyDescent="0.25">
      <c r="A168" s="47">
        <v>166</v>
      </c>
      <c r="B168" s="45">
        <f t="shared" si="18"/>
        <v>4.0366666666666662</v>
      </c>
      <c r="C168" s="45">
        <f t="shared" si="18"/>
        <v>0.8</v>
      </c>
      <c r="D168" s="45">
        <f t="shared" si="18"/>
        <v>5.1850000000000005</v>
      </c>
      <c r="E168" s="46">
        <f t="shared" si="18"/>
        <v>0.8</v>
      </c>
    </row>
    <row r="169" spans="1:5" x14ac:dyDescent="0.25">
      <c r="A169" s="44">
        <v>167</v>
      </c>
      <c r="B169" s="45">
        <f t="shared" si="18"/>
        <v>4.043333333333333</v>
      </c>
      <c r="C169" s="45">
        <f t="shared" si="18"/>
        <v>0.8</v>
      </c>
      <c r="D169" s="45">
        <f t="shared" si="18"/>
        <v>5.1924999999999999</v>
      </c>
      <c r="E169" s="46">
        <f t="shared" si="18"/>
        <v>0.8</v>
      </c>
    </row>
    <row r="170" spans="1:5" x14ac:dyDescent="0.25">
      <c r="A170" s="36">
        <v>168</v>
      </c>
      <c r="B170" s="37">
        <v>4.05</v>
      </c>
      <c r="C170" s="37">
        <v>0.8</v>
      </c>
      <c r="D170" s="37">
        <v>5.2</v>
      </c>
      <c r="E170" s="38">
        <v>0.8</v>
      </c>
    </row>
    <row r="171" spans="1:5" x14ac:dyDescent="0.25">
      <c r="A171" s="33">
        <v>169</v>
      </c>
      <c r="B171" s="34">
        <f>(($A171-$A$170)*(B$182-B$170))/($A$182-$A$170)+B$170</f>
        <v>4.0566666666666666</v>
      </c>
      <c r="C171" s="34">
        <f>(($A171-$A$170)*(C$182-C$170))/($A$182-$A$170)+C$170</f>
        <v>0.8</v>
      </c>
      <c r="D171" s="34">
        <f>(($A171-$A$170)*(D$182-D$170))/($A$182-$A$170)+D$170</f>
        <v>5.2058333333333335</v>
      </c>
      <c r="E171" s="43">
        <f>(($A171-$A$170)*(E$182-E$170))/($A$182-$A$170)+E$170</f>
        <v>0.8</v>
      </c>
    </row>
    <row r="172" spans="1:5" x14ac:dyDescent="0.25">
      <c r="A172" s="35">
        <v>170</v>
      </c>
      <c r="B172" s="34">
        <f t="shared" ref="B172:E181" si="19">(($A172-$A$170)*(B$182-B$170))/($A$182-$A$170)+B$170</f>
        <v>4.0633333333333335</v>
      </c>
      <c r="C172" s="34">
        <f t="shared" si="19"/>
        <v>0.8</v>
      </c>
      <c r="D172" s="34">
        <f t="shared" si="19"/>
        <v>5.2116666666666669</v>
      </c>
      <c r="E172" s="43">
        <f t="shared" si="19"/>
        <v>0.8</v>
      </c>
    </row>
    <row r="173" spans="1:5" x14ac:dyDescent="0.25">
      <c r="A173" s="33">
        <v>171</v>
      </c>
      <c r="B173" s="34">
        <f t="shared" si="19"/>
        <v>4.07</v>
      </c>
      <c r="C173" s="34">
        <f t="shared" si="19"/>
        <v>0.8</v>
      </c>
      <c r="D173" s="34">
        <f t="shared" si="19"/>
        <v>5.2175000000000002</v>
      </c>
      <c r="E173" s="43">
        <f t="shared" si="19"/>
        <v>0.8</v>
      </c>
    </row>
    <row r="174" spans="1:5" x14ac:dyDescent="0.25">
      <c r="A174" s="35">
        <v>172</v>
      </c>
      <c r="B174" s="34">
        <f t="shared" si="19"/>
        <v>4.0766666666666662</v>
      </c>
      <c r="C174" s="34">
        <f t="shared" si="19"/>
        <v>0.8</v>
      </c>
      <c r="D174" s="34">
        <f t="shared" si="19"/>
        <v>5.2233333333333336</v>
      </c>
      <c r="E174" s="43">
        <f t="shared" si="19"/>
        <v>0.8</v>
      </c>
    </row>
    <row r="175" spans="1:5" x14ac:dyDescent="0.25">
      <c r="A175" s="33">
        <v>173</v>
      </c>
      <c r="B175" s="34">
        <f t="shared" si="19"/>
        <v>4.083333333333333</v>
      </c>
      <c r="C175" s="34">
        <f t="shared" si="19"/>
        <v>0.8</v>
      </c>
      <c r="D175" s="34">
        <f t="shared" si="19"/>
        <v>5.229166666666667</v>
      </c>
      <c r="E175" s="43">
        <f t="shared" si="19"/>
        <v>0.8</v>
      </c>
    </row>
    <row r="176" spans="1:5" x14ac:dyDescent="0.25">
      <c r="A176" s="35">
        <v>174</v>
      </c>
      <c r="B176" s="34">
        <f t="shared" si="19"/>
        <v>4.09</v>
      </c>
      <c r="C176" s="34">
        <f t="shared" si="19"/>
        <v>0.8</v>
      </c>
      <c r="D176" s="34">
        <f t="shared" si="19"/>
        <v>5.2349999999999994</v>
      </c>
      <c r="E176" s="43">
        <f t="shared" si="19"/>
        <v>0.8</v>
      </c>
    </row>
    <row r="177" spans="1:5" x14ac:dyDescent="0.25">
      <c r="A177" s="33">
        <v>175</v>
      </c>
      <c r="B177" s="34">
        <f t="shared" si="19"/>
        <v>4.0966666666666667</v>
      </c>
      <c r="C177" s="34">
        <f t="shared" si="19"/>
        <v>0.8</v>
      </c>
      <c r="D177" s="34">
        <f t="shared" si="19"/>
        <v>5.2408333333333328</v>
      </c>
      <c r="E177" s="43">
        <f t="shared" si="19"/>
        <v>0.8</v>
      </c>
    </row>
    <row r="178" spans="1:5" x14ac:dyDescent="0.25">
      <c r="A178" s="35">
        <v>176</v>
      </c>
      <c r="B178" s="34">
        <f t="shared" si="19"/>
        <v>4.1033333333333335</v>
      </c>
      <c r="C178" s="34">
        <f t="shared" si="19"/>
        <v>0.8</v>
      </c>
      <c r="D178" s="34">
        <f t="shared" si="19"/>
        <v>5.2466666666666661</v>
      </c>
      <c r="E178" s="43">
        <f t="shared" si="19"/>
        <v>0.8</v>
      </c>
    </row>
    <row r="179" spans="1:5" x14ac:dyDescent="0.25">
      <c r="A179" s="33">
        <v>177</v>
      </c>
      <c r="B179" s="34">
        <f t="shared" si="19"/>
        <v>4.1099999999999994</v>
      </c>
      <c r="C179" s="34">
        <f t="shared" si="19"/>
        <v>0.8</v>
      </c>
      <c r="D179" s="34">
        <f t="shared" si="19"/>
        <v>5.2524999999999995</v>
      </c>
      <c r="E179" s="43">
        <f t="shared" si="19"/>
        <v>0.8</v>
      </c>
    </row>
    <row r="180" spans="1:5" x14ac:dyDescent="0.25">
      <c r="A180" s="35">
        <v>178</v>
      </c>
      <c r="B180" s="34">
        <f t="shared" si="19"/>
        <v>4.1166666666666663</v>
      </c>
      <c r="C180" s="34">
        <f t="shared" si="19"/>
        <v>0.8</v>
      </c>
      <c r="D180" s="34">
        <f t="shared" si="19"/>
        <v>5.2583333333333329</v>
      </c>
      <c r="E180" s="43">
        <f t="shared" si="19"/>
        <v>0.8</v>
      </c>
    </row>
    <row r="181" spans="1:5" x14ac:dyDescent="0.25">
      <c r="A181" s="33">
        <v>179</v>
      </c>
      <c r="B181" s="34">
        <f t="shared" si="19"/>
        <v>4.1233333333333331</v>
      </c>
      <c r="C181" s="34">
        <f t="shared" si="19"/>
        <v>0.8</v>
      </c>
      <c r="D181" s="34">
        <f t="shared" si="19"/>
        <v>5.2641666666666662</v>
      </c>
      <c r="E181" s="43">
        <f t="shared" si="19"/>
        <v>0.8</v>
      </c>
    </row>
    <row r="182" spans="1:5" ht="13.8" thickBot="1" x14ac:dyDescent="0.3">
      <c r="A182" s="40">
        <v>180</v>
      </c>
      <c r="B182" s="41">
        <v>4.13</v>
      </c>
      <c r="C182" s="41">
        <v>0.8</v>
      </c>
      <c r="D182" s="41">
        <v>5.27</v>
      </c>
      <c r="E182" s="42">
        <v>0.8</v>
      </c>
    </row>
    <row r="184" spans="1:5" ht="12.75" customHeight="1" x14ac:dyDescent="0.25">
      <c r="B184" s="319" t="s">
        <v>69</v>
      </c>
      <c r="C184" s="319"/>
      <c r="D184" s="319"/>
      <c r="E184" s="28"/>
    </row>
    <row r="185" spans="1:5" x14ac:dyDescent="0.25">
      <c r="A185" s="28"/>
      <c r="B185" s="319"/>
      <c r="C185" s="319"/>
      <c r="D185" s="319"/>
      <c r="E185" s="28"/>
    </row>
    <row r="186" spans="1:5" x14ac:dyDescent="0.25">
      <c r="A186" s="28"/>
      <c r="B186" s="319"/>
      <c r="C186" s="319"/>
      <c r="D186" s="319"/>
      <c r="E186" s="28"/>
    </row>
    <row r="187" spans="1:5" x14ac:dyDescent="0.25">
      <c r="A187" s="28"/>
      <c r="B187" s="28"/>
      <c r="C187" s="28"/>
      <c r="D187" s="28"/>
      <c r="E187" s="28"/>
    </row>
  </sheetData>
  <sheetProtection password="8FA1" sheet="1" objects="1" scenarios="1" selectLockedCells="1"/>
  <mergeCells count="4">
    <mergeCell ref="B184:D186"/>
    <mergeCell ref="A1:A2"/>
    <mergeCell ref="B1:C1"/>
    <mergeCell ref="D1:E1"/>
  </mergeCells>
  <phoneticPr fontId="9" type="noConversion"/>
  <printOptions horizontalCentered="1"/>
  <pageMargins left="0.75" right="0.75" top="1" bottom="1" header="0.5" footer="0.5"/>
  <pageSetup orientation="portrait" r:id="rId1"/>
  <headerFooter alignWithMargins="0">
    <oddHeader>&amp;C&amp;"Arial,Bold"&amp;12TERM OF INDEBTEDNESS TABLE</oddHeader>
    <oddFooter>&amp;L&amp;Z&amp;F
&amp;A&amp;R&amp;9&amp;D
Page &amp;P of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CoverSheet</vt:lpstr>
      <vt:lpstr>D1</vt:lpstr>
      <vt:lpstr>D2</vt:lpstr>
      <vt:lpstr>D3</vt:lpstr>
      <vt:lpstr>D4</vt:lpstr>
      <vt:lpstr>Disability Credibility Table</vt:lpstr>
      <vt:lpstr>Term of Indebtedness Table</vt:lpstr>
      <vt:lpstr>CoverSheet!Print_Area</vt:lpstr>
      <vt:lpstr>'D1'!Print_Area</vt:lpstr>
      <vt:lpstr>'D2'!Print_Area</vt:lpstr>
      <vt:lpstr>'D3'!Print_Area</vt:lpstr>
      <vt:lpstr>'D4'!Print_Area</vt:lpstr>
      <vt:lpstr>'Term of Indebtedness Table'!Print_Titles</vt:lpstr>
    </vt:vector>
  </TitlesOfParts>
  <Company>State of Maine Bureau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Experience Report - Disability Combined</dc:title>
  <dc:creator>Rick Bergeron</dc:creator>
  <cp:lastModifiedBy>Fougere, Keith</cp:lastModifiedBy>
  <cp:lastPrinted>2006-08-23T13:49:40Z</cp:lastPrinted>
  <dcterms:created xsi:type="dcterms:W3CDTF">2002-06-28T19:39:26Z</dcterms:created>
  <dcterms:modified xsi:type="dcterms:W3CDTF">2022-08-18T18:30:33Z</dcterms:modified>
</cp:coreProperties>
</file>