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 Page\OSCSITE\pdf\finanrept\closingpackage\fy2025\"/>
    </mc:Choice>
  </mc:AlternateContent>
  <xr:revisionPtr revIDLastSave="0" documentId="8_{E5BF0B38-E476-4353-BB45-3660AA5898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eases" sheetId="1" r:id="rId1"/>
    <sheet name="1-30-24" sheetId="3" r:id="rId2"/>
  </sheets>
  <definedNames>
    <definedName name="periods">Leases!$C$26</definedName>
    <definedName name="RATE10">#REF!</definedName>
    <definedName name="RATE10FY24">'1-30-24'!$J$3</definedName>
    <definedName name="RATE20">#REF!</definedName>
    <definedName name="RATE20FY24">'1-30-24'!$J$4</definedName>
    <definedName name="RATE21PLUS">#REF!</definedName>
    <definedName name="RATE21PLUSFY24">'1-30-24'!$J$5</definedName>
    <definedName name="RATE5">#REF!</definedName>
    <definedName name="RATE5FY24">'1-30-24'!$J$2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3" l="1"/>
  <c r="J4" i="3"/>
  <c r="J3" i="3"/>
  <c r="J2" i="3"/>
  <c r="F33" i="3"/>
  <c r="F23" i="3"/>
  <c r="F13" i="3"/>
  <c r="E33" i="3"/>
  <c r="E28" i="3"/>
  <c r="E23" i="3"/>
  <c r="E18" i="3"/>
  <c r="E13" i="3"/>
  <c r="E8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C26" i="1" l="1"/>
  <c r="C25" i="1" s="1"/>
  <c r="C2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andra.royce\OneDrive - State of Maine\Documents\My Data Sources\Ssas-services.lbw.state.me.us_2683 SC_Finance.odc" keepAlive="1" name="SC Finance" type="5" refreshedVersion="6" background="1">
    <dbPr connection="Provider=MSOLAP.7;Integrated Security=SSPI;Persist Security Info=True;Initial Catalog=SC_Finance;Data Source=Ssas-services.lbw.state.me.us:2683;MDX Compatibility=1;Safety Options=2;MDX Missing Member Mode=Error;Update Isolation Level=2" command="SC_Finance" commandType="1"/>
    <olapPr sendLocale="1" rowDrillCount="1000"/>
  </connection>
</connections>
</file>

<file path=xl/sharedStrings.xml><?xml version="1.0" encoding="utf-8"?>
<sst xmlns="http://schemas.openxmlformats.org/spreadsheetml/2006/main" count="63" uniqueCount="62">
  <si>
    <t>Copier</t>
  </si>
  <si>
    <t>Coding</t>
  </si>
  <si>
    <t>010-18F-XXXXXX</t>
  </si>
  <si>
    <t>XXXX</t>
  </si>
  <si>
    <t xml:space="preserve">(1) 5 year renewal </t>
  </si>
  <si>
    <t>Leased
Asset
Description</t>
  </si>
  <si>
    <t>Lease
Period
[months including renewal periods]</t>
  </si>
  <si>
    <t>(ex) Smith Equipment Co</t>
  </si>
  <si>
    <t>Lessor/Vendor Name</t>
  </si>
  <si>
    <t>Department Name:</t>
  </si>
  <si>
    <t>Department #:</t>
  </si>
  <si>
    <t>Department Contact and phone number:</t>
  </si>
  <si>
    <t>All Renewal 
Option periods</t>
  </si>
  <si>
    <t>Object
Code</t>
  </si>
  <si>
    <t>Lease
Commencement
Date</t>
  </si>
  <si>
    <t>Lease
Termination
Date
[including renewal periods]</t>
  </si>
  <si>
    <t>Additional
expenses incurred
to make the asset ready for use</t>
  </si>
  <si>
    <t>Vendor
Code</t>
  </si>
  <si>
    <t>Full Contract
Number
[include doc code, doc dept, doc id]</t>
  </si>
  <si>
    <t>Monthly
Payment
Amount</t>
  </si>
  <si>
    <t>State Specific Municipal Market Data</t>
  </si>
  <si>
    <t>YEAR</t>
  </si>
  <si>
    <t>MONTHS</t>
  </si>
  <si>
    <t>RATE</t>
  </si>
  <si>
    <t xml:space="preserve"> TIERS
(NAMED RANGES)</t>
  </si>
  <si>
    <t>ROUND</t>
  </si>
  <si>
    <t>5 yrs</t>
  </si>
  <si>
    <t>1-60</t>
  </si>
  <si>
    <t>Year</t>
  </si>
  <si>
    <t>Maine</t>
  </si>
  <si>
    <t>6-10 yrs</t>
  </si>
  <si>
    <t>61-120</t>
  </si>
  <si>
    <t>11-20 yrs</t>
  </si>
  <si>
    <t>121-240</t>
  </si>
  <si>
    <t>21+ yrs</t>
  </si>
  <si>
    <t>241+</t>
  </si>
  <si>
    <t>THE RATES ABOVE ARE USED TO POPULATED THE CONFIGURATION SECTION ON THE "MAIN" SHEET</t>
  </si>
  <si>
    <t>Applied based on periods</t>
  </si>
  <si>
    <t>Calculated based on dates</t>
  </si>
  <si>
    <r>
      <t xml:space="preserve">*Monthly Lease Payment </t>
    </r>
    <r>
      <rPr>
        <sz val="11"/>
        <rFont val="Calibri"/>
        <family val="2"/>
        <scheme val="minor"/>
      </rPr>
      <t>(excluding operating costs)</t>
    </r>
  </si>
  <si>
    <t>Interest/Discount Rate (rate applied based on the number of payment periods - See "RATE" sheet)</t>
  </si>
  <si>
    <t>Number of Periods (months including renewal periods)</t>
  </si>
  <si>
    <t>ENTER LEASE PAYMENT:</t>
  </si>
  <si>
    <t>ENTER COMMENCEMENT DATE:</t>
  </si>
  <si>
    <t>ENTER EXPIRATION DATE:</t>
  </si>
  <si>
    <t>*Day 1 of Commencement Month</t>
  </si>
  <si>
    <r>
      <t xml:space="preserve">*Last day of Expiration Month </t>
    </r>
    <r>
      <rPr>
        <sz val="10"/>
        <rFont val="Arial"/>
        <family val="2"/>
      </rPr>
      <t>(including renewal periods</t>
    </r>
    <r>
      <rPr>
        <sz val="11"/>
        <rFont val="Calibri"/>
        <family val="2"/>
        <scheme val="minor"/>
      </rPr>
      <t>)</t>
    </r>
  </si>
  <si>
    <t>PRESENT VALUE OF LEASE ASSET:</t>
  </si>
  <si>
    <t>MATERIALITY CALCULATION</t>
  </si>
  <si>
    <t>Present Value is Calculated</t>
  </si>
  <si>
    <t>Please include all leases - buildings, machinery, office equipment, vehicles etc other than fund 043 leases</t>
  </si>
  <si>
    <t>Lease Commitments - GASB 87</t>
  </si>
  <si>
    <t>As of January 30, 2024</t>
  </si>
  <si>
    <t>5-Year Average</t>
  </si>
  <si>
    <t>10-Year Average</t>
  </si>
  <si>
    <t>11-20 Year Average</t>
  </si>
  <si>
    <t>20-30 Year Average</t>
  </si>
  <si>
    <t>RATE5FY24</t>
  </si>
  <si>
    <t>RATE10FY24</t>
  </si>
  <si>
    <t>RATE20FY24</t>
  </si>
  <si>
    <t>RATE21PLUSFY24</t>
  </si>
  <si>
    <t>Form version: FY2025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</si>
</sst>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"/>
  </numFmts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1" fillId="0" borderId="0" xfId="1" applyFont="1"/>
    <xf numFmtId="0" fontId="3" fillId="0" borderId="0" xfId="3"/>
    <xf numFmtId="0" fontId="4" fillId="2" borderId="0" xfId="3" applyFont="1" applyFill="1" applyAlignment="1">
      <alignment horizontal="center"/>
    </xf>
    <xf numFmtId="49" fontId="4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 wrapText="1"/>
    </xf>
    <xf numFmtId="0" fontId="3" fillId="2" borderId="0" xfId="3" applyFill="1" applyAlignment="1">
      <alignment horizontal="center"/>
    </xf>
    <xf numFmtId="49" fontId="3" fillId="2" borderId="0" xfId="3" applyNumberForma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0" fontId="3" fillId="2" borderId="0" xfId="3" applyFill="1"/>
    <xf numFmtId="49" fontId="3" fillId="0" borderId="0" xfId="3" applyNumberFormat="1"/>
    <xf numFmtId="0" fontId="6" fillId="0" borderId="0" xfId="5"/>
    <xf numFmtId="10" fontId="5" fillId="0" borderId="1" xfId="4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43" fontId="11" fillId="0" borderId="0" xfId="1" applyFont="1" applyFill="1"/>
    <xf numFmtId="0" fontId="11" fillId="0" borderId="0" xfId="0" applyFont="1" applyAlignment="1">
      <alignment horizontal="right"/>
    </xf>
    <xf numFmtId="10" fontId="10" fillId="0" borderId="0" xfId="2" applyNumberFormat="1" applyFont="1" applyFill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0" fontId="11" fillId="0" borderId="0" xfId="0" applyFont="1" applyAlignment="1">
      <alignment horizontal="left" indent="1"/>
    </xf>
    <xf numFmtId="43" fontId="10" fillId="3" borderId="2" xfId="1" applyFont="1" applyFill="1" applyBorder="1" applyProtection="1">
      <protection locked="0"/>
    </xf>
    <xf numFmtId="14" fontId="10" fillId="3" borderId="2" xfId="0" applyNumberFormat="1" applyFont="1" applyFill="1" applyBorder="1" applyAlignment="1" applyProtection="1">
      <alignment horizontal="right"/>
      <protection locked="0"/>
    </xf>
    <xf numFmtId="166" fontId="10" fillId="0" borderId="0" xfId="1" applyNumberFormat="1" applyFont="1" applyFill="1" applyBorder="1" applyAlignment="1">
      <alignment horizontal="right"/>
    </xf>
    <xf numFmtId="8" fontId="7" fillId="0" borderId="0" xfId="0" applyNumberFormat="1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left" indent="1"/>
    </xf>
    <xf numFmtId="0" fontId="13" fillId="0" borderId="0" xfId="0" applyFont="1"/>
    <xf numFmtId="0" fontId="14" fillId="4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2" applyNumberFormat="1" applyFont="1" applyBorder="1" applyAlignment="1">
      <alignment horizontal="center"/>
    </xf>
    <xf numFmtId="8" fontId="0" fillId="0" borderId="0" xfId="0" applyNumberFormat="1"/>
    <xf numFmtId="0" fontId="1" fillId="0" borderId="3" xfId="0" applyFont="1" applyBorder="1" applyAlignment="1">
      <alignment horizontal="center"/>
    </xf>
  </cellXfs>
  <cellStyles count="7">
    <cellStyle name="Comma" xfId="1" builtinId="3"/>
    <cellStyle name="Hyperlink 2" xfId="5" xr:uid="{81F389A5-F0DE-4D7E-868A-71333C22C290}"/>
    <cellStyle name="Normal" xfId="0" builtinId="0"/>
    <cellStyle name="Normal 2" xfId="3" xr:uid="{B1D11E83-29B6-47CE-A842-9A9C0427F1F4}"/>
    <cellStyle name="Normal 3" xfId="6" xr:uid="{6F410C89-B9AC-4F8F-9D13-542FB37B2E1B}"/>
    <cellStyle name="Percent" xfId="2" builtinId="5"/>
    <cellStyle name="Percent 2" xfId="4" xr:uid="{12487DE0-1526-4E7F-A229-C9E25704F2E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FB49E4-CF22-CA1E-78C9-814615B1178A}"/>
            </a:ext>
          </a:extLst>
        </xdr:cNvPr>
        <xdr:cNvSpPr txBox="1"/>
      </xdr:nvSpPr>
      <xdr:spPr>
        <a:xfrm>
          <a:off x="2581275" y="2724150"/>
          <a:ext cx="4876800" cy="771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 cmpd="sng">
          <a:solidFill>
            <a:schemeClr val="tx1"/>
          </a:solidFill>
        </a:ln>
        <a:effectLst>
          <a:outerShdw blurRad="101600" dist="889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values in the yellow cells below to calculate the Present Value of the lease potentially to be included in this sheet.  Include only individual leases with a Present Value of </a:t>
          </a:r>
          <a:r>
            <a:rPr lang="en-US" sz="1100" b="1" baseline="0"/>
            <a:t>$500,000 </a:t>
          </a:r>
          <a:r>
            <a:rPr lang="en-US" sz="1100" baseline="0"/>
            <a:t>or greater in the list above.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3"/>
  <sheetViews>
    <sheetView tabSelected="1" workbookViewId="0">
      <selection activeCell="D31" sqref="D31"/>
    </sheetView>
  </sheetViews>
  <sheetFormatPr defaultRowHeight="14.4" x14ac:dyDescent="0.3"/>
  <cols>
    <col min="1" max="1" width="37.6640625" customWidth="1"/>
    <col min="2" max="2" width="13.44140625" customWidth="1"/>
    <col min="3" max="3" width="21.5546875" bestFit="1" customWidth="1"/>
    <col min="4" max="4" width="20.88671875" customWidth="1"/>
    <col min="5" max="5" width="15.21875" style="11" customWidth="1"/>
    <col min="6" max="6" width="18.109375" style="11" customWidth="1"/>
    <col min="7" max="7" width="20.88671875" customWidth="1"/>
    <col min="8" max="8" width="20.21875" customWidth="1"/>
    <col min="9" max="10" width="18.6640625" customWidth="1"/>
    <col min="11" max="11" width="22.88671875" customWidth="1"/>
    <col min="12" max="12" width="15.44140625" customWidth="1"/>
  </cols>
  <sheetData>
    <row r="1" spans="1:19" x14ac:dyDescent="0.3">
      <c r="A1" s="9" t="s">
        <v>51</v>
      </c>
    </row>
    <row r="2" spans="1:19" x14ac:dyDescent="0.3">
      <c r="A2" s="9" t="s">
        <v>61</v>
      </c>
    </row>
    <row r="3" spans="1:19" x14ac:dyDescent="0.3">
      <c r="A3" s="7" t="s">
        <v>50</v>
      </c>
    </row>
    <row r="4" spans="1:19" x14ac:dyDescent="0.3">
      <c r="A4" s="10" t="s">
        <v>9</v>
      </c>
      <c r="E4" s="12"/>
      <c r="F4" s="12"/>
    </row>
    <row r="5" spans="1:19" x14ac:dyDescent="0.3">
      <c r="A5" s="10" t="s">
        <v>10</v>
      </c>
      <c r="E5" s="12"/>
      <c r="F5" s="12"/>
    </row>
    <row r="6" spans="1:19" x14ac:dyDescent="0.3">
      <c r="A6" s="10" t="s">
        <v>11</v>
      </c>
      <c r="E6" s="12"/>
      <c r="F6" s="12"/>
    </row>
    <row r="7" spans="1:19" x14ac:dyDescent="0.3">
      <c r="A7" s="1"/>
      <c r="B7" s="1"/>
      <c r="C7" s="1"/>
      <c r="D7" s="1"/>
      <c r="E7" s="13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72" x14ac:dyDescent="0.3">
      <c r="A8" s="2" t="s">
        <v>8</v>
      </c>
      <c r="B8" s="8" t="s">
        <v>17</v>
      </c>
      <c r="C8" s="8" t="s">
        <v>18</v>
      </c>
      <c r="D8" s="8" t="s">
        <v>5</v>
      </c>
      <c r="E8" s="14" t="s">
        <v>19</v>
      </c>
      <c r="F8" s="14" t="s">
        <v>16</v>
      </c>
      <c r="G8" s="8" t="s">
        <v>6</v>
      </c>
      <c r="H8" s="8" t="s">
        <v>14</v>
      </c>
      <c r="I8" s="8" t="s">
        <v>15</v>
      </c>
      <c r="J8" s="8" t="s">
        <v>12</v>
      </c>
      <c r="K8" s="2" t="s">
        <v>1</v>
      </c>
      <c r="L8" s="8" t="s">
        <v>13</v>
      </c>
      <c r="M8" s="1"/>
      <c r="N8" s="1"/>
      <c r="O8" s="1"/>
      <c r="P8" s="1"/>
      <c r="Q8" s="1"/>
      <c r="R8" s="1"/>
      <c r="S8" s="1"/>
    </row>
    <row r="9" spans="1:19" x14ac:dyDescent="0.3">
      <c r="A9" s="3" t="s">
        <v>7</v>
      </c>
      <c r="B9" s="3">
        <v>123456789</v>
      </c>
      <c r="C9" s="3"/>
      <c r="D9" s="3" t="s">
        <v>0</v>
      </c>
      <c r="E9" s="15">
        <v>1000</v>
      </c>
      <c r="F9" s="15">
        <v>1200</v>
      </c>
      <c r="G9" s="6">
        <v>60</v>
      </c>
      <c r="H9" s="4">
        <v>43313</v>
      </c>
      <c r="I9" s="4">
        <v>45503</v>
      </c>
      <c r="J9" s="5" t="s">
        <v>4</v>
      </c>
      <c r="K9" s="3" t="s">
        <v>2</v>
      </c>
      <c r="L9" s="3" t="s">
        <v>3</v>
      </c>
      <c r="M9" s="3"/>
      <c r="N9" s="3"/>
      <c r="O9" s="3"/>
    </row>
    <row r="15" spans="1:19" ht="18" x14ac:dyDescent="0.35">
      <c r="A15" s="40" t="s">
        <v>48</v>
      </c>
    </row>
    <row r="20" spans="2:10" x14ac:dyDescent="0.3">
      <c r="B20" s="38" t="s">
        <v>47</v>
      </c>
      <c r="C20" s="37">
        <f>-PV(C25,C26,C22)</f>
        <v>8086.2521855948689</v>
      </c>
      <c r="D20" s="39" t="s">
        <v>49</v>
      </c>
    </row>
    <row r="21" spans="2:10" ht="15" thickBot="1" x14ac:dyDescent="0.35"/>
    <row r="22" spans="2:10" ht="15" thickBot="1" x14ac:dyDescent="0.35">
      <c r="B22" s="27" t="s">
        <v>42</v>
      </c>
      <c r="C22" s="34">
        <v>300</v>
      </c>
      <c r="D22" s="28" t="s">
        <v>39</v>
      </c>
      <c r="E22" s="29"/>
    </row>
    <row r="23" spans="2:10" ht="15" thickBot="1" x14ac:dyDescent="0.35">
      <c r="B23" s="27" t="s">
        <v>43</v>
      </c>
      <c r="C23" s="35">
        <v>45474</v>
      </c>
      <c r="D23" s="28" t="s">
        <v>45</v>
      </c>
      <c r="E23" s="29"/>
    </row>
    <row r="24" spans="2:10" ht="15" thickBot="1" x14ac:dyDescent="0.35">
      <c r="B24" s="27" t="s">
        <v>44</v>
      </c>
      <c r="C24" s="35">
        <v>58622</v>
      </c>
      <c r="D24" s="28" t="s">
        <v>46</v>
      </c>
      <c r="E24" s="29"/>
    </row>
    <row r="25" spans="2:10" x14ac:dyDescent="0.3">
      <c r="B25" s="30" t="s">
        <v>37</v>
      </c>
      <c r="C25" s="31">
        <f>IF(periods&lt;61,RATE5FY24,IF(AND(periods&gt;60,periods&lt;121),RATE10FY24,IF(AND(periods&gt;120,periods&lt;241),RATE20FY24,IF(periods&gt;240,RATE21PLUSFY24,0))))</f>
        <v>3.7100000000000001E-2</v>
      </c>
      <c r="D25" s="28" t="s">
        <v>40</v>
      </c>
      <c r="E25" s="29"/>
    </row>
    <row r="26" spans="2:10" x14ac:dyDescent="0.3">
      <c r="B26" s="30" t="s">
        <v>38</v>
      </c>
      <c r="C26" s="36">
        <f>DATEDIF($C$23,$C$24,"M")+1</f>
        <v>432</v>
      </c>
      <c r="D26" s="33" t="s">
        <v>41</v>
      </c>
      <c r="E26" s="29"/>
      <c r="J26" s="51"/>
    </row>
    <row r="27" spans="2:10" x14ac:dyDescent="0.3">
      <c r="B27" s="30"/>
      <c r="C27" s="32"/>
      <c r="D27" s="33"/>
      <c r="E27" s="29"/>
    </row>
    <row r="28" spans="2:10" x14ac:dyDescent="0.3">
      <c r="B28" s="10"/>
    </row>
    <row r="29" spans="2:10" x14ac:dyDescent="0.3">
      <c r="B29" s="10"/>
    </row>
    <row r="30" spans="2:10" x14ac:dyDescent="0.3">
      <c r="B30" s="10"/>
    </row>
    <row r="31" spans="2:10" x14ac:dyDescent="0.3">
      <c r="B31" s="10"/>
    </row>
    <row r="32" spans="2:10" x14ac:dyDescent="0.3">
      <c r="B32" s="10"/>
    </row>
    <row r="33" spans="2:2" x14ac:dyDescent="0.3">
      <c r="B33" s="10"/>
    </row>
  </sheetData>
  <dataValidations count="3">
    <dataValidation operator="greaterThan" allowBlank="1" showInputMessage="1" showErrorMessage="1" promptTitle="Macrolizer Message" prompt="Enter a positive value" sqref="C22" xr:uid="{2A7088C2-F3EC-4A07-BE23-1335D1F4E3D8}"/>
    <dataValidation operator="greaterThan" allowBlank="1" showInputMessage="1" showErrorMessage="1" promptTitle="Macrolizer Message" prompt="Enter the first day of the month_x000a_" sqref="C23" xr:uid="{7DDFFD57-7501-476B-898F-E20B2A6828C9}"/>
    <dataValidation operator="greaterThan" allowBlank="1" showInputMessage="1" showErrorMessage="1" promptTitle="Macrolizer Message" prompt="Enter the last day of the month" sqref="C24" xr:uid="{91A71863-B09A-49B0-9316-548D6C71ED68}"/>
  </dataValidations>
  <pageMargins left="0.2" right="0.2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D9BC-C334-4825-AF7A-D2CA722FF1A6}">
  <dimension ref="A1:M34"/>
  <sheetViews>
    <sheetView workbookViewId="0">
      <selection activeCell="J2" sqref="J2"/>
    </sheetView>
  </sheetViews>
  <sheetFormatPr defaultRowHeight="14.4" x14ac:dyDescent="0.3"/>
  <cols>
    <col min="7" max="7" width="16" customWidth="1"/>
    <col min="8" max="8" width="14.88671875" customWidth="1"/>
    <col min="9" max="9" width="13.109375" customWidth="1"/>
    <col min="10" max="10" width="12.77734375" customWidth="1"/>
    <col min="11" max="11" width="17.109375" customWidth="1"/>
    <col min="12" max="12" width="12.21875" customWidth="1"/>
    <col min="13" max="13" width="12.109375" customWidth="1"/>
  </cols>
  <sheetData>
    <row r="1" spans="1:13" ht="47.4" customHeight="1" x14ac:dyDescent="0.3">
      <c r="A1" s="16" t="s">
        <v>20</v>
      </c>
      <c r="H1" s="17" t="s">
        <v>21</v>
      </c>
      <c r="I1" s="18" t="s">
        <v>22</v>
      </c>
      <c r="J1" s="19" t="s">
        <v>23</v>
      </c>
      <c r="K1" s="19" t="s">
        <v>24</v>
      </c>
      <c r="L1" s="17" t="s">
        <v>25</v>
      </c>
      <c r="M1" s="17">
        <v>4</v>
      </c>
    </row>
    <row r="2" spans="1:13" x14ac:dyDescent="0.3">
      <c r="A2" s="52" t="s">
        <v>52</v>
      </c>
      <c r="B2" s="52"/>
      <c r="C2" s="52"/>
      <c r="D2" s="49"/>
      <c r="H2" s="20" t="s">
        <v>26</v>
      </c>
      <c r="I2" s="21" t="s">
        <v>27</v>
      </c>
      <c r="J2" s="22">
        <f>ROUND(E8,$M$1)</f>
        <v>2.69E-2</v>
      </c>
      <c r="K2" s="20" t="s">
        <v>57</v>
      </c>
      <c r="L2" s="23"/>
      <c r="M2" s="23"/>
    </row>
    <row r="3" spans="1:13" x14ac:dyDescent="0.3">
      <c r="A3" s="41"/>
      <c r="B3" s="41" t="s">
        <v>28</v>
      </c>
      <c r="C3" s="41" t="s">
        <v>29</v>
      </c>
      <c r="D3" s="41"/>
      <c r="H3" s="20" t="s">
        <v>30</v>
      </c>
      <c r="I3" s="21" t="s">
        <v>31</v>
      </c>
      <c r="J3" s="22">
        <f>ROUND(F13,$M$1)</f>
        <v>2.6100000000000002E-2</v>
      </c>
      <c r="K3" s="20" t="s">
        <v>58</v>
      </c>
      <c r="L3" s="23"/>
      <c r="M3" s="23"/>
    </row>
    <row r="4" spans="1:13" x14ac:dyDescent="0.3">
      <c r="A4" s="42">
        <v>1</v>
      </c>
      <c r="B4" s="42">
        <v>2025</v>
      </c>
      <c r="C4" s="43">
        <v>3.0200000000000001E-2</v>
      </c>
      <c r="D4" s="50"/>
      <c r="H4" s="20" t="s">
        <v>32</v>
      </c>
      <c r="I4" s="21" t="s">
        <v>33</v>
      </c>
      <c r="J4" s="22">
        <f>ROUND(F23,$M$1)</f>
        <v>2.8799999999999999E-2</v>
      </c>
      <c r="K4" s="20" t="s">
        <v>59</v>
      </c>
      <c r="L4" s="23"/>
      <c r="M4" s="23"/>
    </row>
    <row r="5" spans="1:13" x14ac:dyDescent="0.3">
      <c r="A5" s="42">
        <f>1+A4</f>
        <v>2</v>
      </c>
      <c r="B5" s="42">
        <f>1+B4</f>
        <v>2026</v>
      </c>
      <c r="C5" s="43">
        <v>2.75E-2</v>
      </c>
      <c r="D5" s="50"/>
      <c r="H5" s="20" t="s">
        <v>34</v>
      </c>
      <c r="I5" s="21" t="s">
        <v>35</v>
      </c>
      <c r="J5" s="22">
        <f>ROUND(F33,$M$1)</f>
        <v>3.7100000000000001E-2</v>
      </c>
      <c r="K5" s="20" t="s">
        <v>60</v>
      </c>
      <c r="L5" s="23"/>
      <c r="M5" s="23"/>
    </row>
    <row r="6" spans="1:13" x14ac:dyDescent="0.3">
      <c r="A6" s="42">
        <f t="shared" ref="A6:B21" si="0">1+A5</f>
        <v>3</v>
      </c>
      <c r="B6" s="42">
        <f t="shared" si="0"/>
        <v>2027</v>
      </c>
      <c r="C6" s="43">
        <v>2.6499999999999999E-2</v>
      </c>
      <c r="D6" s="50"/>
      <c r="H6" s="16"/>
      <c r="I6" s="24"/>
      <c r="J6" s="16"/>
      <c r="K6" s="16"/>
      <c r="L6" s="16"/>
      <c r="M6" s="16"/>
    </row>
    <row r="7" spans="1:13" x14ac:dyDescent="0.3">
      <c r="A7" s="42">
        <f t="shared" si="0"/>
        <v>4</v>
      </c>
      <c r="B7" s="42">
        <f t="shared" si="0"/>
        <v>2028</v>
      </c>
      <c r="C7" s="43">
        <v>2.52E-2</v>
      </c>
      <c r="D7" s="50"/>
      <c r="H7" s="16" t="s">
        <v>36</v>
      </c>
      <c r="I7" s="24"/>
      <c r="J7" s="16"/>
      <c r="K7" s="16"/>
      <c r="L7" s="16"/>
      <c r="M7" s="16"/>
    </row>
    <row r="8" spans="1:13" x14ac:dyDescent="0.3">
      <c r="A8" s="42">
        <f t="shared" si="0"/>
        <v>5</v>
      </c>
      <c r="B8" s="42">
        <f t="shared" si="0"/>
        <v>2029</v>
      </c>
      <c r="C8" s="43">
        <v>2.4900000000000002E-2</v>
      </c>
      <c r="D8" s="44"/>
      <c r="E8" s="44">
        <f>+AVERAGE(C4:C8)</f>
        <v>2.6860000000000002E-2</v>
      </c>
      <c r="F8" s="44"/>
      <c r="G8" s="45" t="s">
        <v>53</v>
      </c>
      <c r="H8" s="25" t="s">
        <v>23</v>
      </c>
      <c r="I8" s="24"/>
      <c r="J8" s="16"/>
      <c r="K8" s="16"/>
      <c r="L8" s="16"/>
      <c r="M8" s="16"/>
    </row>
    <row r="9" spans="1:13" x14ac:dyDescent="0.3">
      <c r="A9" s="46">
        <f t="shared" si="0"/>
        <v>6</v>
      </c>
      <c r="B9" s="46">
        <f t="shared" si="0"/>
        <v>2030</v>
      </c>
      <c r="C9" s="47">
        <v>2.5000000000000001E-2</v>
      </c>
      <c r="D9" s="50"/>
      <c r="E9" s="48"/>
      <c r="F9" s="48"/>
    </row>
    <row r="10" spans="1:13" x14ac:dyDescent="0.3">
      <c r="A10" s="42">
        <f t="shared" si="0"/>
        <v>7</v>
      </c>
      <c r="B10" s="42">
        <f t="shared" si="0"/>
        <v>2031</v>
      </c>
      <c r="C10" s="43">
        <v>2.52E-2</v>
      </c>
      <c r="D10" s="50"/>
      <c r="E10" s="48"/>
      <c r="F10" s="48"/>
    </row>
    <row r="11" spans="1:13" x14ac:dyDescent="0.3">
      <c r="A11" s="42">
        <f t="shared" si="0"/>
        <v>8</v>
      </c>
      <c r="B11" s="42">
        <f t="shared" si="0"/>
        <v>2032</v>
      </c>
      <c r="C11" s="43">
        <v>2.5399999999999999E-2</v>
      </c>
      <c r="D11" s="50"/>
      <c r="E11" s="48"/>
      <c r="F11" s="48"/>
    </row>
    <row r="12" spans="1:13" x14ac:dyDescent="0.3">
      <c r="A12" s="42">
        <f t="shared" si="0"/>
        <v>9</v>
      </c>
      <c r="B12" s="42">
        <f t="shared" si="0"/>
        <v>2033</v>
      </c>
      <c r="C12" s="43">
        <v>2.5699999999999997E-2</v>
      </c>
      <c r="D12" s="50"/>
      <c r="E12" s="48"/>
      <c r="F12" s="48"/>
    </row>
    <row r="13" spans="1:13" x14ac:dyDescent="0.3">
      <c r="A13" s="42">
        <f t="shared" si="0"/>
        <v>10</v>
      </c>
      <c r="B13" s="42">
        <f t="shared" si="0"/>
        <v>2034</v>
      </c>
      <c r="C13" s="43">
        <v>2.58E-2</v>
      </c>
      <c r="D13" s="44"/>
      <c r="E13" s="44">
        <f>+AVERAGE(C9:C13)</f>
        <v>2.5419999999999998E-2</v>
      </c>
      <c r="F13" s="26">
        <f>AVERAGE(C4:C13)</f>
        <v>2.6140000000000004E-2</v>
      </c>
      <c r="G13" s="45" t="s">
        <v>54</v>
      </c>
    </row>
    <row r="14" spans="1:13" x14ac:dyDescent="0.3">
      <c r="A14" s="46">
        <f t="shared" si="0"/>
        <v>11</v>
      </c>
      <c r="B14" s="46">
        <f t="shared" si="0"/>
        <v>2035</v>
      </c>
      <c r="C14" s="47">
        <v>2.6800000000000001E-2</v>
      </c>
      <c r="D14" s="50"/>
      <c r="E14" s="48"/>
      <c r="F14" s="48"/>
    </row>
    <row r="15" spans="1:13" x14ac:dyDescent="0.3">
      <c r="A15" s="42">
        <f t="shared" si="0"/>
        <v>12</v>
      </c>
      <c r="B15" s="42">
        <f t="shared" si="0"/>
        <v>2036</v>
      </c>
      <c r="C15" s="43">
        <v>2.7999999999999997E-2</v>
      </c>
      <c r="D15" s="50"/>
      <c r="E15" s="48"/>
      <c r="F15" s="48"/>
    </row>
    <row r="16" spans="1:13" x14ac:dyDescent="0.3">
      <c r="A16" s="42">
        <f t="shared" si="0"/>
        <v>13</v>
      </c>
      <c r="B16" s="42">
        <f t="shared" si="0"/>
        <v>2037</v>
      </c>
      <c r="C16" s="43">
        <v>2.8900000000000002E-2</v>
      </c>
      <c r="D16" s="50"/>
      <c r="E16" s="48"/>
      <c r="F16" s="48"/>
    </row>
    <row r="17" spans="1:7" x14ac:dyDescent="0.3">
      <c r="A17" s="42">
        <f t="shared" si="0"/>
        <v>14</v>
      </c>
      <c r="B17" s="42">
        <f t="shared" si="0"/>
        <v>2038</v>
      </c>
      <c r="C17" s="43">
        <v>3.0899999999999997E-2</v>
      </c>
      <c r="D17" s="50"/>
      <c r="E17" s="48"/>
      <c r="F17" s="48"/>
    </row>
    <row r="18" spans="1:7" x14ac:dyDescent="0.3">
      <c r="A18" s="42">
        <f t="shared" si="0"/>
        <v>15</v>
      </c>
      <c r="B18" s="42">
        <f t="shared" si="0"/>
        <v>2039</v>
      </c>
      <c r="C18" s="43">
        <v>3.1699999999999999E-2</v>
      </c>
      <c r="D18" s="44"/>
      <c r="E18" s="44">
        <f>+AVERAGE(C14:C18)</f>
        <v>2.9259999999999998E-2</v>
      </c>
      <c r="F18" s="26"/>
      <c r="G18" s="45"/>
    </row>
    <row r="19" spans="1:7" x14ac:dyDescent="0.3">
      <c r="A19" s="46">
        <f t="shared" si="0"/>
        <v>16</v>
      </c>
      <c r="B19" s="46">
        <f t="shared" si="0"/>
        <v>2040</v>
      </c>
      <c r="C19" s="47">
        <v>3.2400000000000005E-2</v>
      </c>
      <c r="D19" s="50"/>
      <c r="E19" s="48"/>
      <c r="F19" s="48"/>
    </row>
    <row r="20" spans="1:7" x14ac:dyDescent="0.3">
      <c r="A20" s="42">
        <f t="shared" si="0"/>
        <v>17</v>
      </c>
      <c r="B20" s="42">
        <f t="shared" si="0"/>
        <v>2041</v>
      </c>
      <c r="C20" s="43">
        <v>3.3099999999999997E-2</v>
      </c>
      <c r="D20" s="50"/>
      <c r="E20" s="48"/>
      <c r="F20" s="48"/>
    </row>
    <row r="21" spans="1:7" x14ac:dyDescent="0.3">
      <c r="A21" s="42">
        <f t="shared" si="0"/>
        <v>18</v>
      </c>
      <c r="B21" s="42">
        <f t="shared" si="0"/>
        <v>2042</v>
      </c>
      <c r="C21" s="43">
        <v>3.3700000000000001E-2</v>
      </c>
      <c r="D21" s="50"/>
      <c r="E21" s="48"/>
      <c r="F21" s="48"/>
    </row>
    <row r="22" spans="1:7" x14ac:dyDescent="0.3">
      <c r="A22" s="42">
        <f t="shared" ref="A22:B33" si="1">1+A21</f>
        <v>19</v>
      </c>
      <c r="B22" s="42">
        <f t="shared" si="1"/>
        <v>2043</v>
      </c>
      <c r="C22" s="43">
        <v>3.4300000000000004E-2</v>
      </c>
      <c r="D22" s="50"/>
      <c r="E22" s="48"/>
      <c r="F22" s="48"/>
    </row>
    <row r="23" spans="1:7" x14ac:dyDescent="0.3">
      <c r="A23" s="42">
        <f t="shared" si="1"/>
        <v>20</v>
      </c>
      <c r="B23" s="42">
        <f t="shared" si="1"/>
        <v>2044</v>
      </c>
      <c r="C23" s="43">
        <v>3.4799999999999998E-2</v>
      </c>
      <c r="D23" s="44"/>
      <c r="E23" s="44">
        <f>+AVERAGE(C19:C23)</f>
        <v>3.3660000000000002E-2</v>
      </c>
      <c r="F23" s="26">
        <f>AVERAGE(C4:C23)</f>
        <v>2.8800000000000003E-2</v>
      </c>
      <c r="G23" s="45" t="s">
        <v>55</v>
      </c>
    </row>
    <row r="24" spans="1:7" x14ac:dyDescent="0.3">
      <c r="A24" s="46">
        <f t="shared" si="1"/>
        <v>21</v>
      </c>
      <c r="B24" s="46">
        <f t="shared" si="1"/>
        <v>2045</v>
      </c>
      <c r="C24" s="47">
        <v>3.5400000000000001E-2</v>
      </c>
      <c r="D24" s="50"/>
      <c r="E24" s="48"/>
      <c r="F24" s="48"/>
    </row>
    <row r="25" spans="1:7" x14ac:dyDescent="0.3">
      <c r="A25" s="42">
        <f t="shared" si="1"/>
        <v>22</v>
      </c>
      <c r="B25" s="42">
        <f t="shared" si="1"/>
        <v>2046</v>
      </c>
      <c r="C25" s="43">
        <v>3.5900000000000001E-2</v>
      </c>
      <c r="D25" s="50"/>
      <c r="E25" s="48"/>
      <c r="F25" s="48"/>
    </row>
    <row r="26" spans="1:7" x14ac:dyDescent="0.3">
      <c r="A26" s="42">
        <f t="shared" si="1"/>
        <v>23</v>
      </c>
      <c r="B26" s="42">
        <f t="shared" si="1"/>
        <v>2047</v>
      </c>
      <c r="C26" s="43">
        <v>3.6400000000000002E-2</v>
      </c>
      <c r="D26" s="50"/>
      <c r="E26" s="48"/>
      <c r="F26" s="48"/>
    </row>
    <row r="27" spans="1:7" x14ac:dyDescent="0.3">
      <c r="A27" s="42">
        <f t="shared" si="1"/>
        <v>24</v>
      </c>
      <c r="B27" s="42">
        <f t="shared" si="1"/>
        <v>2048</v>
      </c>
      <c r="C27" s="43">
        <v>3.6900000000000002E-2</v>
      </c>
      <c r="D27" s="50"/>
      <c r="E27" s="48"/>
      <c r="F27" s="48"/>
    </row>
    <row r="28" spans="1:7" x14ac:dyDescent="0.3">
      <c r="A28" s="42">
        <f t="shared" si="1"/>
        <v>25</v>
      </c>
      <c r="B28" s="42">
        <f t="shared" si="1"/>
        <v>2049</v>
      </c>
      <c r="C28" s="43">
        <v>3.73E-2</v>
      </c>
      <c r="D28" s="44"/>
      <c r="E28" s="44">
        <f>+AVERAGE(C24:C28)</f>
        <v>3.6380000000000003E-2</v>
      </c>
      <c r="F28" s="26"/>
      <c r="G28" s="45"/>
    </row>
    <row r="29" spans="1:7" x14ac:dyDescent="0.3">
      <c r="A29" s="46">
        <f t="shared" si="1"/>
        <v>26</v>
      </c>
      <c r="B29" s="46">
        <f t="shared" si="1"/>
        <v>2050</v>
      </c>
      <c r="C29" s="47">
        <v>3.7499999999999999E-2</v>
      </c>
      <c r="D29" s="50"/>
      <c r="E29" s="48"/>
      <c r="F29" s="48"/>
    </row>
    <row r="30" spans="1:7" x14ac:dyDescent="0.3">
      <c r="A30" s="42">
        <f t="shared" si="1"/>
        <v>27</v>
      </c>
      <c r="B30" s="42">
        <f t="shared" si="1"/>
        <v>2051</v>
      </c>
      <c r="C30" s="43">
        <v>3.7599999999999995E-2</v>
      </c>
      <c r="D30" s="50"/>
      <c r="E30" s="48"/>
      <c r="F30" s="48"/>
    </row>
    <row r="31" spans="1:7" x14ac:dyDescent="0.3">
      <c r="A31" s="42">
        <f t="shared" si="1"/>
        <v>28</v>
      </c>
      <c r="B31" s="42">
        <f t="shared" si="1"/>
        <v>2052</v>
      </c>
      <c r="C31" s="43">
        <v>3.7900000000000003E-2</v>
      </c>
      <c r="D31" s="50"/>
      <c r="E31" s="48"/>
      <c r="F31" s="48"/>
    </row>
    <row r="32" spans="1:7" x14ac:dyDescent="0.3">
      <c r="A32" s="42">
        <f t="shared" si="1"/>
        <v>29</v>
      </c>
      <c r="B32" s="42">
        <f t="shared" si="1"/>
        <v>2053</v>
      </c>
      <c r="C32" s="43">
        <v>3.7999999999999999E-2</v>
      </c>
      <c r="D32" s="50"/>
      <c r="E32" s="48"/>
      <c r="F32" s="48"/>
    </row>
    <row r="33" spans="1:7" x14ac:dyDescent="0.3">
      <c r="A33" s="42">
        <f t="shared" si="1"/>
        <v>30</v>
      </c>
      <c r="B33" s="42">
        <f t="shared" si="1"/>
        <v>2054</v>
      </c>
      <c r="C33" s="43">
        <v>3.8100000000000002E-2</v>
      </c>
      <c r="D33" s="44"/>
      <c r="E33" s="44">
        <f>+AVERAGE(C29:C33)</f>
        <v>3.7819999999999999E-2</v>
      </c>
      <c r="F33" s="26">
        <f>AVERAGE(C24:C33)</f>
        <v>3.7100000000000001E-2</v>
      </c>
      <c r="G33" s="45" t="s">
        <v>56</v>
      </c>
    </row>
    <row r="34" spans="1:7" x14ac:dyDescent="0.3">
      <c r="B34" s="1"/>
    </row>
  </sheetData>
  <mergeCells count="1">
    <mergeCell ref="A2:C2"/>
  </mergeCells>
  <hyperlinks>
    <hyperlink ref="H8" location="RATE" display="RATE" xr:uid="{7DCF5CCF-E56B-4151-B34E-395EF14B4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Leases</vt:lpstr>
      <vt:lpstr>1-30-24</vt:lpstr>
      <vt:lpstr>periods</vt:lpstr>
      <vt:lpstr>RATE10FY24</vt:lpstr>
      <vt:lpstr>RATE20FY24</vt:lpstr>
      <vt:lpstr>RATE21PLUSFY24</vt:lpstr>
      <vt:lpstr>RATE5FY24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Sandra</dc:creator>
  <cp:lastModifiedBy>Dickinson, Angela L</cp:lastModifiedBy>
  <cp:lastPrinted>2020-06-08T14:10:38Z</cp:lastPrinted>
  <dcterms:created xsi:type="dcterms:W3CDTF">2019-05-09T19:11:32Z</dcterms:created>
  <dcterms:modified xsi:type="dcterms:W3CDTF">2025-06-09T14:40:24Z</dcterms:modified>
</cp:coreProperties>
</file>