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versantpower-my.sharepoint.com/personal/sjohnston_versantpower_com/Documents/Desktop/"/>
    </mc:Choice>
  </mc:AlternateContent>
  <xr:revisionPtr revIDLastSave="206" documentId="8_{79C9B2E0-1730-44DD-AEF7-A53BA5A472B2}" xr6:coauthVersionLast="47" xr6:coauthVersionMax="47" xr10:uidLastSave="{5A6B645B-CDEA-4E35-87F5-F5BC283A5FA4}"/>
  <bookViews>
    <workbookView xWindow="210" yWindow="315" windowWidth="23790" windowHeight="13530" activeTab="4" xr2:uid="{00000000-000D-0000-FFFF-FFFF00000000}"/>
  </bookViews>
  <sheets>
    <sheet name="Cover Sheet" sheetId="2" r:id="rId1"/>
    <sheet name="1" sheetId="5" r:id="rId2"/>
    <sheet name="2" sheetId="3" r:id="rId3"/>
    <sheet name="3" sheetId="4" r:id="rId4"/>
    <sheet name="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6" l="1"/>
  <c r="C13" i="6" s="1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B12" i="6"/>
  <c r="C12" i="6" s="1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B16" i="5"/>
  <c r="B8" i="5"/>
  <c r="C8" i="5" s="1"/>
  <c r="D8" i="5" s="1"/>
  <c r="E8" i="5" s="1"/>
  <c r="F8" i="5" s="1"/>
  <c r="G8" i="5" s="1"/>
  <c r="B9" i="5"/>
  <c r="C9" i="5" s="1"/>
  <c r="D9" i="5" s="1"/>
  <c r="E9" i="5" s="1"/>
  <c r="F9" i="5" s="1"/>
  <c r="G9" i="5" s="1"/>
  <c r="C16" i="5" l="1"/>
  <c r="D16" i="5" s="1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AC16" i="5" s="1"/>
  <c r="AD16" i="5" s="1"/>
  <c r="AE16" i="5" s="1"/>
  <c r="O6" i="3"/>
  <c r="Q6" i="3"/>
  <c r="P6" i="3"/>
  <c r="J7" i="5"/>
  <c r="I7" i="5"/>
  <c r="H7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J6" i="5"/>
  <c r="I6" i="5"/>
  <c r="H6" i="5"/>
  <c r="H8" i="5" s="1"/>
  <c r="I8" i="5" l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</calcChain>
</file>

<file path=xl/sharedStrings.xml><?xml version="1.0" encoding="utf-8"?>
<sst xmlns="http://schemas.openxmlformats.org/spreadsheetml/2006/main" count="196" uniqueCount="95">
  <si>
    <t>Information Security Level</t>
  </si>
  <si>
    <t>Public</t>
  </si>
  <si>
    <t>Intended Audience</t>
  </si>
  <si>
    <t>Context</t>
  </si>
  <si>
    <t>Prepared By</t>
  </si>
  <si>
    <t>MPUC, Standard Offer bidders</t>
  </si>
  <si>
    <t xml:space="preserve">Docket 2023-00092, Standard Offer Bid Package </t>
  </si>
  <si>
    <t>Stephen Johnston</t>
  </si>
  <si>
    <t>MPD</t>
  </si>
  <si>
    <t>BHD</t>
  </si>
  <si>
    <r>
      <t>1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The total nameplate capacity online by month, for the period January 2021 through June 2023, including a breakdown of resource types (% solar, % wind, etc.)</t>
    </r>
  </si>
  <si>
    <r>
      <t>2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Generation output by month for the period January 2021 through June 2023</t>
    </r>
  </si>
  <si>
    <r>
      <t>3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Application of credits by month for the period January 2021 through June 2023, and</t>
    </r>
  </si>
  <si>
    <r>
      <t>4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The projected nameplate capacity expected to come online, by month for the remainder of 2023 and through calendar year 2024.</t>
    </r>
  </si>
  <si>
    <t>% Wind</t>
  </si>
  <si>
    <t>Total AC Size (kW)</t>
  </si>
  <si>
    <t>Bangor Hydro District</t>
  </si>
  <si>
    <t>Maine Public District</t>
  </si>
  <si>
    <t>The total nameplate capacity online by month, for the period January 2021 through June 2023, including a breakdown of resource types (% solar, % wind, etc.)</t>
  </si>
  <si>
    <t>Generation output by month for the period January 2021 through June 2023</t>
  </si>
  <si>
    <t>Application of credits by month for the period January 2021 through June 2023</t>
  </si>
  <si>
    <t>The projected nameplate capacity expected to come online, by month for the remainder of 2023 and through calendar year 2024.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</si>
  <si>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</si>
  <si>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</si>
  <si>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</si>
  <si>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</si>
  <si>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</si>
  <si>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</si>
  <si>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</si>
  <si>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</si>
  <si>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</si>
  <si>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</si>
  <si>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</si>
  <si>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</si>
  <si>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</si>
  <si>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</si>
  <si>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</si>
  <si>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</si>
  <si>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</si>
  <si>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</si>
  <si>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</si>
  <si>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</si>
  <si>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</si>
  <si>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</si>
  <si>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</si>
  <si>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</si>
  <si>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</si>
  <si>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</si>
  <si>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</si>
  <si>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</si>
  <si>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</si>
  <si>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</si>
  <si>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See note 1</t>
  </si>
  <si>
    <t>See note 2</t>
  </si>
  <si>
    <t>Note 1</t>
  </si>
  <si>
    <t>Note 2</t>
  </si>
  <si>
    <t xml:space="preserve">Applied kWh Credits 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</si>
  <si>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</si>
  <si>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</si>
  <si>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</si>
  <si>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</si>
  <si>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</si>
  <si>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</si>
  <si>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</si>
  <si>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</si>
  <si>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</si>
  <si>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</si>
  <si>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</si>
  <si>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</si>
  <si>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</si>
  <si>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</si>
  <si>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</si>
  <si>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</si>
  <si>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2023-07</t>
  </si>
  <si>
    <t>2023-08</t>
  </si>
  <si>
    <t>MPD did not go live in Versant's current Customer Information System until August 2021.  The backlog of generation output was recorded in August and September based on associated billing dates.</t>
  </si>
  <si>
    <t xml:space="preserve">MPD did not go live in Versant's current Customer Information System until August 2021.  Application of credits in prior months is not readily accessible. </t>
  </si>
  <si>
    <t>Note</t>
  </si>
  <si>
    <t>kW of Hydro</t>
  </si>
  <si>
    <t>kW of Solar</t>
  </si>
  <si>
    <t>kW of Wind</t>
  </si>
  <si>
    <t>kW of Biomass and natural gas</t>
  </si>
  <si>
    <t xml:space="preserve">As of 12/31/2020, there was 11,835.23 kW of installed NEB kWh generation in BHD.  </t>
  </si>
  <si>
    <t xml:space="preserve">As of 12/31/2020, there was 2,576.08 kW of installed NEB kWh generation in MPD.  </t>
  </si>
  <si>
    <t>This forecast is based on applying historical cancellation rates and average processing times from actual Application dates, to predict a future In-Service Date and generation capacity.  Actual future In-Service Dates and generation capacity will vary.</t>
  </si>
  <si>
    <t>New AC Size (kW)</t>
  </si>
  <si>
    <t>% Solar</t>
  </si>
  <si>
    <t>Cumulative Solar (kW)</t>
  </si>
  <si>
    <t>Cumulative Wind (kW)</t>
  </si>
  <si>
    <t>New MW per Month of NEB kWh generation - 100% Solar</t>
  </si>
  <si>
    <t>Cumulative kW per Month of NEB kWh generation - only solar cumulative amounts are shown. See Tab 1 for other generation types.</t>
  </si>
  <si>
    <t>MPD (MW)</t>
  </si>
  <si>
    <t>BHD (MW)</t>
  </si>
  <si>
    <t>MPD Solar (kW)</t>
  </si>
  <si>
    <t>BHD Solar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</si>
</sst>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2" applyFill="1"/>
    <xf numFmtId="0" fontId="3" fillId="2" borderId="0" xfId="2" applyFill="1" applyAlignment="1">
      <alignment horizontal="left"/>
    </xf>
    <xf numFmtId="0" fontId="3" fillId="0" borderId="0" xfId="2"/>
    <xf numFmtId="0" fontId="4" fillId="0" borderId="0" xfId="2" applyFont="1"/>
    <xf numFmtId="0" fontId="5" fillId="0" borderId="0" xfId="2" applyFont="1" applyAlignment="1">
      <alignment horizontal="left"/>
    </xf>
    <xf numFmtId="0" fontId="3" fillId="0" borderId="0" xfId="2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0" fillId="0" borderId="0" xfId="1" applyNumberFormat="1" applyFont="1" applyFill="1" applyBorder="1"/>
    <xf numFmtId="0" fontId="0" fillId="0" borderId="0" xfId="0" applyFont="1" applyBorder="1"/>
    <xf numFmtId="0" fontId="2" fillId="0" borderId="0" xfId="0" applyFont="1" applyBorder="1"/>
    <xf numFmtId="0" fontId="0" fillId="0" borderId="0" xfId="0" applyFont="1"/>
    <xf numFmtId="0" fontId="8" fillId="0" borderId="1" xfId="0" applyFont="1" applyBorder="1"/>
    <xf numFmtId="0" fontId="8" fillId="3" borderId="1" xfId="0" applyFont="1" applyFill="1" applyBorder="1" applyAlignment="1">
      <alignment horizontal="center" wrapText="1"/>
    </xf>
    <xf numFmtId="165" fontId="9" fillId="0" borderId="1" xfId="1" applyNumberFormat="1" applyFont="1" applyBorder="1" applyAlignment="1">
      <alignment horizontal="center"/>
    </xf>
    <xf numFmtId="0" fontId="6" fillId="0" borderId="0" xfId="0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5" borderId="0" xfId="0" applyFill="1"/>
    <xf numFmtId="166" fontId="0" fillId="0" borderId="0" xfId="0" applyNumberFormat="1"/>
    <xf numFmtId="9" fontId="0" fillId="0" borderId="0" xfId="0" applyNumberFormat="1"/>
    <xf numFmtId="0" fontId="0" fillId="0" borderId="0" xfId="0" applyFill="1" applyAlignment="1">
      <alignment horizontal="left" vertical="center"/>
    </xf>
    <xf numFmtId="9" fontId="9" fillId="0" borderId="1" xfId="3" applyFont="1" applyBorder="1" applyAlignment="1">
      <alignment horizontal="right"/>
    </xf>
    <xf numFmtId="9" fontId="9" fillId="4" borderId="1" xfId="3" applyFont="1" applyFill="1" applyBorder="1" applyAlignment="1">
      <alignment horizontal="right"/>
    </xf>
    <xf numFmtId="0" fontId="11" fillId="0" borderId="0" xfId="0" applyFont="1" applyBorder="1"/>
    <xf numFmtId="0" fontId="0" fillId="0" borderId="0" xfId="0" applyBorder="1"/>
    <xf numFmtId="43" fontId="0" fillId="0" borderId="0" xfId="1" applyNumberFormat="1" applyFont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3" xfId="0" applyNumberFormat="1" applyFont="1" applyBorder="1"/>
    <xf numFmtId="0" fontId="8" fillId="3" borderId="2" xfId="0" applyFont="1" applyFill="1" applyBorder="1" applyAlignment="1">
      <alignment horizontal="center" wrapText="1"/>
    </xf>
    <xf numFmtId="9" fontId="9" fillId="0" borderId="2" xfId="3" applyFont="1" applyBorder="1" applyAlignment="1">
      <alignment horizontal="right"/>
    </xf>
    <xf numFmtId="9" fontId="9" fillId="4" borderId="2" xfId="3" applyFont="1" applyFill="1" applyBorder="1" applyAlignment="1">
      <alignment horizontal="right"/>
    </xf>
    <xf numFmtId="0" fontId="8" fillId="3" borderId="3" xfId="0" applyFont="1" applyFill="1" applyBorder="1" applyAlignment="1">
      <alignment horizontal="center" wrapText="1"/>
    </xf>
    <xf numFmtId="165" fontId="0" fillId="0" borderId="0" xfId="1" applyNumberFormat="1" applyFont="1"/>
  </cellXfs>
  <cellStyles count="4">
    <cellStyle name="Comma" xfId="1" builtinId="3"/>
    <cellStyle name="Normal" xfId="0" builtinId="0"/>
    <cellStyle name="Normal 2" xfId="2" xr:uid="{0E20B699-A706-460F-B251-BD43AE6CD824}"/>
    <cellStyle name="Percent" xfId="3" builtinId="5"/>
  </cellStyles>
  <dxfs count="0"/>
  <tableStyles count="1" defaultTableStyle="TableStyleMedium2" defaultPivotStyle="PivotStyleLight16">
    <tableStyle name="Invisible" pivot="0" table="0" count="0" xr9:uid="{868F8609-DB3C-47AA-A29C-A65A36E526A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0</xdr:row>
      <xdr:rowOff>85725</xdr:rowOff>
    </xdr:from>
    <xdr:ext cx="1743075" cy="438150"/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B51184A2-7132-418B-8D88-3E6E46C91A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5725"/>
          <a:ext cx="1743075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95EC-10CD-45E9-846F-2E445384DEAC}">
  <dimension ref="A1:B22"/>
  <sheetViews>
    <sheetView workbookViewId="0">
      <selection activeCell="B26" sqref="B26"/>
    </sheetView>
  </sheetViews>
  <sheetFormatPr defaultRowHeight="12.75" x14ac:dyDescent="0.2"/>
  <cols>
    <col min="1" max="1" width="28.5703125" style="3" customWidth="1"/>
    <col min="2" max="2" width="9.140625" style="6"/>
    <col min="3" max="16384" width="9.140625" style="3"/>
  </cols>
  <sheetData>
    <row r="1" spans="1:2" x14ac:dyDescent="0.2">
      <c r="A1" s="1"/>
      <c r="B1" s="2"/>
    </row>
    <row r="2" spans="1:2" x14ac:dyDescent="0.2">
      <c r="A2" s="1"/>
      <c r="B2" s="2"/>
    </row>
    <row r="3" spans="1:2" x14ac:dyDescent="0.2">
      <c r="A3" s="1"/>
      <c r="B3" s="2"/>
    </row>
    <row r="10" spans="1:2" ht="15" x14ac:dyDescent="0.25">
      <c r="A10" s="4" t="s">
        <v>0</v>
      </c>
      <c r="B10" s="5" t="s">
        <v>1</v>
      </c>
    </row>
    <row r="11" spans="1:2" ht="15" x14ac:dyDescent="0.25">
      <c r="A11" s="4"/>
    </row>
    <row r="12" spans="1:2" ht="15" x14ac:dyDescent="0.25">
      <c r="A12" s="4" t="s">
        <v>2</v>
      </c>
      <c r="B12" s="6" t="s">
        <v>5</v>
      </c>
    </row>
    <row r="13" spans="1:2" ht="15" x14ac:dyDescent="0.25">
      <c r="A13" s="4"/>
    </row>
    <row r="14" spans="1:2" ht="15" x14ac:dyDescent="0.25">
      <c r="A14" s="4" t="s">
        <v>3</v>
      </c>
      <c r="B14" s="3" t="s">
        <v>6</v>
      </c>
    </row>
    <row r="15" spans="1:2" ht="15" x14ac:dyDescent="0.25">
      <c r="A15" s="4"/>
    </row>
    <row r="16" spans="1:2" ht="15" x14ac:dyDescent="0.25">
      <c r="A16" s="4" t="s">
        <v>4</v>
      </c>
      <c r="B16" s="6" t="s">
        <v>7</v>
      </c>
    </row>
    <row r="19" spans="2:2" ht="15" x14ac:dyDescent="0.2">
      <c r="B19" s="24" t="s">
        <v>10</v>
      </c>
    </row>
    <row r="20" spans="2:2" ht="15" x14ac:dyDescent="0.2">
      <c r="B20" s="24" t="s">
        <v>11</v>
      </c>
    </row>
    <row r="21" spans="2:2" ht="15" x14ac:dyDescent="0.2">
      <c r="B21" s="24" t="s">
        <v>12</v>
      </c>
    </row>
    <row r="22" spans="2:2" ht="15" x14ac:dyDescent="0.2">
      <c r="B22" s="24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305BB-BA25-4444-9A4B-3E3DDEEE8E80}">
  <dimension ref="A1:AE29"/>
  <sheetViews>
    <sheetView workbookViewId="0">
      <selection activeCell="M24" sqref="M24"/>
    </sheetView>
  </sheetViews>
  <sheetFormatPr defaultRowHeight="15" x14ac:dyDescent="0.25"/>
  <cols>
    <col min="1" max="1" width="22" style="13" customWidth="1"/>
    <col min="2" max="3" width="9.5703125" style="13" bestFit="1" customWidth="1"/>
    <col min="4" max="4" width="10.28515625" style="13" customWidth="1"/>
    <col min="5" max="7" width="9.140625" style="13"/>
    <col min="8" max="31" width="10.140625" style="13" customWidth="1"/>
    <col min="32" max="16384" width="9.140625" style="13"/>
  </cols>
  <sheetData>
    <row r="1" spans="1:31" x14ac:dyDescent="0.25">
      <c r="A1" s="13" t="s">
        <v>18</v>
      </c>
    </row>
    <row r="3" spans="1:31" s="7" customFormat="1" x14ac:dyDescent="0.25">
      <c r="B3" s="17" t="s">
        <v>54</v>
      </c>
    </row>
    <row r="4" spans="1:31" x14ac:dyDescent="0.25">
      <c r="A4" s="7" t="s">
        <v>17</v>
      </c>
      <c r="B4" s="14" t="s">
        <v>22</v>
      </c>
      <c r="C4" s="14" t="s">
        <v>23</v>
      </c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29</v>
      </c>
      <c r="J4" s="14" t="s">
        <v>30</v>
      </c>
      <c r="K4" s="14" t="s">
        <v>31</v>
      </c>
      <c r="L4" s="14" t="s">
        <v>32</v>
      </c>
      <c r="M4" s="14" t="s">
        <v>33</v>
      </c>
      <c r="N4" s="14" t="s">
        <v>34</v>
      </c>
      <c r="O4" s="14" t="s">
        <v>35</v>
      </c>
      <c r="P4" s="14" t="s">
        <v>36</v>
      </c>
      <c r="Q4" s="14" t="s">
        <v>37</v>
      </c>
      <c r="R4" s="14" t="s">
        <v>38</v>
      </c>
      <c r="S4" s="14" t="s">
        <v>39</v>
      </c>
      <c r="T4" s="14" t="s">
        <v>40</v>
      </c>
      <c r="U4" s="14" t="s">
        <v>41</v>
      </c>
      <c r="V4" s="14" t="s">
        <v>42</v>
      </c>
      <c r="W4" s="14" t="s">
        <v>43</v>
      </c>
      <c r="X4" s="14" t="s">
        <v>44</v>
      </c>
      <c r="Y4" s="14" t="s">
        <v>45</v>
      </c>
      <c r="Z4" s="14" t="s">
        <v>46</v>
      </c>
      <c r="AA4" s="14" t="s">
        <v>47</v>
      </c>
      <c r="AB4" s="14" t="s">
        <v>48</v>
      </c>
      <c r="AC4" s="14" t="s">
        <v>49</v>
      </c>
      <c r="AD4" s="14" t="s">
        <v>50</v>
      </c>
      <c r="AE4" s="14" t="s">
        <v>51</v>
      </c>
    </row>
    <row r="5" spans="1:31" x14ac:dyDescent="0.25">
      <c r="A5" s="15" t="s">
        <v>85</v>
      </c>
      <c r="B5" s="16">
        <v>2.4</v>
      </c>
      <c r="C5" s="16">
        <v>4.5</v>
      </c>
      <c r="D5" s="16">
        <v>300</v>
      </c>
      <c r="E5" s="16">
        <v>7.6</v>
      </c>
      <c r="F5" s="16">
        <v>3.8</v>
      </c>
      <c r="G5" s="16">
        <v>27.4</v>
      </c>
      <c r="H5" s="16">
        <v>24.3</v>
      </c>
      <c r="I5" s="16">
        <v>151.07</v>
      </c>
      <c r="J5" s="16">
        <v>37.11</v>
      </c>
      <c r="K5" s="16">
        <v>0</v>
      </c>
      <c r="L5" s="16">
        <v>60</v>
      </c>
      <c r="M5" s="16">
        <v>48.4</v>
      </c>
      <c r="N5" s="16">
        <v>0</v>
      </c>
      <c r="O5" s="16">
        <v>0</v>
      </c>
      <c r="P5" s="16">
        <v>0</v>
      </c>
      <c r="Q5" s="16">
        <v>0</v>
      </c>
      <c r="R5" s="16">
        <v>10</v>
      </c>
      <c r="S5" s="16">
        <v>34.1</v>
      </c>
      <c r="T5" s="16">
        <v>0</v>
      </c>
      <c r="U5" s="16">
        <v>334</v>
      </c>
      <c r="V5" s="16">
        <v>6</v>
      </c>
      <c r="W5" s="16">
        <v>2</v>
      </c>
      <c r="X5" s="16">
        <v>5.8</v>
      </c>
      <c r="Y5" s="16">
        <v>21.6</v>
      </c>
      <c r="Z5" s="16">
        <v>51.2</v>
      </c>
      <c r="AA5" s="16">
        <v>5</v>
      </c>
      <c r="AB5" s="16">
        <v>0</v>
      </c>
      <c r="AC5" s="16">
        <v>0</v>
      </c>
      <c r="AD5" s="16">
        <v>0</v>
      </c>
      <c r="AE5" s="16">
        <v>21</v>
      </c>
    </row>
    <row r="6" spans="1:31" x14ac:dyDescent="0.25">
      <c r="A6" s="15" t="s">
        <v>86</v>
      </c>
      <c r="B6" s="25">
        <v>1</v>
      </c>
      <c r="C6" s="25">
        <v>1</v>
      </c>
      <c r="D6" s="25">
        <v>1</v>
      </c>
      <c r="E6" s="25">
        <v>1</v>
      </c>
      <c r="F6" s="25">
        <v>1</v>
      </c>
      <c r="G6" s="25">
        <v>1</v>
      </c>
      <c r="H6" s="25">
        <f>58.8477366255144/100</f>
        <v>0.58847736625514402</v>
      </c>
      <c r="I6" s="25">
        <f>52.4723638048587/100</f>
        <v>0.52472363804858702</v>
      </c>
      <c r="J6" s="25">
        <f>58.5017515494476/100</f>
        <v>0.585017515494476</v>
      </c>
      <c r="K6" s="26"/>
      <c r="L6" s="25">
        <v>1</v>
      </c>
      <c r="M6" s="25">
        <v>1</v>
      </c>
      <c r="N6" s="26"/>
      <c r="O6" s="26"/>
      <c r="P6" s="26"/>
      <c r="Q6" s="26"/>
      <c r="R6" s="25">
        <v>1</v>
      </c>
      <c r="S6" s="25">
        <v>1</v>
      </c>
      <c r="T6" s="26"/>
      <c r="U6" s="25">
        <v>1</v>
      </c>
      <c r="V6" s="25">
        <v>1</v>
      </c>
      <c r="W6" s="25">
        <v>1</v>
      </c>
      <c r="X6" s="25">
        <v>1</v>
      </c>
      <c r="Y6" s="25">
        <v>1</v>
      </c>
      <c r="Z6" s="25">
        <v>1</v>
      </c>
      <c r="AA6" s="25">
        <v>1</v>
      </c>
      <c r="AB6" s="26"/>
      <c r="AC6" s="26"/>
      <c r="AD6" s="26"/>
      <c r="AE6" s="25">
        <v>1</v>
      </c>
    </row>
    <row r="7" spans="1:31" ht="15.75" thickBot="1" x14ac:dyDescent="0.3">
      <c r="A7" s="33" t="s">
        <v>14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f>41.1522633744856/100</f>
        <v>0.41152263374485598</v>
      </c>
      <c r="I7" s="34">
        <f>47.5276361951413/100</f>
        <v>0.47527636195141298</v>
      </c>
      <c r="J7" s="34">
        <f>41.4982484505524/100</f>
        <v>0.41498248450552405</v>
      </c>
      <c r="K7" s="35"/>
      <c r="L7" s="34">
        <v>0</v>
      </c>
      <c r="M7" s="34">
        <v>0</v>
      </c>
      <c r="N7" s="35"/>
      <c r="O7" s="35"/>
      <c r="P7" s="35"/>
      <c r="Q7" s="35"/>
      <c r="R7" s="34">
        <v>0</v>
      </c>
      <c r="S7" s="34">
        <v>0</v>
      </c>
      <c r="T7" s="35"/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5"/>
      <c r="AC7" s="35"/>
      <c r="AD7" s="35"/>
      <c r="AE7" s="34">
        <v>0</v>
      </c>
    </row>
    <row r="8" spans="1:31" x14ac:dyDescent="0.25">
      <c r="A8" s="36" t="s">
        <v>87</v>
      </c>
      <c r="B8" s="32">
        <f>$C$22+(B5*B6)</f>
        <v>2530.7800000000002</v>
      </c>
      <c r="C8" s="32">
        <f t="shared" ref="C8:AE8" si="0">B8+(C5*C6)</f>
        <v>2535.2800000000002</v>
      </c>
      <c r="D8" s="32">
        <f t="shared" si="0"/>
        <v>2835.28</v>
      </c>
      <c r="E8" s="32">
        <f t="shared" si="0"/>
        <v>2842.88</v>
      </c>
      <c r="F8" s="32">
        <f t="shared" si="0"/>
        <v>2846.6800000000003</v>
      </c>
      <c r="G8" s="32">
        <f t="shared" si="0"/>
        <v>2874.0800000000004</v>
      </c>
      <c r="H8" s="32">
        <f t="shared" si="0"/>
        <v>2888.3800000000006</v>
      </c>
      <c r="I8" s="32">
        <f t="shared" si="0"/>
        <v>2967.6500000000005</v>
      </c>
      <c r="J8" s="32">
        <f t="shared" si="0"/>
        <v>2989.3600000000006</v>
      </c>
      <c r="K8" s="32">
        <f t="shared" si="0"/>
        <v>2989.3600000000006</v>
      </c>
      <c r="L8" s="32">
        <f t="shared" si="0"/>
        <v>3049.3600000000006</v>
      </c>
      <c r="M8" s="32">
        <f t="shared" si="0"/>
        <v>3097.7600000000007</v>
      </c>
      <c r="N8" s="32">
        <f t="shared" si="0"/>
        <v>3097.7600000000007</v>
      </c>
      <c r="O8" s="32">
        <f t="shared" si="0"/>
        <v>3097.7600000000007</v>
      </c>
      <c r="P8" s="32">
        <f t="shared" si="0"/>
        <v>3097.7600000000007</v>
      </c>
      <c r="Q8" s="32">
        <f t="shared" si="0"/>
        <v>3097.7600000000007</v>
      </c>
      <c r="R8" s="32">
        <f t="shared" si="0"/>
        <v>3107.7600000000007</v>
      </c>
      <c r="S8" s="32">
        <f t="shared" si="0"/>
        <v>3141.8600000000006</v>
      </c>
      <c r="T8" s="32">
        <f t="shared" si="0"/>
        <v>3141.8600000000006</v>
      </c>
      <c r="U8" s="32">
        <f t="shared" si="0"/>
        <v>3475.8600000000006</v>
      </c>
      <c r="V8" s="32">
        <f t="shared" si="0"/>
        <v>3481.8600000000006</v>
      </c>
      <c r="W8" s="32">
        <f t="shared" si="0"/>
        <v>3483.8600000000006</v>
      </c>
      <c r="X8" s="32">
        <f t="shared" si="0"/>
        <v>3489.6600000000008</v>
      </c>
      <c r="Y8" s="32">
        <f t="shared" si="0"/>
        <v>3511.2600000000007</v>
      </c>
      <c r="Z8" s="32">
        <f t="shared" si="0"/>
        <v>3562.4600000000005</v>
      </c>
      <c r="AA8" s="32">
        <f t="shared" si="0"/>
        <v>3567.4600000000005</v>
      </c>
      <c r="AB8" s="32">
        <f t="shared" si="0"/>
        <v>3567.4600000000005</v>
      </c>
      <c r="AC8" s="32">
        <f t="shared" si="0"/>
        <v>3567.4600000000005</v>
      </c>
      <c r="AD8" s="32">
        <f t="shared" si="0"/>
        <v>3567.4600000000005</v>
      </c>
      <c r="AE8" s="32">
        <f t="shared" si="0"/>
        <v>3588.4600000000005</v>
      </c>
    </row>
    <row r="9" spans="1:31" x14ac:dyDescent="0.25">
      <c r="A9" s="15" t="s">
        <v>88</v>
      </c>
      <c r="B9" s="31">
        <f>$C$23+(B5*B7)</f>
        <v>47.7</v>
      </c>
      <c r="C9" s="31">
        <f t="shared" ref="C9:AE9" si="1">B9+(C5*C7)</f>
        <v>47.7</v>
      </c>
      <c r="D9" s="31">
        <f t="shared" si="1"/>
        <v>47.7</v>
      </c>
      <c r="E9" s="31">
        <f t="shared" si="1"/>
        <v>47.7</v>
      </c>
      <c r="F9" s="31">
        <f t="shared" si="1"/>
        <v>47.7</v>
      </c>
      <c r="G9" s="31">
        <f t="shared" si="1"/>
        <v>47.7</v>
      </c>
      <c r="H9" s="31">
        <f t="shared" si="1"/>
        <v>57.7</v>
      </c>
      <c r="I9" s="31">
        <f t="shared" si="1"/>
        <v>129.49999999999994</v>
      </c>
      <c r="J9" s="31">
        <f t="shared" si="1"/>
        <v>144.89999999999995</v>
      </c>
      <c r="K9" s="31">
        <f t="shared" si="1"/>
        <v>144.89999999999995</v>
      </c>
      <c r="L9" s="31">
        <f t="shared" si="1"/>
        <v>144.89999999999995</v>
      </c>
      <c r="M9" s="31">
        <f t="shared" si="1"/>
        <v>144.89999999999995</v>
      </c>
      <c r="N9" s="31">
        <f t="shared" si="1"/>
        <v>144.89999999999995</v>
      </c>
      <c r="O9" s="31">
        <f t="shared" si="1"/>
        <v>144.89999999999995</v>
      </c>
      <c r="P9" s="31">
        <f t="shared" si="1"/>
        <v>144.89999999999995</v>
      </c>
      <c r="Q9" s="31">
        <f t="shared" si="1"/>
        <v>144.89999999999995</v>
      </c>
      <c r="R9" s="31">
        <f t="shared" si="1"/>
        <v>144.89999999999995</v>
      </c>
      <c r="S9" s="31">
        <f t="shared" si="1"/>
        <v>144.89999999999995</v>
      </c>
      <c r="T9" s="31">
        <f t="shared" si="1"/>
        <v>144.89999999999995</v>
      </c>
      <c r="U9" s="31">
        <f t="shared" si="1"/>
        <v>144.89999999999995</v>
      </c>
      <c r="V9" s="31">
        <f t="shared" si="1"/>
        <v>144.89999999999995</v>
      </c>
      <c r="W9" s="31">
        <f t="shared" si="1"/>
        <v>144.89999999999995</v>
      </c>
      <c r="X9" s="31">
        <f t="shared" si="1"/>
        <v>144.89999999999995</v>
      </c>
      <c r="Y9" s="31">
        <f t="shared" si="1"/>
        <v>144.89999999999995</v>
      </c>
      <c r="Z9" s="31">
        <f t="shared" si="1"/>
        <v>144.89999999999995</v>
      </c>
      <c r="AA9" s="31">
        <f t="shared" si="1"/>
        <v>144.89999999999995</v>
      </c>
      <c r="AB9" s="31">
        <f t="shared" si="1"/>
        <v>144.89999999999995</v>
      </c>
      <c r="AC9" s="31">
        <f t="shared" si="1"/>
        <v>144.89999999999995</v>
      </c>
      <c r="AD9" s="31">
        <f t="shared" si="1"/>
        <v>144.89999999999995</v>
      </c>
      <c r="AE9" s="31">
        <f t="shared" si="1"/>
        <v>144.89999999999995</v>
      </c>
    </row>
    <row r="12" spans="1:31" s="7" customFormat="1" x14ac:dyDescent="0.25">
      <c r="B12" s="17" t="s">
        <v>55</v>
      </c>
    </row>
    <row r="13" spans="1:31" x14ac:dyDescent="0.25">
      <c r="A13" s="7" t="s">
        <v>16</v>
      </c>
      <c r="B13" s="14" t="s">
        <v>22</v>
      </c>
      <c r="C13" s="14" t="s">
        <v>23</v>
      </c>
      <c r="D13" s="14" t="s">
        <v>24</v>
      </c>
      <c r="E13" s="14" t="s">
        <v>25</v>
      </c>
      <c r="F13" s="14" t="s">
        <v>26</v>
      </c>
      <c r="G13" s="14" t="s">
        <v>27</v>
      </c>
      <c r="H13" s="14" t="s">
        <v>28</v>
      </c>
      <c r="I13" s="14" t="s">
        <v>29</v>
      </c>
      <c r="J13" s="14" t="s">
        <v>30</v>
      </c>
      <c r="K13" s="14" t="s">
        <v>31</v>
      </c>
      <c r="L13" s="14" t="s">
        <v>32</v>
      </c>
      <c r="M13" s="14" t="s">
        <v>33</v>
      </c>
      <c r="N13" s="14" t="s">
        <v>34</v>
      </c>
      <c r="O13" s="14" t="s">
        <v>35</v>
      </c>
      <c r="P13" s="14" t="s">
        <v>36</v>
      </c>
      <c r="Q13" s="14" t="s">
        <v>37</v>
      </c>
      <c r="R13" s="14" t="s">
        <v>38</v>
      </c>
      <c r="S13" s="14" t="s">
        <v>39</v>
      </c>
      <c r="T13" s="14" t="s">
        <v>40</v>
      </c>
      <c r="U13" s="14" t="s">
        <v>41</v>
      </c>
      <c r="V13" s="14" t="s">
        <v>42</v>
      </c>
      <c r="W13" s="14" t="s">
        <v>43</v>
      </c>
      <c r="X13" s="14" t="s">
        <v>44</v>
      </c>
      <c r="Y13" s="14" t="s">
        <v>45</v>
      </c>
      <c r="Z13" s="14" t="s">
        <v>46</v>
      </c>
      <c r="AA13" s="14" t="s">
        <v>47</v>
      </c>
      <c r="AB13" s="14" t="s">
        <v>48</v>
      </c>
      <c r="AC13" s="14" t="s">
        <v>49</v>
      </c>
      <c r="AD13" s="14" t="s">
        <v>50</v>
      </c>
      <c r="AE13" s="14" t="s">
        <v>51</v>
      </c>
    </row>
    <row r="14" spans="1:31" x14ac:dyDescent="0.25">
      <c r="A14" s="15" t="s">
        <v>15</v>
      </c>
      <c r="B14" s="16">
        <v>97.6</v>
      </c>
      <c r="C14" s="16">
        <v>91.2</v>
      </c>
      <c r="D14" s="16">
        <v>74.039999999999992</v>
      </c>
      <c r="E14" s="16">
        <v>79.64</v>
      </c>
      <c r="F14" s="16">
        <v>166.13</v>
      </c>
      <c r="G14" s="16">
        <v>173.94000000000003</v>
      </c>
      <c r="H14" s="16">
        <v>133.19999999999999</v>
      </c>
      <c r="I14" s="16">
        <v>64.14</v>
      </c>
      <c r="J14" s="16">
        <v>108.4</v>
      </c>
      <c r="K14" s="16">
        <v>69.44</v>
      </c>
      <c r="L14" s="16">
        <v>178.64999999999998</v>
      </c>
      <c r="M14" s="16">
        <v>144.68</v>
      </c>
      <c r="N14" s="16">
        <v>146.25</v>
      </c>
      <c r="O14" s="16">
        <v>10310.030000000001</v>
      </c>
      <c r="P14" s="16">
        <v>177.36</v>
      </c>
      <c r="Q14" s="16">
        <v>321.58000000000004</v>
      </c>
      <c r="R14" s="16">
        <v>193.07999999999998</v>
      </c>
      <c r="S14" s="16">
        <v>235.68</v>
      </c>
      <c r="T14" s="16">
        <v>179.06999999999996</v>
      </c>
      <c r="U14" s="16">
        <v>293.75</v>
      </c>
      <c r="V14" s="16">
        <v>293.75</v>
      </c>
      <c r="W14" s="16">
        <v>173.25</v>
      </c>
      <c r="X14" s="16">
        <v>74.03</v>
      </c>
      <c r="Y14" s="16">
        <v>153.16</v>
      </c>
      <c r="Z14" s="16">
        <v>419.47</v>
      </c>
      <c r="AA14" s="16">
        <v>253.93999999999997</v>
      </c>
      <c r="AB14" s="16">
        <v>198.94199999999998</v>
      </c>
      <c r="AC14" s="16">
        <v>185.42000000000002</v>
      </c>
      <c r="AD14" s="16">
        <v>293.755</v>
      </c>
      <c r="AE14" s="16">
        <v>316.99999999999994</v>
      </c>
    </row>
    <row r="15" spans="1:31" ht="15.75" thickBot="1" x14ac:dyDescent="0.3">
      <c r="A15" s="33" t="s">
        <v>86</v>
      </c>
      <c r="B15" s="34">
        <v>1</v>
      </c>
      <c r="C15" s="34">
        <v>1</v>
      </c>
      <c r="D15" s="34">
        <v>1</v>
      </c>
      <c r="E15" s="34">
        <v>1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>
        <v>1</v>
      </c>
      <c r="L15" s="34">
        <v>1</v>
      </c>
      <c r="M15" s="34">
        <v>1</v>
      </c>
      <c r="N15" s="34">
        <v>1</v>
      </c>
      <c r="O15" s="34">
        <v>1</v>
      </c>
      <c r="P15" s="34">
        <v>1</v>
      </c>
      <c r="Q15" s="34">
        <v>1</v>
      </c>
      <c r="R15" s="34">
        <v>1</v>
      </c>
      <c r="S15" s="34">
        <v>1</v>
      </c>
      <c r="T15" s="34">
        <v>1</v>
      </c>
      <c r="U15" s="34">
        <v>1</v>
      </c>
      <c r="V15" s="34">
        <v>1</v>
      </c>
      <c r="W15" s="34">
        <v>1</v>
      </c>
      <c r="X15" s="34">
        <v>1</v>
      </c>
      <c r="Y15" s="34">
        <v>1</v>
      </c>
      <c r="Z15" s="34">
        <v>1</v>
      </c>
      <c r="AA15" s="34">
        <v>1</v>
      </c>
      <c r="AB15" s="34">
        <v>1</v>
      </c>
      <c r="AC15" s="34">
        <v>1</v>
      </c>
      <c r="AD15" s="34">
        <v>1</v>
      </c>
      <c r="AE15" s="34">
        <v>1</v>
      </c>
    </row>
    <row r="16" spans="1:31" x14ac:dyDescent="0.25">
      <c r="A16" s="36" t="s">
        <v>87</v>
      </c>
      <c r="B16" s="32">
        <f>$C$28+(B14*B15)</f>
        <v>9112.33</v>
      </c>
      <c r="C16" s="32">
        <f t="shared" ref="C16:AE16" si="2">B16+(C14*C15)</f>
        <v>9203.5300000000007</v>
      </c>
      <c r="D16" s="32">
        <f t="shared" si="2"/>
        <v>9277.5700000000015</v>
      </c>
      <c r="E16" s="32">
        <f t="shared" si="2"/>
        <v>9357.2100000000009</v>
      </c>
      <c r="F16" s="32">
        <f t="shared" si="2"/>
        <v>9523.34</v>
      </c>
      <c r="G16" s="32">
        <f t="shared" si="2"/>
        <v>9697.2800000000007</v>
      </c>
      <c r="H16" s="32">
        <f t="shared" si="2"/>
        <v>9830.4800000000014</v>
      </c>
      <c r="I16" s="32">
        <f t="shared" si="2"/>
        <v>9894.6200000000008</v>
      </c>
      <c r="J16" s="32">
        <f t="shared" si="2"/>
        <v>10003.02</v>
      </c>
      <c r="K16" s="32">
        <f t="shared" si="2"/>
        <v>10072.460000000001</v>
      </c>
      <c r="L16" s="32">
        <f t="shared" si="2"/>
        <v>10251.11</v>
      </c>
      <c r="M16" s="32">
        <f t="shared" si="2"/>
        <v>10395.790000000001</v>
      </c>
      <c r="N16" s="32">
        <f t="shared" si="2"/>
        <v>10542.04</v>
      </c>
      <c r="O16" s="32">
        <f t="shared" si="2"/>
        <v>20852.07</v>
      </c>
      <c r="P16" s="32">
        <f t="shared" si="2"/>
        <v>21029.43</v>
      </c>
      <c r="Q16" s="32">
        <f t="shared" si="2"/>
        <v>21351.010000000002</v>
      </c>
      <c r="R16" s="32">
        <f t="shared" si="2"/>
        <v>21544.090000000004</v>
      </c>
      <c r="S16" s="32">
        <f t="shared" si="2"/>
        <v>21779.770000000004</v>
      </c>
      <c r="T16" s="32">
        <f t="shared" si="2"/>
        <v>21958.840000000004</v>
      </c>
      <c r="U16" s="32">
        <f t="shared" si="2"/>
        <v>22252.590000000004</v>
      </c>
      <c r="V16" s="32">
        <f t="shared" si="2"/>
        <v>22546.340000000004</v>
      </c>
      <c r="W16" s="32">
        <f t="shared" si="2"/>
        <v>22719.590000000004</v>
      </c>
      <c r="X16" s="32">
        <f t="shared" si="2"/>
        <v>22793.620000000003</v>
      </c>
      <c r="Y16" s="32">
        <f t="shared" si="2"/>
        <v>22946.780000000002</v>
      </c>
      <c r="Z16" s="32">
        <f t="shared" si="2"/>
        <v>23366.250000000004</v>
      </c>
      <c r="AA16" s="32">
        <f t="shared" si="2"/>
        <v>23620.190000000002</v>
      </c>
      <c r="AB16" s="32">
        <f t="shared" si="2"/>
        <v>23819.132000000001</v>
      </c>
      <c r="AC16" s="32">
        <f t="shared" si="2"/>
        <v>24004.552</v>
      </c>
      <c r="AD16" s="32">
        <f t="shared" si="2"/>
        <v>24298.307000000001</v>
      </c>
      <c r="AE16" s="32">
        <f t="shared" si="2"/>
        <v>24615.307000000001</v>
      </c>
    </row>
    <row r="18" spans="1:31" x14ac:dyDescent="0.25">
      <c r="AE18" s="30"/>
    </row>
    <row r="21" spans="1:31" x14ac:dyDescent="0.25">
      <c r="A21" s="17" t="s">
        <v>54</v>
      </c>
      <c r="B21" s="13" t="s">
        <v>83</v>
      </c>
    </row>
    <row r="22" spans="1:31" x14ac:dyDescent="0.25">
      <c r="C22" s="29">
        <v>2528.38</v>
      </c>
      <c r="D22" s="13" t="s">
        <v>79</v>
      </c>
    </row>
    <row r="23" spans="1:31" x14ac:dyDescent="0.25">
      <c r="C23" s="29">
        <v>47.7</v>
      </c>
      <c r="D23" s="13" t="s">
        <v>80</v>
      </c>
    </row>
    <row r="24" spans="1:31" x14ac:dyDescent="0.25">
      <c r="C24" s="29"/>
    </row>
    <row r="25" spans="1:31" x14ac:dyDescent="0.25">
      <c r="A25" s="17" t="s">
        <v>55</v>
      </c>
      <c r="B25" s="13" t="s">
        <v>82</v>
      </c>
      <c r="C25" s="29"/>
    </row>
    <row r="26" spans="1:31" x14ac:dyDescent="0.25">
      <c r="C26" s="29">
        <v>2606.8000000000002</v>
      </c>
      <c r="D26" s="13" t="s">
        <v>81</v>
      </c>
    </row>
    <row r="27" spans="1:31" x14ac:dyDescent="0.25">
      <c r="C27" s="29">
        <v>75</v>
      </c>
      <c r="D27" s="13" t="s">
        <v>78</v>
      </c>
    </row>
    <row r="28" spans="1:31" x14ac:dyDescent="0.25">
      <c r="C28" s="29">
        <v>9014.73</v>
      </c>
      <c r="D28" s="13" t="s">
        <v>79</v>
      </c>
    </row>
    <row r="29" spans="1:31" x14ac:dyDescent="0.25">
      <c r="C29" s="29">
        <v>138.69999999999999</v>
      </c>
      <c r="D29" s="13" t="s">
        <v>80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C0BF-BAFA-4B86-BD9F-B7C1E2D171D3}">
  <dimension ref="A1:AE19"/>
  <sheetViews>
    <sheetView workbookViewId="0">
      <selection activeCell="B28" sqref="B28"/>
    </sheetView>
  </sheetViews>
  <sheetFormatPr defaultRowHeight="15" x14ac:dyDescent="0.25"/>
  <cols>
    <col min="1" max="1" width="15.42578125" style="8" customWidth="1"/>
    <col min="2" max="32" width="11.85546875" customWidth="1"/>
  </cols>
  <sheetData>
    <row r="1" spans="1:31" x14ac:dyDescent="0.25">
      <c r="A1" s="8" t="s">
        <v>19</v>
      </c>
    </row>
    <row r="3" spans="1:31" x14ac:dyDescent="0.25">
      <c r="I3" s="17" t="s">
        <v>52</v>
      </c>
      <c r="Q3" s="17" t="s">
        <v>53</v>
      </c>
    </row>
    <row r="4" spans="1:31" x14ac:dyDescent="0.25">
      <c r="B4" s="7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7" t="s">
        <v>29</v>
      </c>
      <c r="J4" s="7" t="s">
        <v>30</v>
      </c>
      <c r="K4" s="7" t="s">
        <v>31</v>
      </c>
      <c r="L4" s="7" t="s">
        <v>32</v>
      </c>
      <c r="M4" s="7" t="s">
        <v>33</v>
      </c>
      <c r="N4" s="7" t="s">
        <v>34</v>
      </c>
      <c r="O4" s="7" t="s">
        <v>35</v>
      </c>
      <c r="P4" s="7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7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7" t="s">
        <v>47</v>
      </c>
      <c r="AB4" s="7" t="s">
        <v>48</v>
      </c>
      <c r="AC4" s="7" t="s">
        <v>49</v>
      </c>
      <c r="AD4" s="7" t="s">
        <v>50</v>
      </c>
      <c r="AE4" s="7" t="s">
        <v>51</v>
      </c>
    </row>
    <row r="5" spans="1:31" x14ac:dyDescent="0.25">
      <c r="A5" s="12" t="s">
        <v>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1191216</v>
      </c>
      <c r="J5" s="10">
        <v>1000528</v>
      </c>
      <c r="K5" s="10">
        <v>271738</v>
      </c>
      <c r="L5" s="10">
        <v>235808</v>
      </c>
      <c r="M5" s="10">
        <v>87513</v>
      </c>
      <c r="N5" s="10">
        <v>101494</v>
      </c>
      <c r="O5" s="10">
        <v>112425</v>
      </c>
      <c r="P5" s="10">
        <v>265580</v>
      </c>
      <c r="Q5" s="10">
        <v>365360</v>
      </c>
      <c r="R5" s="10">
        <v>400089</v>
      </c>
      <c r="S5" s="10">
        <v>205092</v>
      </c>
      <c r="T5" s="10">
        <v>596542</v>
      </c>
      <c r="U5" s="10">
        <v>197976</v>
      </c>
      <c r="V5" s="10">
        <v>434393</v>
      </c>
      <c r="W5" s="10">
        <v>278445</v>
      </c>
      <c r="X5" s="10">
        <v>87857</v>
      </c>
      <c r="Y5" s="10">
        <v>154947</v>
      </c>
      <c r="Z5" s="10">
        <v>39143</v>
      </c>
      <c r="AA5" s="10">
        <v>96264</v>
      </c>
      <c r="AB5" s="10">
        <v>250533</v>
      </c>
      <c r="AC5" s="10">
        <v>344586</v>
      </c>
      <c r="AD5" s="10">
        <v>201365</v>
      </c>
      <c r="AE5" s="10">
        <v>442489</v>
      </c>
    </row>
    <row r="6" spans="1:31" x14ac:dyDescent="0.25">
      <c r="A6" s="12" t="s">
        <v>9</v>
      </c>
      <c r="B6" s="10">
        <v>155052</v>
      </c>
      <c r="C6" s="10">
        <v>197085</v>
      </c>
      <c r="D6" s="10">
        <v>466994</v>
      </c>
      <c r="E6" s="10">
        <v>518055</v>
      </c>
      <c r="F6" s="10">
        <v>660479</v>
      </c>
      <c r="G6" s="10">
        <v>773122</v>
      </c>
      <c r="H6" s="10">
        <v>594244</v>
      </c>
      <c r="I6" s="10">
        <v>587035</v>
      </c>
      <c r="J6" s="10">
        <v>539693</v>
      </c>
      <c r="K6" s="10">
        <v>434721</v>
      </c>
      <c r="L6" s="10">
        <v>305314</v>
      </c>
      <c r="M6" s="10">
        <v>186997</v>
      </c>
      <c r="N6" s="10">
        <v>181972</v>
      </c>
      <c r="O6" s="10">
        <f>(189863+492414+3978861)/3*24%</f>
        <v>372891.04</v>
      </c>
      <c r="P6" s="18">
        <f>(189863+492414+3978861)/3*36%</f>
        <v>559336.56000000006</v>
      </c>
      <c r="Q6" s="10">
        <f>(189863+492414+3978861)/3*40%</f>
        <v>621485.06666666677</v>
      </c>
      <c r="R6" s="10">
        <v>2142246</v>
      </c>
      <c r="S6" s="10">
        <v>2988549</v>
      </c>
      <c r="T6" s="10">
        <v>3137181</v>
      </c>
      <c r="U6" s="10">
        <v>2678042.7309999997</v>
      </c>
      <c r="V6" s="10">
        <v>2342227.0927999998</v>
      </c>
      <c r="W6" s="10">
        <v>2080525.1466000001</v>
      </c>
      <c r="X6" s="10">
        <v>1473058.4453199999</v>
      </c>
      <c r="Y6" s="10">
        <v>850022.35440000007</v>
      </c>
      <c r="Z6" s="10">
        <v>559962.07912000001</v>
      </c>
      <c r="AA6" s="10">
        <v>1033833.31398</v>
      </c>
      <c r="AB6" s="10">
        <v>1725092.2747800001</v>
      </c>
      <c r="AC6" s="10">
        <v>2496846</v>
      </c>
      <c r="AD6" s="10">
        <v>3362946.5498600001</v>
      </c>
      <c r="AE6" s="10">
        <v>2626190.9809999997</v>
      </c>
    </row>
    <row r="7" spans="1:31" x14ac:dyDescent="0.25">
      <c r="P7" s="19"/>
    </row>
    <row r="9" spans="1:31" x14ac:dyDescent="0.25">
      <c r="A9" s="9" t="s">
        <v>54</v>
      </c>
      <c r="B9" t="s">
        <v>75</v>
      </c>
      <c r="O9" s="20"/>
      <c r="P9" s="19"/>
    </row>
    <row r="10" spans="1:31" x14ac:dyDescent="0.25">
      <c r="A10" s="9"/>
    </row>
    <row r="17" spans="6:21" x14ac:dyDescent="0.25">
      <c r="U17" s="18"/>
    </row>
    <row r="19" spans="6:21" x14ac:dyDescent="0.25">
      <c r="F19" s="10"/>
      <c r="G19" s="10"/>
      <c r="H19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2E89-7FB6-4AC6-A74C-EFC323D9717B}">
  <dimension ref="A1:AE9"/>
  <sheetViews>
    <sheetView workbookViewId="0">
      <selection activeCell="C30" sqref="C30"/>
    </sheetView>
  </sheetViews>
  <sheetFormatPr defaultRowHeight="15" x14ac:dyDescent="0.25"/>
  <cols>
    <col min="1" max="1" width="19.42578125" customWidth="1"/>
    <col min="2" max="8" width="10.140625" customWidth="1"/>
    <col min="9" max="33" width="11.42578125" customWidth="1"/>
  </cols>
  <sheetData>
    <row r="1" spans="1:31" x14ac:dyDescent="0.25">
      <c r="A1" t="s">
        <v>20</v>
      </c>
    </row>
    <row r="3" spans="1:31" ht="15.75" customHeight="1" x14ac:dyDescent="0.25">
      <c r="I3" s="17" t="s">
        <v>52</v>
      </c>
    </row>
    <row r="4" spans="1:31" s="12" customFormat="1" x14ac:dyDescent="0.25">
      <c r="A4" t="s">
        <v>56</v>
      </c>
      <c r="B4" s="7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7" t="s">
        <v>29</v>
      </c>
      <c r="J4" s="7" t="s">
        <v>30</v>
      </c>
      <c r="K4" s="7" t="s">
        <v>31</v>
      </c>
      <c r="L4" s="7" t="s">
        <v>32</v>
      </c>
      <c r="M4" s="7" t="s">
        <v>33</v>
      </c>
      <c r="N4" s="7" t="s">
        <v>34</v>
      </c>
      <c r="O4" s="7" t="s">
        <v>35</v>
      </c>
      <c r="P4" s="7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7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7" t="s">
        <v>47</v>
      </c>
      <c r="AB4" s="7" t="s">
        <v>48</v>
      </c>
      <c r="AC4" s="7" t="s">
        <v>49</v>
      </c>
      <c r="AD4" s="7" t="s">
        <v>50</v>
      </c>
      <c r="AE4" s="7" t="s">
        <v>51</v>
      </c>
    </row>
    <row r="5" spans="1:31" s="11" customFormat="1" x14ac:dyDescent="0.25">
      <c r="A5" s="12" t="s">
        <v>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27894</v>
      </c>
      <c r="J5" s="10">
        <v>327468.15000000002</v>
      </c>
      <c r="K5" s="10">
        <v>237314.94</v>
      </c>
      <c r="L5" s="10">
        <v>369478.84499999997</v>
      </c>
      <c r="M5" s="10">
        <v>399927.93</v>
      </c>
      <c r="N5" s="10">
        <v>346543.13500000001</v>
      </c>
      <c r="O5" s="10">
        <v>377139</v>
      </c>
      <c r="P5" s="10">
        <v>271280.59999999998</v>
      </c>
      <c r="Q5" s="10">
        <v>310302</v>
      </c>
      <c r="R5" s="10">
        <v>313672</v>
      </c>
      <c r="S5" s="10">
        <v>279354.435</v>
      </c>
      <c r="T5" s="10">
        <v>266354.565</v>
      </c>
      <c r="U5" s="10">
        <v>262515</v>
      </c>
      <c r="V5" s="10">
        <v>239736</v>
      </c>
      <c r="W5" s="10">
        <v>236395</v>
      </c>
      <c r="X5" s="10">
        <v>305914</v>
      </c>
      <c r="Y5" s="10">
        <v>362039</v>
      </c>
      <c r="Z5" s="10">
        <v>272304</v>
      </c>
      <c r="AA5" s="10">
        <v>161418.79999999999</v>
      </c>
      <c r="AB5" s="10">
        <v>163371</v>
      </c>
      <c r="AC5" s="10">
        <v>226808.2</v>
      </c>
      <c r="AD5" s="10">
        <v>270648</v>
      </c>
      <c r="AE5" s="10">
        <v>282802</v>
      </c>
    </row>
    <row r="6" spans="1:31" s="11" customFormat="1" x14ac:dyDescent="0.25">
      <c r="A6" s="12" t="s">
        <v>9</v>
      </c>
      <c r="B6" s="10">
        <v>406260</v>
      </c>
      <c r="C6" s="10">
        <v>348245.4</v>
      </c>
      <c r="D6" s="10">
        <v>405790.8</v>
      </c>
      <c r="E6" s="10">
        <v>397146.68</v>
      </c>
      <c r="F6" s="10">
        <v>406084.8</v>
      </c>
      <c r="G6" s="10">
        <v>413709.2</v>
      </c>
      <c r="H6" s="10">
        <v>409056.32</v>
      </c>
      <c r="I6" s="10">
        <v>387516.35</v>
      </c>
      <c r="J6" s="10">
        <v>399541.92</v>
      </c>
      <c r="K6" s="10">
        <v>359244.04</v>
      </c>
      <c r="L6" s="10">
        <v>389820.53</v>
      </c>
      <c r="M6" s="10">
        <v>565136.4</v>
      </c>
      <c r="N6" s="10">
        <v>524061.48</v>
      </c>
      <c r="O6" s="10">
        <v>379616.36</v>
      </c>
      <c r="P6" s="10">
        <v>485236.73872999998</v>
      </c>
      <c r="Q6" s="10">
        <v>1092008.5451100001</v>
      </c>
      <c r="R6" s="10">
        <v>1872630.3762300001</v>
      </c>
      <c r="S6" s="10">
        <v>1817136.4517819998</v>
      </c>
      <c r="T6" s="10">
        <v>1959352.428631</v>
      </c>
      <c r="U6" s="10">
        <v>2072673.1291360001</v>
      </c>
      <c r="V6" s="10">
        <v>1990375.5727370002</v>
      </c>
      <c r="W6" s="10">
        <v>1768133.296416</v>
      </c>
      <c r="X6" s="10">
        <v>1737989.999698</v>
      </c>
      <c r="Y6" s="10">
        <v>2156587.8846699996</v>
      </c>
      <c r="Z6" s="10">
        <v>1966085.7258659999</v>
      </c>
      <c r="AA6" s="10">
        <v>1368954.6052999999</v>
      </c>
      <c r="AB6" s="10">
        <v>1568291.3690600002</v>
      </c>
      <c r="AC6" s="10">
        <v>1782214.6462459997</v>
      </c>
      <c r="AD6" s="10">
        <v>2027277.3889820001</v>
      </c>
      <c r="AE6" s="10">
        <v>2147264.82907</v>
      </c>
    </row>
    <row r="9" spans="1:31" x14ac:dyDescent="0.25">
      <c r="A9" s="9" t="s">
        <v>54</v>
      </c>
      <c r="B9" t="s">
        <v>76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83E3-9F69-47DC-B24B-D6631BED25A4}">
  <dimension ref="A1:S28"/>
  <sheetViews>
    <sheetView tabSelected="1" workbookViewId="0">
      <selection activeCell="J17" sqref="J17"/>
    </sheetView>
  </sheetViews>
  <sheetFormatPr defaultRowHeight="15" x14ac:dyDescent="0.25"/>
  <cols>
    <col min="1" max="1" width="15.28515625" customWidth="1"/>
    <col min="2" max="19" width="11" customWidth="1"/>
  </cols>
  <sheetData>
    <row r="1" spans="1:19" x14ac:dyDescent="0.25">
      <c r="A1" t="s">
        <v>21</v>
      </c>
    </row>
    <row r="3" spans="1:19" x14ac:dyDescent="0.25">
      <c r="B3" s="7" t="s">
        <v>73</v>
      </c>
      <c r="C3" s="7" t="s">
        <v>74</v>
      </c>
      <c r="D3" s="7" t="s">
        <v>57</v>
      </c>
      <c r="E3" s="7" t="s">
        <v>58</v>
      </c>
      <c r="F3" s="7" t="s">
        <v>59</v>
      </c>
      <c r="G3" s="7" t="s">
        <v>60</v>
      </c>
      <c r="H3" s="7" t="s">
        <v>61</v>
      </c>
      <c r="I3" s="7" t="s">
        <v>62</v>
      </c>
      <c r="J3" s="7" t="s">
        <v>63</v>
      </c>
      <c r="K3" s="7" t="s">
        <v>64</v>
      </c>
      <c r="L3" s="7" t="s">
        <v>65</v>
      </c>
      <c r="M3" s="7" t="s">
        <v>66</v>
      </c>
      <c r="N3" s="7" t="s">
        <v>67</v>
      </c>
      <c r="O3" s="7" t="s">
        <v>68</v>
      </c>
      <c r="P3" s="7" t="s">
        <v>69</v>
      </c>
      <c r="Q3" s="7" t="s">
        <v>70</v>
      </c>
      <c r="R3" s="7" t="s">
        <v>71</v>
      </c>
      <c r="S3" s="7" t="s">
        <v>72</v>
      </c>
    </row>
    <row r="4" spans="1:19" x14ac:dyDescent="0.25">
      <c r="A4" s="21" t="s">
        <v>89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x14ac:dyDescent="0.25">
      <c r="A5" t="s">
        <v>91</v>
      </c>
      <c r="B5">
        <v>0.126</v>
      </c>
      <c r="C5">
        <v>2.5000000000000001E-2</v>
      </c>
      <c r="D5" s="22">
        <v>0</v>
      </c>
      <c r="E5" s="22">
        <v>2.5041039999999999</v>
      </c>
      <c r="F5" s="22">
        <v>5.1396439999999997</v>
      </c>
      <c r="G5" s="22">
        <v>3.14472</v>
      </c>
      <c r="H5" s="22">
        <v>2.9160000000000005E-2</v>
      </c>
      <c r="I5" s="22">
        <v>0</v>
      </c>
      <c r="J5" s="22">
        <v>0</v>
      </c>
      <c r="K5" s="22">
        <v>1.8894600000000001</v>
      </c>
      <c r="L5" s="22">
        <v>4.5199999999999996</v>
      </c>
      <c r="M5" s="22">
        <v>2.5</v>
      </c>
      <c r="N5" s="22">
        <v>8.1210200000000015</v>
      </c>
      <c r="O5" s="22">
        <v>1.08</v>
      </c>
      <c r="P5" s="22">
        <v>4.6401280000000007</v>
      </c>
      <c r="Q5" s="22">
        <v>0.14255999999999999</v>
      </c>
      <c r="R5" s="22">
        <v>2.6989200000000002</v>
      </c>
      <c r="S5" s="22">
        <v>0.15282000000000001</v>
      </c>
    </row>
    <row r="6" spans="1:19" x14ac:dyDescent="0.25">
      <c r="A6" t="s">
        <v>92</v>
      </c>
      <c r="B6">
        <v>0.47199999999999998</v>
      </c>
      <c r="C6">
        <v>0.24099999999999999</v>
      </c>
      <c r="D6" s="22">
        <v>4.7836989399999998</v>
      </c>
      <c r="E6" s="22">
        <v>3.4503258000000008</v>
      </c>
      <c r="F6" s="22">
        <v>8.3233504400000022</v>
      </c>
      <c r="G6" s="22">
        <v>0.48051180000000004</v>
      </c>
      <c r="H6" s="22">
        <v>8.959579999999999</v>
      </c>
      <c r="I6" s="22">
        <v>12.415961299999999</v>
      </c>
      <c r="J6" s="22">
        <v>9.0834472000000002</v>
      </c>
      <c r="K6" s="22">
        <v>10.6761912</v>
      </c>
      <c r="L6" s="22">
        <v>3.0215500000000004</v>
      </c>
      <c r="M6" s="22">
        <v>5.0725419999999994</v>
      </c>
      <c r="N6" s="22">
        <v>6.0318559999999994</v>
      </c>
      <c r="O6" s="22">
        <v>1.0188269999999999</v>
      </c>
      <c r="P6" s="22">
        <v>11.058730000000001</v>
      </c>
      <c r="Q6" s="22">
        <v>9.6355000000000004</v>
      </c>
      <c r="R6" s="22">
        <v>2.5449000000000002</v>
      </c>
      <c r="S6" s="22">
        <v>11.31855</v>
      </c>
    </row>
    <row r="8" spans="1:19" ht="15.75" x14ac:dyDescent="0.25">
      <c r="A8" s="27" t="s">
        <v>77</v>
      </c>
      <c r="B8" s="28" t="s">
        <v>84</v>
      </c>
    </row>
    <row r="11" spans="1:19" x14ac:dyDescent="0.25">
      <c r="A11" s="21" t="s">
        <v>90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t="s">
        <v>93</v>
      </c>
      <c r="B12" s="37">
        <f>(1000*B5)+'1'!AE8</f>
        <v>3714.4600000000005</v>
      </c>
      <c r="C12" s="37">
        <f>B12+(1000*C5)</f>
        <v>3739.4600000000005</v>
      </c>
      <c r="D12" s="37">
        <f t="shared" ref="D12:S12" si="0">C12+(1000*D5)</f>
        <v>3739.4600000000005</v>
      </c>
      <c r="E12" s="37">
        <f t="shared" si="0"/>
        <v>6243.5640000000003</v>
      </c>
      <c r="F12" s="37">
        <f t="shared" si="0"/>
        <v>11383.207999999999</v>
      </c>
      <c r="G12" s="37">
        <f t="shared" si="0"/>
        <v>14527.927999999998</v>
      </c>
      <c r="H12" s="37">
        <f t="shared" si="0"/>
        <v>14557.087999999998</v>
      </c>
      <c r="I12" s="37">
        <f t="shared" si="0"/>
        <v>14557.087999999998</v>
      </c>
      <c r="J12" s="37">
        <f t="shared" si="0"/>
        <v>14557.087999999998</v>
      </c>
      <c r="K12" s="37">
        <f t="shared" si="0"/>
        <v>16446.547999999999</v>
      </c>
      <c r="L12" s="37">
        <f t="shared" si="0"/>
        <v>20966.547999999999</v>
      </c>
      <c r="M12" s="37">
        <f t="shared" si="0"/>
        <v>23466.547999999999</v>
      </c>
      <c r="N12" s="37">
        <f t="shared" si="0"/>
        <v>31587.567999999999</v>
      </c>
      <c r="O12" s="37">
        <f t="shared" si="0"/>
        <v>32667.567999999999</v>
      </c>
      <c r="P12" s="37">
        <f t="shared" si="0"/>
        <v>37307.695999999996</v>
      </c>
      <c r="Q12" s="37">
        <f t="shared" si="0"/>
        <v>37450.255999999994</v>
      </c>
      <c r="R12" s="37">
        <f t="shared" si="0"/>
        <v>40149.175999999992</v>
      </c>
      <c r="S12" s="37">
        <f t="shared" si="0"/>
        <v>40301.995999999992</v>
      </c>
    </row>
    <row r="13" spans="1:19" x14ac:dyDescent="0.25">
      <c r="A13" t="s">
        <v>94</v>
      </c>
      <c r="B13" s="37">
        <f>'1'!AE16+(1000*B6)</f>
        <v>25087.307000000001</v>
      </c>
      <c r="C13" s="37">
        <f>B13+(1000*C6)</f>
        <v>25328.307000000001</v>
      </c>
      <c r="D13" s="37">
        <f t="shared" ref="D13:S13" si="1">C13+(1000*D6)</f>
        <v>30112.005940000003</v>
      </c>
      <c r="E13" s="37">
        <f t="shared" si="1"/>
        <v>33562.331740000001</v>
      </c>
      <c r="F13" s="37">
        <f t="shared" si="1"/>
        <v>41885.682180000003</v>
      </c>
      <c r="G13" s="37">
        <f t="shared" si="1"/>
        <v>42366.193980000004</v>
      </c>
      <c r="H13" s="37">
        <f t="shared" si="1"/>
        <v>51325.773979999998</v>
      </c>
      <c r="I13" s="37">
        <f t="shared" si="1"/>
        <v>63741.735279999994</v>
      </c>
      <c r="J13" s="37">
        <f t="shared" si="1"/>
        <v>72825.182479999989</v>
      </c>
      <c r="K13" s="37">
        <f t="shared" si="1"/>
        <v>83501.37367999999</v>
      </c>
      <c r="L13" s="37">
        <f t="shared" si="1"/>
        <v>86522.923679999993</v>
      </c>
      <c r="M13" s="37">
        <f t="shared" si="1"/>
        <v>91595.465679999994</v>
      </c>
      <c r="N13" s="37">
        <f t="shared" si="1"/>
        <v>97627.321679999994</v>
      </c>
      <c r="O13" s="37">
        <f t="shared" si="1"/>
        <v>98646.148679999998</v>
      </c>
      <c r="P13" s="37">
        <f t="shared" si="1"/>
        <v>109704.87867999999</v>
      </c>
      <c r="Q13" s="37">
        <f t="shared" si="1"/>
        <v>119340.37867999999</v>
      </c>
      <c r="R13" s="37">
        <f t="shared" si="1"/>
        <v>121885.27867999999</v>
      </c>
      <c r="S13" s="37">
        <f t="shared" si="1"/>
        <v>133203.82867999998</v>
      </c>
    </row>
    <row r="17" spans="1:3" s="28" customFormat="1" x14ac:dyDescent="0.25"/>
    <row r="18" spans="1:3" s="28" customFormat="1" ht="15.75" x14ac:dyDescent="0.25">
      <c r="A18" s="27"/>
    </row>
    <row r="19" spans="1:3" ht="15.75" x14ac:dyDescent="0.25">
      <c r="A19" s="27"/>
      <c r="B19" s="28"/>
      <c r="C19" s="28"/>
    </row>
    <row r="21" spans="1:3" x14ac:dyDescent="0.25">
      <c r="A21" s="8"/>
    </row>
    <row r="22" spans="1:3" x14ac:dyDescent="0.25">
      <c r="B22" s="23"/>
    </row>
    <row r="23" spans="1:3" x14ac:dyDescent="0.25">
      <c r="B23" s="23"/>
    </row>
    <row r="24" spans="1:3" x14ac:dyDescent="0.25">
      <c r="B24" s="23"/>
    </row>
    <row r="27" spans="1:3" x14ac:dyDescent="0.25">
      <c r="B27" s="18"/>
      <c r="C27" s="18"/>
    </row>
    <row r="28" spans="1:3" x14ac:dyDescent="0.25">
      <c r="B28" s="18"/>
      <c r="C28" s="1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JOHNSTON, STEPHEN</dc:creator>
  <cp:lastModifiedBy>JOHNSTON, STEPHEN</cp:lastModifiedBy>
  <dcterms:created xsi:type="dcterms:W3CDTF">2015-06-05T18:17:20Z</dcterms:created>
  <dcterms:modified xsi:type="dcterms:W3CDTF">2023-09-14T20:36:45Z</dcterms:modified>
</cp:coreProperties>
</file>