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Initial\"/>
    </mc:Choice>
  </mc:AlternateContent>
  <xr:revisionPtr revIDLastSave="0" documentId="8_{89D31214-358B-42E3-9B60-2814791DF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 Sheet" sheetId="2" r:id="rId1"/>
    <sheet name="1" sheetId="5" r:id="rId2"/>
    <sheet name="2" sheetId="3" r:id="rId3"/>
    <sheet name="3" sheetId="4" r:id="rId4"/>
    <sheet name="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6" i="5" l="1"/>
  <c r="AS16" i="5" s="1"/>
  <c r="AT16" i="5" s="1"/>
  <c r="AR8" i="5"/>
  <c r="AS8" i="5" s="1"/>
  <c r="AT8" i="5" s="1"/>
  <c r="AR9" i="5"/>
  <c r="AS9" i="5" s="1"/>
  <c r="AT9" i="5" s="1"/>
  <c r="P13" i="6" l="1"/>
  <c r="Q13" i="6"/>
  <c r="R13" i="6"/>
  <c r="S13" i="6"/>
  <c r="G13" i="6"/>
  <c r="E12" i="6"/>
  <c r="C12" i="6"/>
  <c r="B13" i="6"/>
  <c r="B12" i="6"/>
  <c r="AQ8" i="5"/>
  <c r="AQ9" i="5"/>
  <c r="AQ16" i="5"/>
  <c r="AL16" i="5" l="1"/>
  <c r="AM16" i="5" s="1"/>
  <c r="AN16" i="5" s="1"/>
  <c r="AO16" i="5" s="1"/>
  <c r="AP16" i="5" s="1"/>
  <c r="AL8" i="5"/>
  <c r="AM8" i="5" s="1"/>
  <c r="AN8" i="5" s="1"/>
  <c r="AO8" i="5" s="1"/>
  <c r="AP8" i="5" s="1"/>
  <c r="AL9" i="5"/>
  <c r="AM9" i="5" s="1"/>
  <c r="AN9" i="5" s="1"/>
  <c r="AO9" i="5" s="1"/>
  <c r="AP9" i="5" s="1"/>
  <c r="AF8" i="5"/>
  <c r="AG8" i="5" s="1"/>
  <c r="AH8" i="5" s="1"/>
  <c r="AI8" i="5" s="1"/>
  <c r="AJ8" i="5" s="1"/>
  <c r="AK8" i="5" s="1"/>
  <c r="AF9" i="5"/>
  <c r="AG9" i="5" s="1"/>
  <c r="AH9" i="5" s="1"/>
  <c r="AI9" i="5" s="1"/>
  <c r="AJ9" i="5" s="1"/>
  <c r="AK9" i="5" s="1"/>
  <c r="AF16" i="5"/>
  <c r="AG16" i="5" s="1"/>
  <c r="AH16" i="5" s="1"/>
  <c r="AI16" i="5" s="1"/>
  <c r="AJ16" i="5" s="1"/>
  <c r="AK16" i="5" s="1"/>
  <c r="C13" i="6" l="1"/>
  <c r="D13" i="6" s="1"/>
  <c r="E13" i="6" s="1"/>
  <c r="F13" i="6" s="1"/>
  <c r="H13" i="6" s="1"/>
  <c r="I13" i="6" s="1"/>
  <c r="J13" i="6" s="1"/>
  <c r="K13" i="6" s="1"/>
  <c r="L13" i="6" s="1"/>
  <c r="M13" i="6" s="1"/>
  <c r="N13" i="6" s="1"/>
  <c r="O13" i="6" s="1"/>
  <c r="D12" i="6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B16" i="5"/>
  <c r="B8" i="5"/>
  <c r="C8" i="5" s="1"/>
  <c r="D8" i="5" s="1"/>
  <c r="E8" i="5" s="1"/>
  <c r="F8" i="5" s="1"/>
  <c r="G8" i="5" s="1"/>
  <c r="B9" i="5"/>
  <c r="C9" i="5" s="1"/>
  <c r="D9" i="5" s="1"/>
  <c r="E9" i="5" s="1"/>
  <c r="F9" i="5" s="1"/>
  <c r="G9" i="5" s="1"/>
  <c r="C16" i="5" l="1"/>
  <c r="D16" i="5" s="1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E16" i="5" s="1"/>
  <c r="J7" i="5"/>
  <c r="I7" i="5"/>
  <c r="H7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J6" i="5"/>
  <c r="I6" i="5"/>
  <c r="H6" i="5"/>
  <c r="H8" i="5" s="1"/>
  <c r="I8" i="5" l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</calcChain>
</file>

<file path=xl/sharedStrings.xml><?xml version="1.0" encoding="utf-8"?>
<sst xmlns="http://schemas.openxmlformats.org/spreadsheetml/2006/main" count="205" uniqueCount="105">
  <si>
    <t>Information Security Level</t>
  </si>
  <si>
    <t>Public</t>
  </si>
  <si>
    <t>Intended Audience</t>
  </si>
  <si>
    <t>Context</t>
  </si>
  <si>
    <t>Prepared By</t>
  </si>
  <si>
    <t>MPUC, Standard Offer bidders</t>
  </si>
  <si>
    <t xml:space="preserve">Docket 2023-00092, Standard Offer Bid Package </t>
  </si>
  <si>
    <t>Stephen Johnston</t>
  </si>
  <si>
    <t>MPD</t>
  </si>
  <si>
    <t>BHD</t>
  </si>
  <si>
    <r>
      <t>1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The total nameplate capacity online by month, for the period January 2021 through June 2023, including a breakdown of resource types (% solar, % wind, etc.)</t>
    </r>
  </si>
  <si>
    <r>
      <t>2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Generation output by month for the period January 2021 through June 2023</t>
    </r>
  </si>
  <si>
    <r>
      <t>3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Application of credits by month for the period January 2021 through June 2023, and</t>
    </r>
  </si>
  <si>
    <r>
      <t>4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1"/>
        <color theme="1"/>
        <rFont val="Calibri"/>
        <family val="2"/>
        <scheme val="minor"/>
      </rPr>
      <t>The projected nameplate capacity expected to come online, by month for the remainder of 2023 and through calendar year 2024.</t>
    </r>
  </si>
  <si>
    <t>% Wind</t>
  </si>
  <si>
    <t>Total AC Size (kW)</t>
  </si>
  <si>
    <t>Bangor Hydro District</t>
  </si>
  <si>
    <t>Maine Public District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</si>
  <si>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</si>
  <si>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</si>
  <si>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</si>
  <si>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</si>
  <si>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</si>
  <si>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</si>
  <si>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</si>
  <si>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</si>
  <si>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</si>
  <si>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</si>
  <si>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</si>
  <si>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</si>
  <si>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</si>
  <si>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</si>
  <si>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</si>
  <si>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</si>
  <si>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</si>
  <si>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</si>
  <si>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</si>
  <si>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</si>
  <si>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</si>
  <si>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</si>
  <si>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</si>
  <si>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</si>
  <si>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</si>
  <si>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</si>
  <si>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</si>
  <si>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</si>
  <si>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</si>
  <si>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</si>
  <si>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Note 1</t>
  </si>
  <si>
    <t>Note 2</t>
  </si>
  <si>
    <t xml:space="preserve">Applied kWh Credits 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</si>
  <si>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</si>
  <si>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</si>
  <si>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</si>
  <si>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</si>
  <si>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</si>
  <si>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</si>
  <si>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</si>
  <si>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</si>
  <si>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</si>
  <si>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</si>
  <si>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</si>
  <si>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</si>
  <si>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</si>
  <si>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</si>
  <si>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</si>
  <si>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</si>
  <si>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2023-07</t>
  </si>
  <si>
    <t>2023-08</t>
  </si>
  <si>
    <t>Note</t>
  </si>
  <si>
    <t>kW of Hydro</t>
  </si>
  <si>
    <t>kW of Solar</t>
  </si>
  <si>
    <t>kW of Wind</t>
  </si>
  <si>
    <t>kW of Biomass and natural gas</t>
  </si>
  <si>
    <t xml:space="preserve">As of 12/31/2020, there was 11,835.23 kW of installed NEB kWh generation in BHD.  </t>
  </si>
  <si>
    <t xml:space="preserve">As of 12/31/2020, there was 2,576.08 kW of installed NEB kWh generation in MPD.  </t>
  </si>
  <si>
    <t>New AC Size (kW)</t>
  </si>
  <si>
    <t>% Solar</t>
  </si>
  <si>
    <t>Cumulative Solar (kW)</t>
  </si>
  <si>
    <t>Cumulative Wind (kW)</t>
  </si>
  <si>
    <t>New MW per Month of NEB kWh generation - 100% Solar</t>
  </si>
  <si>
    <t>Cumulative kW per Month of NEB kWh generation - only solar cumulative amounts are shown. See Tab 1 for other generation types.</t>
  </si>
  <si>
    <t>MPD (MW)</t>
  </si>
  <si>
    <t>BHD (MW)</t>
  </si>
  <si>
    <t>MPD Solar (kW)</t>
  </si>
  <si>
    <t>BHD Solar (kW)</t>
  </si>
  <si>
    <t>Based off of Stranded Cost Docket 2024-00078</t>
  </si>
  <si>
    <t>The projected nameplate capacity expected to come online, by month for the remainder of 2024 and through calendar year 2025.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</si>
  <si>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</si>
  <si>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</si>
  <si>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</si>
  <si>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</si>
  <si>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</si>
  <si>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</si>
  <si>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</si>
  <si>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</si>
  <si>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</si>
  <si>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</si>
  <si>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</si>
  <si>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</si>
  <si>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The total nameplate capacity online by month, for the period January 2021 through September 2024, including a breakdown of resource types (% solar, % wind, etc.)</t>
  </si>
  <si>
    <t>2023-07 through 2024-02 based off of Stranded Cost Docket 2024-00078</t>
  </si>
  <si>
    <t>2024-03 through 2024-09 updated actual allocated kWh credited to customers</t>
  </si>
  <si>
    <t>Generation output by month for the period July 2023 through September 2024</t>
  </si>
  <si>
    <t>Application of credits by month for the period July 2023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</si>
</sst>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2" applyFill="1"/>
    <xf numFmtId="0" fontId="3" fillId="2" borderId="0" xfId="2" applyFill="1" applyAlignment="1">
      <alignment horizontal="left"/>
    </xf>
    <xf numFmtId="0" fontId="3" fillId="0" borderId="0" xfId="2"/>
    <xf numFmtId="0" fontId="4" fillId="0" borderId="0" xfId="2" applyFont="1"/>
    <xf numFmtId="0" fontId="5" fillId="0" borderId="0" xfId="2" applyFont="1" applyAlignment="1">
      <alignment horizontal="left"/>
    </xf>
    <xf numFmtId="0" fontId="3" fillId="0" borderId="0" xfId="2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/>
    <xf numFmtId="0" fontId="8" fillId="0" borderId="1" xfId="0" applyFont="1" applyBorder="1"/>
    <xf numFmtId="0" fontId="8" fillId="3" borderId="1" xfId="0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0" fillId="5" borderId="0" xfId="0" applyFill="1"/>
    <xf numFmtId="166" fontId="0" fillId="0" borderId="0" xfId="0" applyNumberFormat="1"/>
    <xf numFmtId="9" fontId="0" fillId="0" borderId="0" xfId="0" applyNumberFormat="1"/>
    <xf numFmtId="0" fontId="0" fillId="0" borderId="0" xfId="0" applyFill="1" applyAlignment="1">
      <alignment horizontal="left" vertical="center"/>
    </xf>
    <xf numFmtId="9" fontId="9" fillId="0" borderId="1" xfId="3" applyFont="1" applyBorder="1" applyAlignment="1">
      <alignment horizontal="right"/>
    </xf>
    <xf numFmtId="9" fontId="9" fillId="4" borderId="1" xfId="3" applyFont="1" applyFill="1" applyBorder="1" applyAlignment="1">
      <alignment horizontal="right"/>
    </xf>
    <xf numFmtId="0" fontId="11" fillId="0" borderId="0" xfId="0" applyFont="1" applyBorder="1"/>
    <xf numFmtId="0" fontId="0" fillId="0" borderId="0" xfId="0" applyBorder="1"/>
    <xf numFmtId="43" fontId="0" fillId="0" borderId="0" xfId="1" applyNumberFormat="1" applyFont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3" xfId="0" applyNumberFormat="1" applyFont="1" applyBorder="1"/>
    <xf numFmtId="0" fontId="8" fillId="3" borderId="2" xfId="0" applyFont="1" applyFill="1" applyBorder="1" applyAlignment="1">
      <alignment horizontal="center" wrapText="1"/>
    </xf>
    <xf numFmtId="9" fontId="9" fillId="0" borderId="2" xfId="3" applyFont="1" applyBorder="1" applyAlignment="1">
      <alignment horizontal="right"/>
    </xf>
    <xf numFmtId="9" fontId="9" fillId="4" borderId="2" xfId="3" applyFont="1" applyFill="1" applyBorder="1" applyAlignment="1">
      <alignment horizontal="right"/>
    </xf>
    <xf numFmtId="0" fontId="8" fillId="3" borderId="3" xfId="0" applyFont="1" applyFill="1" applyBorder="1" applyAlignment="1">
      <alignment horizontal="center" wrapText="1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0" fontId="2" fillId="0" borderId="4" xfId="0" applyFont="1" applyBorder="1"/>
    <xf numFmtId="0" fontId="0" fillId="6" borderId="0" xfId="0" applyFill="1"/>
    <xf numFmtId="165" fontId="0" fillId="6" borderId="0" xfId="1" applyNumberFormat="1" applyFont="1" applyFill="1"/>
  </cellXfs>
  <cellStyles count="4">
    <cellStyle name="Comma" xfId="1" builtinId="3"/>
    <cellStyle name="Normal" xfId="0" builtinId="0"/>
    <cellStyle name="Normal 2" xfId="2" xr:uid="{0E20B699-A706-460F-B251-BD43AE6CD824}"/>
    <cellStyle name="Percent" xfId="3" builtinId="5"/>
  </cellStyles>
  <dxfs count="0"/>
  <tableStyles count="1" defaultTableStyle="TableStyleMedium2" defaultPivotStyle="PivotStyleLight16">
    <tableStyle name="Invisible" pivot="0" table="0" count="0" xr9:uid="{868F8609-DB3C-47AA-A29C-A65A36E526A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0</xdr:row>
      <xdr:rowOff>85725</xdr:rowOff>
    </xdr:from>
    <xdr:ext cx="1743075" cy="438150"/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B51184A2-7132-418B-8D88-3E6E46C91A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5725"/>
          <a:ext cx="1743075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95EC-10CD-45E9-846F-2E445384DEAC}">
  <dimension ref="A1:B22"/>
  <sheetViews>
    <sheetView tabSelected="1" topLeftCell="A7" workbookViewId="0">
      <selection activeCell="B14" sqref="B14"/>
    </sheetView>
  </sheetViews>
  <sheetFormatPr defaultRowHeight="12.75" x14ac:dyDescent="0.2"/>
  <cols>
    <col min="1" max="1" width="28.5703125" style="3" customWidth="1"/>
    <col min="2" max="2" width="9.140625" style="6"/>
    <col min="3" max="16384" width="9.140625" style="3"/>
  </cols>
  <sheetData>
    <row r="1" spans="1:2" x14ac:dyDescent="0.2">
      <c r="A1" s="1"/>
      <c r="B1" s="2"/>
    </row>
    <row r="2" spans="1:2" x14ac:dyDescent="0.2">
      <c r="A2" s="1"/>
      <c r="B2" s="2"/>
    </row>
    <row r="3" spans="1:2" x14ac:dyDescent="0.2">
      <c r="A3" s="1"/>
      <c r="B3" s="2"/>
    </row>
    <row r="10" spans="1:2" ht="15" x14ac:dyDescent="0.25">
      <c r="A10" s="4" t="s">
        <v>0</v>
      </c>
      <c r="B10" s="5" t="s">
        <v>1</v>
      </c>
    </row>
    <row r="11" spans="1:2" ht="15" x14ac:dyDescent="0.25">
      <c r="A11" s="4"/>
    </row>
    <row r="12" spans="1:2" ht="15" x14ac:dyDescent="0.25">
      <c r="A12" s="4" t="s">
        <v>2</v>
      </c>
      <c r="B12" s="6" t="s">
        <v>5</v>
      </c>
    </row>
    <row r="13" spans="1:2" ht="15" x14ac:dyDescent="0.25">
      <c r="A13" s="4"/>
    </row>
    <row r="14" spans="1:2" ht="15" x14ac:dyDescent="0.25">
      <c r="A14" s="4" t="s">
        <v>3</v>
      </c>
      <c r="B14" s="3" t="s">
        <v>6</v>
      </c>
    </row>
    <row r="15" spans="1:2" ht="15" x14ac:dyDescent="0.25">
      <c r="A15" s="4"/>
    </row>
    <row r="16" spans="1:2" ht="15" x14ac:dyDescent="0.25">
      <c r="A16" s="4" t="s">
        <v>4</v>
      </c>
      <c r="B16" s="6" t="s">
        <v>7</v>
      </c>
    </row>
    <row r="19" spans="2:2" ht="15" x14ac:dyDescent="0.2">
      <c r="B19" s="21" t="s">
        <v>10</v>
      </c>
    </row>
    <row r="20" spans="2:2" ht="15" x14ac:dyDescent="0.2">
      <c r="B20" s="21" t="s">
        <v>11</v>
      </c>
    </row>
    <row r="21" spans="2:2" ht="15" x14ac:dyDescent="0.2">
      <c r="B21" s="21" t="s">
        <v>12</v>
      </c>
    </row>
    <row r="22" spans="2:2" ht="15" x14ac:dyDescent="0.2">
      <c r="B22" s="21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305BB-BA25-4444-9A4B-3E3DDEEE8E80}">
  <dimension ref="A1:AT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Q27" sqref="AQ27"/>
    </sheetView>
  </sheetViews>
  <sheetFormatPr defaultRowHeight="15" x14ac:dyDescent="0.25"/>
  <cols>
    <col min="1" max="1" width="22" style="12" customWidth="1"/>
    <col min="2" max="3" width="9.5703125" style="12" bestFit="1" customWidth="1"/>
    <col min="4" max="4" width="10.28515625" style="12" customWidth="1"/>
    <col min="5" max="7" width="9.140625" style="12"/>
    <col min="8" max="31" width="10.140625" style="12" customWidth="1"/>
    <col min="32" max="46" width="9.5703125" style="12" bestFit="1" customWidth="1"/>
    <col min="47" max="16384" width="9.140625" style="12"/>
  </cols>
  <sheetData>
    <row r="1" spans="1:46" x14ac:dyDescent="0.25">
      <c r="A1" s="12" t="s">
        <v>100</v>
      </c>
    </row>
    <row r="3" spans="1:46" s="7" customFormat="1" x14ac:dyDescent="0.25">
      <c r="A3" s="36"/>
      <c r="B3" s="16" t="s">
        <v>48</v>
      </c>
    </row>
    <row r="4" spans="1:46" x14ac:dyDescent="0.25">
      <c r="A4" s="7" t="s">
        <v>17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26</v>
      </c>
      <c r="K4" s="13" t="s">
        <v>27</v>
      </c>
      <c r="L4" s="13" t="s">
        <v>28</v>
      </c>
      <c r="M4" s="13" t="s">
        <v>29</v>
      </c>
      <c r="N4" s="13" t="s">
        <v>30</v>
      </c>
      <c r="O4" s="13" t="s">
        <v>31</v>
      </c>
      <c r="P4" s="13" t="s">
        <v>32</v>
      </c>
      <c r="Q4" s="13" t="s">
        <v>33</v>
      </c>
      <c r="R4" s="13" t="s">
        <v>34</v>
      </c>
      <c r="S4" s="13" t="s">
        <v>35</v>
      </c>
      <c r="T4" s="13" t="s">
        <v>36</v>
      </c>
      <c r="U4" s="13" t="s">
        <v>37</v>
      </c>
      <c r="V4" s="13" t="s">
        <v>38</v>
      </c>
      <c r="W4" s="13" t="s">
        <v>39</v>
      </c>
      <c r="X4" s="13" t="s">
        <v>40</v>
      </c>
      <c r="Y4" s="13" t="s">
        <v>41</v>
      </c>
      <c r="Z4" s="13" t="s">
        <v>42</v>
      </c>
      <c r="AA4" s="13" t="s">
        <v>43</v>
      </c>
      <c r="AB4" s="13" t="s">
        <v>44</v>
      </c>
      <c r="AC4" s="13" t="s">
        <v>45</v>
      </c>
      <c r="AD4" s="13" t="s">
        <v>46</v>
      </c>
      <c r="AE4" s="13" t="s">
        <v>47</v>
      </c>
      <c r="AF4" s="13" t="s">
        <v>67</v>
      </c>
      <c r="AG4" s="13" t="s">
        <v>68</v>
      </c>
      <c r="AH4" s="13" t="s">
        <v>51</v>
      </c>
      <c r="AI4" s="13" t="s">
        <v>52</v>
      </c>
      <c r="AJ4" s="13" t="s">
        <v>53</v>
      </c>
      <c r="AK4" s="13" t="s">
        <v>54</v>
      </c>
      <c r="AL4" s="13" t="s">
        <v>55</v>
      </c>
      <c r="AM4" s="13" t="s">
        <v>56</v>
      </c>
      <c r="AN4" s="13" t="s">
        <v>57</v>
      </c>
      <c r="AO4" s="13" t="s">
        <v>58</v>
      </c>
      <c r="AP4" s="13" t="s">
        <v>59</v>
      </c>
      <c r="AQ4" s="13" t="s">
        <v>60</v>
      </c>
      <c r="AR4" s="13" t="s">
        <v>61</v>
      </c>
      <c r="AS4" s="13" t="s">
        <v>62</v>
      </c>
      <c r="AT4" s="13" t="s">
        <v>63</v>
      </c>
    </row>
    <row r="5" spans="1:46" x14ac:dyDescent="0.25">
      <c r="A5" s="14" t="s">
        <v>76</v>
      </c>
      <c r="B5" s="15">
        <v>2.4</v>
      </c>
      <c r="C5" s="15">
        <v>4.5</v>
      </c>
      <c r="D5" s="15">
        <v>300</v>
      </c>
      <c r="E5" s="15">
        <v>7.6</v>
      </c>
      <c r="F5" s="15">
        <v>3.8</v>
      </c>
      <c r="G5" s="15">
        <v>27.4</v>
      </c>
      <c r="H5" s="15">
        <v>24.3</v>
      </c>
      <c r="I5" s="15">
        <v>151.07</v>
      </c>
      <c r="J5" s="15">
        <v>37.11</v>
      </c>
      <c r="K5" s="15">
        <v>0</v>
      </c>
      <c r="L5" s="15">
        <v>60</v>
      </c>
      <c r="M5" s="15">
        <v>48.4</v>
      </c>
      <c r="N5" s="15">
        <v>0</v>
      </c>
      <c r="O5" s="15">
        <v>0</v>
      </c>
      <c r="P5" s="15">
        <v>0</v>
      </c>
      <c r="Q5" s="15">
        <v>0</v>
      </c>
      <c r="R5" s="15">
        <v>10</v>
      </c>
      <c r="S5" s="15">
        <v>34.1</v>
      </c>
      <c r="T5" s="15">
        <v>0</v>
      </c>
      <c r="U5" s="15">
        <v>334</v>
      </c>
      <c r="V5" s="15">
        <v>6</v>
      </c>
      <c r="W5" s="15">
        <v>2</v>
      </c>
      <c r="X5" s="15">
        <v>5.8</v>
      </c>
      <c r="Y5" s="15">
        <v>21.6</v>
      </c>
      <c r="Z5" s="15">
        <v>51.2</v>
      </c>
      <c r="AA5" s="15">
        <v>5</v>
      </c>
      <c r="AB5" s="15">
        <v>0</v>
      </c>
      <c r="AC5" s="15">
        <v>0</v>
      </c>
      <c r="AD5" s="15">
        <v>0</v>
      </c>
      <c r="AE5" s="15">
        <v>21</v>
      </c>
      <c r="AF5" s="15">
        <v>127</v>
      </c>
      <c r="AG5" s="15">
        <v>25</v>
      </c>
      <c r="AH5" s="15">
        <v>0</v>
      </c>
      <c r="AI5" s="15">
        <v>52</v>
      </c>
      <c r="AJ5" s="15">
        <v>20</v>
      </c>
      <c r="AK5" s="15">
        <v>10</v>
      </c>
      <c r="AL5" s="15">
        <v>18</v>
      </c>
      <c r="AM5" s="15">
        <v>5332</v>
      </c>
      <c r="AN5" s="15">
        <v>5</v>
      </c>
      <c r="AO5" s="15">
        <v>37</v>
      </c>
      <c r="AP5" s="15">
        <v>75</v>
      </c>
      <c r="AQ5" s="15">
        <v>36</v>
      </c>
      <c r="AR5" s="15">
        <v>2586</v>
      </c>
      <c r="AS5" s="15">
        <v>3104</v>
      </c>
      <c r="AT5" s="15">
        <v>115</v>
      </c>
    </row>
    <row r="6" spans="1:46" x14ac:dyDescent="0.25">
      <c r="A6" s="14" t="s">
        <v>77</v>
      </c>
      <c r="B6" s="22">
        <v>1</v>
      </c>
      <c r="C6" s="22">
        <v>1</v>
      </c>
      <c r="D6" s="22">
        <v>1</v>
      </c>
      <c r="E6" s="22">
        <v>1</v>
      </c>
      <c r="F6" s="22">
        <v>1</v>
      </c>
      <c r="G6" s="22">
        <v>1</v>
      </c>
      <c r="H6" s="22">
        <f>58.8477366255144/100</f>
        <v>0.58847736625514402</v>
      </c>
      <c r="I6" s="22">
        <f>52.4723638048587/100</f>
        <v>0.52472363804858702</v>
      </c>
      <c r="J6" s="22">
        <f>58.5017515494476/100</f>
        <v>0.585017515494476</v>
      </c>
      <c r="K6" s="23"/>
      <c r="L6" s="22">
        <v>1</v>
      </c>
      <c r="M6" s="22">
        <v>1</v>
      </c>
      <c r="N6" s="23"/>
      <c r="O6" s="23"/>
      <c r="P6" s="23"/>
      <c r="Q6" s="23"/>
      <c r="R6" s="22">
        <v>1</v>
      </c>
      <c r="S6" s="22">
        <v>1</v>
      </c>
      <c r="T6" s="23"/>
      <c r="U6" s="22">
        <v>1</v>
      </c>
      <c r="V6" s="22">
        <v>1</v>
      </c>
      <c r="W6" s="22">
        <v>1</v>
      </c>
      <c r="X6" s="22">
        <v>1</v>
      </c>
      <c r="Y6" s="22">
        <v>1</v>
      </c>
      <c r="Z6" s="22">
        <v>1</v>
      </c>
      <c r="AA6" s="22">
        <v>1</v>
      </c>
      <c r="AB6" s="23"/>
      <c r="AC6" s="23"/>
      <c r="AD6" s="23"/>
      <c r="AE6" s="22">
        <v>1</v>
      </c>
      <c r="AF6" s="22">
        <v>0.98</v>
      </c>
      <c r="AG6" s="22">
        <v>1</v>
      </c>
      <c r="AH6" s="22">
        <v>1</v>
      </c>
      <c r="AI6" s="22">
        <v>1</v>
      </c>
      <c r="AJ6" s="22">
        <v>1</v>
      </c>
      <c r="AK6" s="22">
        <v>1</v>
      </c>
      <c r="AL6" s="22">
        <v>1</v>
      </c>
      <c r="AM6" s="22">
        <v>1</v>
      </c>
      <c r="AN6" s="22">
        <v>1</v>
      </c>
      <c r="AO6" s="22">
        <v>1</v>
      </c>
      <c r="AP6" s="22">
        <v>1</v>
      </c>
      <c r="AQ6" s="22">
        <v>1</v>
      </c>
      <c r="AR6" s="22">
        <v>1</v>
      </c>
      <c r="AS6" s="22">
        <v>1</v>
      </c>
      <c r="AT6" s="22">
        <v>1</v>
      </c>
    </row>
    <row r="7" spans="1:46" ht="15.75" thickBot="1" x14ac:dyDescent="0.3">
      <c r="A7" s="30" t="s">
        <v>14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f>41.1522633744856/100</f>
        <v>0.41152263374485598</v>
      </c>
      <c r="I7" s="31">
        <f>47.5276361951413/100</f>
        <v>0.47527636195141298</v>
      </c>
      <c r="J7" s="31">
        <f>41.4982484505524/100</f>
        <v>0.41498248450552405</v>
      </c>
      <c r="K7" s="32"/>
      <c r="L7" s="31">
        <v>0</v>
      </c>
      <c r="M7" s="31">
        <v>0</v>
      </c>
      <c r="N7" s="32"/>
      <c r="O7" s="32"/>
      <c r="P7" s="32"/>
      <c r="Q7" s="32"/>
      <c r="R7" s="31">
        <v>0</v>
      </c>
      <c r="S7" s="31">
        <v>0</v>
      </c>
      <c r="T7" s="32"/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2"/>
      <c r="AC7" s="32"/>
      <c r="AD7" s="32"/>
      <c r="AE7" s="31">
        <v>0</v>
      </c>
      <c r="AF7" s="31">
        <v>0.02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</row>
    <row r="8" spans="1:46" x14ac:dyDescent="0.25">
      <c r="A8" s="33" t="s">
        <v>78</v>
      </c>
      <c r="B8" s="29">
        <f>$C$22+(B5*B6)</f>
        <v>2530.7800000000002</v>
      </c>
      <c r="C8" s="29">
        <f t="shared" ref="C8:AE8" si="0">B8+(C5*C6)</f>
        <v>2535.2800000000002</v>
      </c>
      <c r="D8" s="29">
        <f t="shared" si="0"/>
        <v>2835.28</v>
      </c>
      <c r="E8" s="29">
        <f t="shared" si="0"/>
        <v>2842.88</v>
      </c>
      <c r="F8" s="29">
        <f t="shared" si="0"/>
        <v>2846.6800000000003</v>
      </c>
      <c r="G8" s="29">
        <f t="shared" si="0"/>
        <v>2874.0800000000004</v>
      </c>
      <c r="H8" s="29">
        <f t="shared" si="0"/>
        <v>2888.3800000000006</v>
      </c>
      <c r="I8" s="29">
        <f t="shared" si="0"/>
        <v>2967.6500000000005</v>
      </c>
      <c r="J8" s="29">
        <f t="shared" si="0"/>
        <v>2989.3600000000006</v>
      </c>
      <c r="K8" s="29">
        <f t="shared" si="0"/>
        <v>2989.3600000000006</v>
      </c>
      <c r="L8" s="29">
        <f t="shared" si="0"/>
        <v>3049.3600000000006</v>
      </c>
      <c r="M8" s="29">
        <f t="shared" si="0"/>
        <v>3097.7600000000007</v>
      </c>
      <c r="N8" s="29">
        <f t="shared" si="0"/>
        <v>3097.7600000000007</v>
      </c>
      <c r="O8" s="29">
        <f t="shared" si="0"/>
        <v>3097.7600000000007</v>
      </c>
      <c r="P8" s="29">
        <f t="shared" si="0"/>
        <v>3097.7600000000007</v>
      </c>
      <c r="Q8" s="29">
        <f t="shared" si="0"/>
        <v>3097.7600000000007</v>
      </c>
      <c r="R8" s="29">
        <f t="shared" si="0"/>
        <v>3107.7600000000007</v>
      </c>
      <c r="S8" s="29">
        <f t="shared" si="0"/>
        <v>3141.8600000000006</v>
      </c>
      <c r="T8" s="29">
        <f t="shared" si="0"/>
        <v>3141.8600000000006</v>
      </c>
      <c r="U8" s="29">
        <f t="shared" si="0"/>
        <v>3475.8600000000006</v>
      </c>
      <c r="V8" s="29">
        <f t="shared" si="0"/>
        <v>3481.8600000000006</v>
      </c>
      <c r="W8" s="29">
        <f t="shared" si="0"/>
        <v>3483.8600000000006</v>
      </c>
      <c r="X8" s="29">
        <f t="shared" si="0"/>
        <v>3489.6600000000008</v>
      </c>
      <c r="Y8" s="29">
        <f t="shared" si="0"/>
        <v>3511.2600000000007</v>
      </c>
      <c r="Z8" s="29">
        <f t="shared" si="0"/>
        <v>3562.4600000000005</v>
      </c>
      <c r="AA8" s="29">
        <f t="shared" si="0"/>
        <v>3567.4600000000005</v>
      </c>
      <c r="AB8" s="29">
        <f t="shared" si="0"/>
        <v>3567.4600000000005</v>
      </c>
      <c r="AC8" s="29">
        <f t="shared" si="0"/>
        <v>3567.4600000000005</v>
      </c>
      <c r="AD8" s="29">
        <f t="shared" si="0"/>
        <v>3567.4600000000005</v>
      </c>
      <c r="AE8" s="29">
        <f t="shared" si="0"/>
        <v>3588.4600000000005</v>
      </c>
      <c r="AF8" s="29">
        <f t="shared" ref="AF8" si="1">AE8+(AF5*AF6)</f>
        <v>3712.9200000000005</v>
      </c>
      <c r="AG8" s="29">
        <f t="shared" ref="AG8" si="2">AF8+(AG5*AG6)</f>
        <v>3737.9200000000005</v>
      </c>
      <c r="AH8" s="29">
        <f t="shared" ref="AH8" si="3">AG8+(AH5*AH6)</f>
        <v>3737.9200000000005</v>
      </c>
      <c r="AI8" s="29">
        <f t="shared" ref="AI8" si="4">AH8+(AI5*AI6)</f>
        <v>3789.9200000000005</v>
      </c>
      <c r="AJ8" s="29">
        <f t="shared" ref="AJ8" si="5">AI8+(AJ5*AJ6)</f>
        <v>3809.9200000000005</v>
      </c>
      <c r="AK8" s="29">
        <f t="shared" ref="AK8" si="6">AJ8+(AK5*AK6)</f>
        <v>3819.9200000000005</v>
      </c>
      <c r="AL8" s="29">
        <f t="shared" ref="AL8" si="7">AK8+(AL5*AL6)</f>
        <v>3837.9200000000005</v>
      </c>
      <c r="AM8" s="29">
        <f t="shared" ref="AM8" si="8">AL8+(AM5*AM6)</f>
        <v>9169.92</v>
      </c>
      <c r="AN8" s="29">
        <f t="shared" ref="AN8" si="9">AM8+(AN5*AN6)</f>
        <v>9174.92</v>
      </c>
      <c r="AO8" s="29">
        <f t="shared" ref="AO8" si="10">AN8+(AO5*AO6)</f>
        <v>9211.92</v>
      </c>
      <c r="AP8" s="29">
        <f t="shared" ref="AP8:AQ8" si="11">AO8+(AP5*AP6)</f>
        <v>9286.92</v>
      </c>
      <c r="AQ8" s="29">
        <f t="shared" si="11"/>
        <v>9322.92</v>
      </c>
      <c r="AR8" s="29">
        <f t="shared" ref="AR8" si="12">AQ8+(AR5*AR6)</f>
        <v>11908.92</v>
      </c>
      <c r="AS8" s="29">
        <f t="shared" ref="AS8" si="13">AR8+(AS5*AS6)</f>
        <v>15012.92</v>
      </c>
      <c r="AT8" s="29">
        <f t="shared" ref="AT8" si="14">AS8+(AT5*AT6)</f>
        <v>15127.92</v>
      </c>
    </row>
    <row r="9" spans="1:46" x14ac:dyDescent="0.25">
      <c r="A9" s="14" t="s">
        <v>79</v>
      </c>
      <c r="B9" s="28">
        <f>$C$23+(B5*B7)</f>
        <v>47.7</v>
      </c>
      <c r="C9" s="28">
        <f t="shared" ref="C9:AE9" si="15">B9+(C5*C7)</f>
        <v>47.7</v>
      </c>
      <c r="D9" s="28">
        <f t="shared" si="15"/>
        <v>47.7</v>
      </c>
      <c r="E9" s="28">
        <f t="shared" si="15"/>
        <v>47.7</v>
      </c>
      <c r="F9" s="28">
        <f t="shared" si="15"/>
        <v>47.7</v>
      </c>
      <c r="G9" s="28">
        <f t="shared" si="15"/>
        <v>47.7</v>
      </c>
      <c r="H9" s="28">
        <f t="shared" si="15"/>
        <v>57.7</v>
      </c>
      <c r="I9" s="28">
        <f t="shared" si="15"/>
        <v>129.49999999999994</v>
      </c>
      <c r="J9" s="28">
        <f t="shared" si="15"/>
        <v>144.89999999999995</v>
      </c>
      <c r="K9" s="28">
        <f t="shared" si="15"/>
        <v>144.89999999999995</v>
      </c>
      <c r="L9" s="28">
        <f t="shared" si="15"/>
        <v>144.89999999999995</v>
      </c>
      <c r="M9" s="28">
        <f t="shared" si="15"/>
        <v>144.89999999999995</v>
      </c>
      <c r="N9" s="28">
        <f t="shared" si="15"/>
        <v>144.89999999999995</v>
      </c>
      <c r="O9" s="28">
        <f t="shared" si="15"/>
        <v>144.89999999999995</v>
      </c>
      <c r="P9" s="28">
        <f t="shared" si="15"/>
        <v>144.89999999999995</v>
      </c>
      <c r="Q9" s="28">
        <f t="shared" si="15"/>
        <v>144.89999999999995</v>
      </c>
      <c r="R9" s="28">
        <f t="shared" si="15"/>
        <v>144.89999999999995</v>
      </c>
      <c r="S9" s="28">
        <f t="shared" si="15"/>
        <v>144.89999999999995</v>
      </c>
      <c r="T9" s="28">
        <f t="shared" si="15"/>
        <v>144.89999999999995</v>
      </c>
      <c r="U9" s="28">
        <f t="shared" si="15"/>
        <v>144.89999999999995</v>
      </c>
      <c r="V9" s="28">
        <f t="shared" si="15"/>
        <v>144.89999999999995</v>
      </c>
      <c r="W9" s="28">
        <f t="shared" si="15"/>
        <v>144.89999999999995</v>
      </c>
      <c r="X9" s="28">
        <f t="shared" si="15"/>
        <v>144.89999999999995</v>
      </c>
      <c r="Y9" s="28">
        <f t="shared" si="15"/>
        <v>144.89999999999995</v>
      </c>
      <c r="Z9" s="28">
        <f t="shared" si="15"/>
        <v>144.89999999999995</v>
      </c>
      <c r="AA9" s="28">
        <f t="shared" si="15"/>
        <v>144.89999999999995</v>
      </c>
      <c r="AB9" s="28">
        <f t="shared" si="15"/>
        <v>144.89999999999995</v>
      </c>
      <c r="AC9" s="28">
        <f t="shared" si="15"/>
        <v>144.89999999999995</v>
      </c>
      <c r="AD9" s="28">
        <f t="shared" si="15"/>
        <v>144.89999999999995</v>
      </c>
      <c r="AE9" s="28">
        <f t="shared" si="15"/>
        <v>144.89999999999995</v>
      </c>
      <c r="AF9" s="28">
        <f t="shared" ref="AF9" si="16">AE9+(AF5*AF7)</f>
        <v>147.43999999999994</v>
      </c>
      <c r="AG9" s="28">
        <f t="shared" ref="AG9" si="17">AF9+(AG5*AG7)</f>
        <v>147.43999999999994</v>
      </c>
      <c r="AH9" s="28">
        <f t="shared" ref="AH9" si="18">AG9+(AH5*AH7)</f>
        <v>147.43999999999994</v>
      </c>
      <c r="AI9" s="28">
        <f t="shared" ref="AI9" si="19">AH9+(AI5*AI7)</f>
        <v>147.43999999999994</v>
      </c>
      <c r="AJ9" s="28">
        <f t="shared" ref="AJ9" si="20">AI9+(AJ5*AJ7)</f>
        <v>147.43999999999994</v>
      </c>
      <c r="AK9" s="28">
        <f t="shared" ref="AK9" si="21">AJ9+(AK5*AK7)</f>
        <v>147.43999999999994</v>
      </c>
      <c r="AL9" s="28">
        <f t="shared" ref="AL9" si="22">AK9+(AL5*AL7)</f>
        <v>147.43999999999994</v>
      </c>
      <c r="AM9" s="28">
        <f t="shared" ref="AM9" si="23">AL9+(AM5*AM7)</f>
        <v>147.43999999999994</v>
      </c>
      <c r="AN9" s="28">
        <f t="shared" ref="AN9" si="24">AM9+(AN5*AN7)</f>
        <v>147.43999999999994</v>
      </c>
      <c r="AO9" s="28">
        <f t="shared" ref="AO9" si="25">AN9+(AO5*AO7)</f>
        <v>147.43999999999994</v>
      </c>
      <c r="AP9" s="28">
        <f t="shared" ref="AP9:AQ9" si="26">AO9+(AP5*AP7)</f>
        <v>147.43999999999994</v>
      </c>
      <c r="AQ9" s="28">
        <f t="shared" si="26"/>
        <v>147.43999999999994</v>
      </c>
      <c r="AR9" s="28">
        <f t="shared" ref="AR9" si="27">AQ9+(AR5*AR7)</f>
        <v>147.43999999999994</v>
      </c>
      <c r="AS9" s="28">
        <f t="shared" ref="AS9" si="28">AR9+(AS5*AS7)</f>
        <v>147.43999999999994</v>
      </c>
      <c r="AT9" s="28">
        <f t="shared" ref="AT9" si="29">AS9+(AT5*AT7)</f>
        <v>147.43999999999994</v>
      </c>
    </row>
    <row r="12" spans="1:46" s="7" customFormat="1" x14ac:dyDescent="0.25">
      <c r="A12" s="36"/>
      <c r="B12" s="16" t="s">
        <v>49</v>
      </c>
    </row>
    <row r="13" spans="1:46" x14ac:dyDescent="0.25">
      <c r="A13" s="7" t="s">
        <v>16</v>
      </c>
      <c r="B13" s="13" t="s">
        <v>18</v>
      </c>
      <c r="C13" s="13" t="s">
        <v>19</v>
      </c>
      <c r="D13" s="13" t="s">
        <v>20</v>
      </c>
      <c r="E13" s="13" t="s">
        <v>21</v>
      </c>
      <c r="F13" s="13" t="s">
        <v>22</v>
      </c>
      <c r="G13" s="13" t="s">
        <v>23</v>
      </c>
      <c r="H13" s="13" t="s">
        <v>24</v>
      </c>
      <c r="I13" s="13" t="s">
        <v>25</v>
      </c>
      <c r="J13" s="13" t="s">
        <v>26</v>
      </c>
      <c r="K13" s="13" t="s">
        <v>27</v>
      </c>
      <c r="L13" s="13" t="s">
        <v>28</v>
      </c>
      <c r="M13" s="13" t="s">
        <v>29</v>
      </c>
      <c r="N13" s="13" t="s">
        <v>30</v>
      </c>
      <c r="O13" s="13" t="s">
        <v>31</v>
      </c>
      <c r="P13" s="13" t="s">
        <v>32</v>
      </c>
      <c r="Q13" s="13" t="s">
        <v>33</v>
      </c>
      <c r="R13" s="13" t="s">
        <v>34</v>
      </c>
      <c r="S13" s="13" t="s">
        <v>35</v>
      </c>
      <c r="T13" s="13" t="s">
        <v>36</v>
      </c>
      <c r="U13" s="13" t="s">
        <v>37</v>
      </c>
      <c r="V13" s="13" t="s">
        <v>38</v>
      </c>
      <c r="W13" s="13" t="s">
        <v>39</v>
      </c>
      <c r="X13" s="13" t="s">
        <v>40</v>
      </c>
      <c r="Y13" s="13" t="s">
        <v>41</v>
      </c>
      <c r="Z13" s="13" t="s">
        <v>42</v>
      </c>
      <c r="AA13" s="13" t="s">
        <v>43</v>
      </c>
      <c r="AB13" s="13" t="s">
        <v>44</v>
      </c>
      <c r="AC13" s="13" t="s">
        <v>45</v>
      </c>
      <c r="AD13" s="13" t="s">
        <v>46</v>
      </c>
      <c r="AE13" s="13" t="s">
        <v>47</v>
      </c>
      <c r="AF13" s="13" t="s">
        <v>67</v>
      </c>
      <c r="AG13" s="13" t="s">
        <v>68</v>
      </c>
      <c r="AH13" s="13" t="s">
        <v>51</v>
      </c>
      <c r="AI13" s="13" t="s">
        <v>52</v>
      </c>
      <c r="AJ13" s="13" t="s">
        <v>53</v>
      </c>
      <c r="AK13" s="13" t="s">
        <v>54</v>
      </c>
      <c r="AL13" s="13" t="s">
        <v>55</v>
      </c>
      <c r="AM13" s="13" t="s">
        <v>56</v>
      </c>
      <c r="AN13" s="13" t="s">
        <v>57</v>
      </c>
      <c r="AO13" s="13" t="s">
        <v>58</v>
      </c>
      <c r="AP13" s="13" t="s">
        <v>59</v>
      </c>
      <c r="AQ13" s="13" t="s">
        <v>60</v>
      </c>
      <c r="AR13" s="13" t="s">
        <v>61</v>
      </c>
      <c r="AS13" s="13" t="s">
        <v>62</v>
      </c>
      <c r="AT13" s="13" t="s">
        <v>63</v>
      </c>
    </row>
    <row r="14" spans="1:46" x14ac:dyDescent="0.25">
      <c r="A14" s="14" t="s">
        <v>15</v>
      </c>
      <c r="B14" s="15">
        <v>97.6</v>
      </c>
      <c r="C14" s="15">
        <v>91.2</v>
      </c>
      <c r="D14" s="15">
        <v>74.039999999999992</v>
      </c>
      <c r="E14" s="15">
        <v>79.64</v>
      </c>
      <c r="F14" s="15">
        <v>166.13</v>
      </c>
      <c r="G14" s="15">
        <v>173.94000000000003</v>
      </c>
      <c r="H14" s="15">
        <v>133.19999999999999</v>
      </c>
      <c r="I14" s="15">
        <v>64.14</v>
      </c>
      <c r="J14" s="15">
        <v>108.4</v>
      </c>
      <c r="K14" s="15">
        <v>69.44</v>
      </c>
      <c r="L14" s="15">
        <v>178.64999999999998</v>
      </c>
      <c r="M14" s="15">
        <v>144.68</v>
      </c>
      <c r="N14" s="15">
        <v>146.25</v>
      </c>
      <c r="O14" s="15">
        <v>10310.030000000001</v>
      </c>
      <c r="P14" s="15">
        <v>177.36</v>
      </c>
      <c r="Q14" s="15">
        <v>321.58000000000004</v>
      </c>
      <c r="R14" s="15">
        <v>193.07999999999998</v>
      </c>
      <c r="S14" s="15">
        <v>235.68</v>
      </c>
      <c r="T14" s="15">
        <v>179.06999999999996</v>
      </c>
      <c r="U14" s="15">
        <v>293.75</v>
      </c>
      <c r="V14" s="15">
        <v>293.75</v>
      </c>
      <c r="W14" s="15">
        <v>173.25</v>
      </c>
      <c r="X14" s="15">
        <v>74.03</v>
      </c>
      <c r="Y14" s="15">
        <v>153.16</v>
      </c>
      <c r="Z14" s="15">
        <v>419.47</v>
      </c>
      <c r="AA14" s="15">
        <v>253.93999999999997</v>
      </c>
      <c r="AB14" s="15">
        <v>198.94199999999998</v>
      </c>
      <c r="AC14" s="15">
        <v>185.42000000000002</v>
      </c>
      <c r="AD14" s="15">
        <v>293.755</v>
      </c>
      <c r="AE14" s="15">
        <v>316.99999999999994</v>
      </c>
      <c r="AF14" s="15">
        <v>472</v>
      </c>
      <c r="AG14" s="15">
        <v>265</v>
      </c>
      <c r="AH14" s="15">
        <v>5269</v>
      </c>
      <c r="AI14" s="15">
        <v>2546</v>
      </c>
      <c r="AJ14" s="15">
        <v>4797</v>
      </c>
      <c r="AK14" s="15">
        <v>2220</v>
      </c>
      <c r="AL14" s="15">
        <v>253</v>
      </c>
      <c r="AM14" s="15">
        <v>266</v>
      </c>
      <c r="AN14" s="15">
        <v>2192</v>
      </c>
      <c r="AO14" s="15">
        <v>343</v>
      </c>
      <c r="AP14" s="15">
        <v>374</v>
      </c>
      <c r="AQ14" s="15">
        <v>2227</v>
      </c>
      <c r="AR14" s="15">
        <v>5497</v>
      </c>
      <c r="AS14" s="15">
        <v>2777</v>
      </c>
      <c r="AT14" s="15">
        <v>9477</v>
      </c>
    </row>
    <row r="15" spans="1:46" ht="15.75" thickBot="1" x14ac:dyDescent="0.3">
      <c r="A15" s="30" t="s">
        <v>77</v>
      </c>
      <c r="B15" s="31">
        <v>1</v>
      </c>
      <c r="C15" s="31">
        <v>1</v>
      </c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31">
        <v>1</v>
      </c>
      <c r="R15" s="31">
        <v>1</v>
      </c>
      <c r="S15" s="31">
        <v>1</v>
      </c>
      <c r="T15" s="31">
        <v>1</v>
      </c>
      <c r="U15" s="31">
        <v>1</v>
      </c>
      <c r="V15" s="31">
        <v>1</v>
      </c>
      <c r="W15" s="31">
        <v>1</v>
      </c>
      <c r="X15" s="31">
        <v>1</v>
      </c>
      <c r="Y15" s="31">
        <v>1</v>
      </c>
      <c r="Z15" s="31">
        <v>1</v>
      </c>
      <c r="AA15" s="31">
        <v>1</v>
      </c>
      <c r="AB15" s="31">
        <v>1</v>
      </c>
      <c r="AC15" s="31">
        <v>1</v>
      </c>
      <c r="AD15" s="31">
        <v>1</v>
      </c>
      <c r="AE15" s="31">
        <v>1</v>
      </c>
      <c r="AF15" s="31">
        <v>1</v>
      </c>
      <c r="AG15" s="31">
        <v>1</v>
      </c>
      <c r="AH15" s="31">
        <v>1</v>
      </c>
      <c r="AI15" s="31">
        <v>1</v>
      </c>
      <c r="AJ15" s="31">
        <v>1</v>
      </c>
      <c r="AK15" s="31">
        <v>1</v>
      </c>
      <c r="AL15" s="31">
        <v>1</v>
      </c>
      <c r="AM15" s="31">
        <v>1</v>
      </c>
      <c r="AN15" s="31">
        <v>1</v>
      </c>
      <c r="AO15" s="31">
        <v>1</v>
      </c>
      <c r="AP15" s="31">
        <v>1</v>
      </c>
      <c r="AQ15" s="31">
        <v>1</v>
      </c>
      <c r="AR15" s="31">
        <v>1</v>
      </c>
      <c r="AS15" s="31">
        <v>1</v>
      </c>
      <c r="AT15" s="31">
        <v>1</v>
      </c>
    </row>
    <row r="16" spans="1:46" x14ac:dyDescent="0.25">
      <c r="A16" s="33" t="s">
        <v>78</v>
      </c>
      <c r="B16" s="29">
        <f>$C$28+(B14*B15)</f>
        <v>9112.33</v>
      </c>
      <c r="C16" s="29">
        <f t="shared" ref="C16:AE16" si="30">B16+(C14*C15)</f>
        <v>9203.5300000000007</v>
      </c>
      <c r="D16" s="29">
        <f t="shared" si="30"/>
        <v>9277.5700000000015</v>
      </c>
      <c r="E16" s="29">
        <f t="shared" si="30"/>
        <v>9357.2100000000009</v>
      </c>
      <c r="F16" s="29">
        <f t="shared" si="30"/>
        <v>9523.34</v>
      </c>
      <c r="G16" s="29">
        <f t="shared" si="30"/>
        <v>9697.2800000000007</v>
      </c>
      <c r="H16" s="29">
        <f t="shared" si="30"/>
        <v>9830.4800000000014</v>
      </c>
      <c r="I16" s="29">
        <f t="shared" si="30"/>
        <v>9894.6200000000008</v>
      </c>
      <c r="J16" s="29">
        <f t="shared" si="30"/>
        <v>10003.02</v>
      </c>
      <c r="K16" s="29">
        <f t="shared" si="30"/>
        <v>10072.460000000001</v>
      </c>
      <c r="L16" s="29">
        <f t="shared" si="30"/>
        <v>10251.11</v>
      </c>
      <c r="M16" s="29">
        <f t="shared" si="30"/>
        <v>10395.790000000001</v>
      </c>
      <c r="N16" s="29">
        <f t="shared" si="30"/>
        <v>10542.04</v>
      </c>
      <c r="O16" s="29">
        <f t="shared" si="30"/>
        <v>20852.07</v>
      </c>
      <c r="P16" s="29">
        <f t="shared" si="30"/>
        <v>21029.43</v>
      </c>
      <c r="Q16" s="29">
        <f t="shared" si="30"/>
        <v>21351.010000000002</v>
      </c>
      <c r="R16" s="29">
        <f t="shared" si="30"/>
        <v>21544.090000000004</v>
      </c>
      <c r="S16" s="29">
        <f t="shared" si="30"/>
        <v>21779.770000000004</v>
      </c>
      <c r="T16" s="29">
        <f t="shared" si="30"/>
        <v>21958.840000000004</v>
      </c>
      <c r="U16" s="29">
        <f t="shared" si="30"/>
        <v>22252.590000000004</v>
      </c>
      <c r="V16" s="29">
        <f t="shared" si="30"/>
        <v>22546.340000000004</v>
      </c>
      <c r="W16" s="29">
        <f t="shared" si="30"/>
        <v>22719.590000000004</v>
      </c>
      <c r="X16" s="29">
        <f t="shared" si="30"/>
        <v>22793.620000000003</v>
      </c>
      <c r="Y16" s="29">
        <f t="shared" si="30"/>
        <v>22946.780000000002</v>
      </c>
      <c r="Z16" s="29">
        <f t="shared" si="30"/>
        <v>23366.250000000004</v>
      </c>
      <c r="AA16" s="29">
        <f t="shared" si="30"/>
        <v>23620.190000000002</v>
      </c>
      <c r="AB16" s="29">
        <f t="shared" si="30"/>
        <v>23819.132000000001</v>
      </c>
      <c r="AC16" s="29">
        <f t="shared" si="30"/>
        <v>24004.552</v>
      </c>
      <c r="AD16" s="29">
        <f t="shared" si="30"/>
        <v>24298.307000000001</v>
      </c>
      <c r="AE16" s="29">
        <f t="shared" si="30"/>
        <v>24615.307000000001</v>
      </c>
      <c r="AF16" s="29">
        <f t="shared" ref="AF16" si="31">AE16+(AF14*AF15)</f>
        <v>25087.307000000001</v>
      </c>
      <c r="AG16" s="29">
        <f t="shared" ref="AG16" si="32">AF16+(AG14*AG15)</f>
        <v>25352.307000000001</v>
      </c>
      <c r="AH16" s="29">
        <f t="shared" ref="AH16" si="33">AG16+(AH14*AH15)</f>
        <v>30621.307000000001</v>
      </c>
      <c r="AI16" s="29">
        <f t="shared" ref="AI16" si="34">AH16+(AI14*AI15)</f>
        <v>33167.307000000001</v>
      </c>
      <c r="AJ16" s="29">
        <f t="shared" ref="AJ16" si="35">AI16+(AJ14*AJ15)</f>
        <v>37964.307000000001</v>
      </c>
      <c r="AK16" s="29">
        <f t="shared" ref="AK16" si="36">AJ16+(AK14*AK15)</f>
        <v>40184.307000000001</v>
      </c>
      <c r="AL16" s="29">
        <f t="shared" ref="AL16" si="37">AK16+(AL14*AL15)</f>
        <v>40437.307000000001</v>
      </c>
      <c r="AM16" s="29">
        <f t="shared" ref="AM16" si="38">AL16+(AM14*AM15)</f>
        <v>40703.307000000001</v>
      </c>
      <c r="AN16" s="29">
        <f t="shared" ref="AN16" si="39">AM16+(AN14*AN15)</f>
        <v>42895.307000000001</v>
      </c>
      <c r="AO16" s="29">
        <f t="shared" ref="AO16" si="40">AN16+(AO14*AO15)</f>
        <v>43238.307000000001</v>
      </c>
      <c r="AP16" s="29">
        <f t="shared" ref="AP16:AQ16" si="41">AO16+(AP14*AP15)</f>
        <v>43612.307000000001</v>
      </c>
      <c r="AQ16" s="29">
        <f t="shared" si="41"/>
        <v>45839.307000000001</v>
      </c>
      <c r="AR16" s="29">
        <f>AQ16+(AR14*AR15)</f>
        <v>51336.307000000001</v>
      </c>
      <c r="AS16" s="29">
        <f t="shared" ref="AS16" si="42">AR16+(AS14*AS15)</f>
        <v>54113.307000000001</v>
      </c>
      <c r="AT16" s="29">
        <f t="shared" ref="AT16" si="43">AS16+(AT14*AT15)</f>
        <v>63590.307000000001</v>
      </c>
    </row>
    <row r="18" spans="1:31" x14ac:dyDescent="0.25">
      <c r="AE18" s="27"/>
    </row>
    <row r="21" spans="1:31" x14ac:dyDescent="0.25">
      <c r="A21" s="16" t="s">
        <v>48</v>
      </c>
      <c r="B21" s="12" t="s">
        <v>75</v>
      </c>
    </row>
    <row r="22" spans="1:31" x14ac:dyDescent="0.25">
      <c r="C22" s="26">
        <v>2528.38</v>
      </c>
      <c r="D22" s="12" t="s">
        <v>71</v>
      </c>
    </row>
    <row r="23" spans="1:31" x14ac:dyDescent="0.25">
      <c r="C23" s="26">
        <v>47.7</v>
      </c>
      <c r="D23" s="12" t="s">
        <v>72</v>
      </c>
    </row>
    <row r="24" spans="1:31" x14ac:dyDescent="0.25">
      <c r="C24" s="26"/>
    </row>
    <row r="25" spans="1:31" x14ac:dyDescent="0.25">
      <c r="A25" s="16" t="s">
        <v>49</v>
      </c>
      <c r="B25" s="12" t="s">
        <v>74</v>
      </c>
      <c r="C25" s="26"/>
    </row>
    <row r="26" spans="1:31" x14ac:dyDescent="0.25">
      <c r="C26" s="26">
        <v>2606.8000000000002</v>
      </c>
      <c r="D26" s="12" t="s">
        <v>73</v>
      </c>
    </row>
    <row r="27" spans="1:31" x14ac:dyDescent="0.25">
      <c r="C27" s="26">
        <v>75</v>
      </c>
      <c r="D27" s="12" t="s">
        <v>70</v>
      </c>
    </row>
    <row r="28" spans="1:31" x14ac:dyDescent="0.25">
      <c r="C28" s="26">
        <v>9014.73</v>
      </c>
      <c r="D28" s="12" t="s">
        <v>71</v>
      </c>
    </row>
    <row r="29" spans="1:31" x14ac:dyDescent="0.25">
      <c r="C29" s="26">
        <v>138.69999999999999</v>
      </c>
      <c r="D29" s="12" t="s">
        <v>72</v>
      </c>
    </row>
  </sheetData>
  <phoneticPr fontId="10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C0BF-BAFA-4B86-BD9F-B7C1E2D171D3}">
  <dimension ref="A1:V11"/>
  <sheetViews>
    <sheetView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T5" sqref="T5:V6"/>
    </sheetView>
  </sheetViews>
  <sheetFormatPr defaultRowHeight="15" x14ac:dyDescent="0.25"/>
  <cols>
    <col min="1" max="1" width="15.42578125" style="8" customWidth="1"/>
    <col min="2" max="8" width="11.85546875" customWidth="1"/>
    <col min="9" max="19" width="13.28515625" bestFit="1" customWidth="1"/>
    <col min="20" max="22" width="10.5703125" bestFit="1" customWidth="1"/>
  </cols>
  <sheetData>
    <row r="1" spans="1:22" x14ac:dyDescent="0.25">
      <c r="A1" s="8" t="s">
        <v>103</v>
      </c>
    </row>
    <row r="4" spans="1:22" x14ac:dyDescent="0.25">
      <c r="B4" s="7" t="s">
        <v>42</v>
      </c>
      <c r="C4" s="7" t="s">
        <v>43</v>
      </c>
      <c r="D4" s="7" t="s">
        <v>44</v>
      </c>
      <c r="E4" s="7" t="s">
        <v>45</v>
      </c>
      <c r="F4" s="7" t="s">
        <v>46</v>
      </c>
      <c r="G4" s="7" t="s">
        <v>47</v>
      </c>
      <c r="H4" s="7" t="s">
        <v>67</v>
      </c>
      <c r="I4" s="7" t="s">
        <v>68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  <c r="P4" s="7" t="s">
        <v>57</v>
      </c>
      <c r="Q4" s="7" t="s">
        <v>58</v>
      </c>
      <c r="R4" s="7" t="s">
        <v>59</v>
      </c>
      <c r="S4" s="7" t="s">
        <v>60</v>
      </c>
      <c r="T4" s="7" t="s">
        <v>61</v>
      </c>
      <c r="U4" s="7" t="s">
        <v>62</v>
      </c>
      <c r="V4" s="7" t="s">
        <v>63</v>
      </c>
    </row>
    <row r="5" spans="1:22" x14ac:dyDescent="0.25">
      <c r="A5" s="11" t="s">
        <v>8</v>
      </c>
      <c r="B5" s="35">
        <v>39143</v>
      </c>
      <c r="C5" s="35">
        <v>96264</v>
      </c>
      <c r="D5" s="35">
        <v>250533</v>
      </c>
      <c r="E5" s="35">
        <v>344586</v>
      </c>
      <c r="F5" s="35">
        <v>201365</v>
      </c>
      <c r="G5" s="35">
        <v>442489</v>
      </c>
      <c r="H5" s="17">
        <v>206497</v>
      </c>
      <c r="I5" s="17">
        <v>364822</v>
      </c>
      <c r="J5" s="17">
        <v>255458</v>
      </c>
      <c r="K5" s="17">
        <v>247065</v>
      </c>
      <c r="L5" s="17">
        <v>370742</v>
      </c>
      <c r="M5" s="17">
        <v>207351</v>
      </c>
      <c r="N5" s="17">
        <v>162228</v>
      </c>
      <c r="O5" s="17">
        <v>175891.8</v>
      </c>
      <c r="P5" s="17">
        <v>394651.67894999997</v>
      </c>
      <c r="Q5" s="17">
        <v>744297.63376500015</v>
      </c>
      <c r="R5" s="17">
        <v>956091.82854899997</v>
      </c>
      <c r="S5" s="17">
        <v>790694.69933900004</v>
      </c>
      <c r="T5" s="17">
        <v>798086.72395599994</v>
      </c>
      <c r="U5" s="17">
        <v>1019518.8135560001</v>
      </c>
      <c r="V5" s="17">
        <v>1201819.8580150001</v>
      </c>
    </row>
    <row r="6" spans="1:22" x14ac:dyDescent="0.25">
      <c r="A6" s="11" t="s">
        <v>9</v>
      </c>
      <c r="B6" s="35">
        <v>559962.07912000001</v>
      </c>
      <c r="C6" s="35">
        <v>1033833.31398</v>
      </c>
      <c r="D6" s="35">
        <v>1725092.2747800001</v>
      </c>
      <c r="E6" s="35">
        <v>2496846</v>
      </c>
      <c r="F6" s="35">
        <v>3362946.5498600001</v>
      </c>
      <c r="G6" s="35">
        <v>2626190.9809999997</v>
      </c>
      <c r="H6" s="17">
        <v>2106469.8463940006</v>
      </c>
      <c r="I6" s="17">
        <v>2215688.772344999</v>
      </c>
      <c r="J6" s="17">
        <v>2120778.5390410055</v>
      </c>
      <c r="K6" s="17">
        <v>2597879.8513929988</v>
      </c>
      <c r="L6" s="17">
        <v>2586494.7092090021</v>
      </c>
      <c r="M6" s="17">
        <v>2924900.3409980014</v>
      </c>
      <c r="N6" s="17">
        <v>2167337.0907910019</v>
      </c>
      <c r="O6" s="17">
        <v>1804782.5381320054</v>
      </c>
      <c r="P6" s="17">
        <v>3206399.9821079941</v>
      </c>
      <c r="Q6" s="17">
        <v>3706017.4872080097</v>
      </c>
      <c r="R6" s="17">
        <v>4195680.9587939996</v>
      </c>
      <c r="S6" s="17">
        <v>3994167.3465730026</v>
      </c>
      <c r="T6" s="17">
        <v>5010942.1600169968</v>
      </c>
      <c r="U6" s="17">
        <v>5534884.0861569885</v>
      </c>
      <c r="V6" s="17">
        <v>5150052.2264490006</v>
      </c>
    </row>
    <row r="9" spans="1:22" x14ac:dyDescent="0.25">
      <c r="A9" s="9" t="s">
        <v>48</v>
      </c>
      <c r="B9" t="s">
        <v>101</v>
      </c>
    </row>
    <row r="10" spans="1:22" x14ac:dyDescent="0.25">
      <c r="A10" s="9"/>
    </row>
    <row r="11" spans="1:22" x14ac:dyDescent="0.25">
      <c r="A11" s="9" t="s">
        <v>48</v>
      </c>
      <c r="B11" t="s">
        <v>102</v>
      </c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2E89-7FB6-4AC6-A74C-EFC323D9717B}">
  <dimension ref="A1:V9"/>
  <sheetViews>
    <sheetView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O15" sqref="O15"/>
    </sheetView>
  </sheetViews>
  <sheetFormatPr defaultRowHeight="15" x14ac:dyDescent="0.25"/>
  <cols>
    <col min="1" max="1" width="19.42578125" customWidth="1"/>
    <col min="2" max="9" width="11.42578125" customWidth="1"/>
    <col min="10" max="19" width="13.28515625" bestFit="1" customWidth="1"/>
    <col min="20" max="22" width="10.5703125" bestFit="1" customWidth="1"/>
  </cols>
  <sheetData>
    <row r="1" spans="1:22" x14ac:dyDescent="0.25">
      <c r="A1" t="s">
        <v>104</v>
      </c>
    </row>
    <row r="3" spans="1:22" ht="15.75" customHeight="1" x14ac:dyDescent="0.25"/>
    <row r="4" spans="1:22" s="11" customFormat="1" x14ac:dyDescent="0.25">
      <c r="A4" t="s">
        <v>50</v>
      </c>
      <c r="B4" s="7" t="s">
        <v>42</v>
      </c>
      <c r="C4" s="7" t="s">
        <v>43</v>
      </c>
      <c r="D4" s="7" t="s">
        <v>44</v>
      </c>
      <c r="E4" s="7" t="s">
        <v>45</v>
      </c>
      <c r="F4" s="7" t="s">
        <v>46</v>
      </c>
      <c r="G4" s="7" t="s">
        <v>47</v>
      </c>
      <c r="H4" s="7" t="s">
        <v>67</v>
      </c>
      <c r="I4" s="7" t="s">
        <v>68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  <c r="P4" s="7" t="s">
        <v>57</v>
      </c>
      <c r="Q4" s="7" t="s">
        <v>58</v>
      </c>
      <c r="R4" s="7" t="s">
        <v>59</v>
      </c>
      <c r="S4" s="7" t="s">
        <v>60</v>
      </c>
      <c r="T4" s="7" t="s">
        <v>61</v>
      </c>
      <c r="U4" s="7" t="s">
        <v>62</v>
      </c>
      <c r="V4" s="7" t="s">
        <v>63</v>
      </c>
    </row>
    <row r="5" spans="1:22" s="10" customFormat="1" x14ac:dyDescent="0.25">
      <c r="A5" s="11" t="s">
        <v>8</v>
      </c>
      <c r="B5" s="35">
        <v>272304</v>
      </c>
      <c r="C5" s="35">
        <v>161418.79999999999</v>
      </c>
      <c r="D5" s="35">
        <v>163371</v>
      </c>
      <c r="E5" s="35">
        <v>226808.2</v>
      </c>
      <c r="F5" s="35">
        <v>270648</v>
      </c>
      <c r="G5" s="35">
        <v>282802</v>
      </c>
      <c r="H5" s="34">
        <v>206497</v>
      </c>
      <c r="I5" s="34">
        <v>364822</v>
      </c>
      <c r="J5" s="34">
        <v>255458</v>
      </c>
      <c r="K5" s="34">
        <v>247065</v>
      </c>
      <c r="L5" s="34">
        <v>370742</v>
      </c>
      <c r="M5" s="34">
        <v>207351</v>
      </c>
      <c r="N5" s="34">
        <v>162228</v>
      </c>
      <c r="O5" s="34">
        <v>175891.8</v>
      </c>
      <c r="P5" s="34">
        <v>394651.67894999997</v>
      </c>
      <c r="Q5" s="34">
        <v>744297.63376500015</v>
      </c>
      <c r="R5" s="34">
        <v>956091.82854899997</v>
      </c>
      <c r="S5" s="34">
        <v>790694.69933900004</v>
      </c>
      <c r="T5" s="34">
        <v>798086.72395599994</v>
      </c>
      <c r="U5" s="34">
        <v>1019518.8135560001</v>
      </c>
      <c r="V5" s="34">
        <v>1201819.8580150001</v>
      </c>
    </row>
    <row r="6" spans="1:22" s="10" customFormat="1" x14ac:dyDescent="0.25">
      <c r="A6" s="11" t="s">
        <v>9</v>
      </c>
      <c r="B6" s="35">
        <v>1966085.7258659999</v>
      </c>
      <c r="C6" s="35">
        <v>1368954.6052999999</v>
      </c>
      <c r="D6" s="35">
        <v>1568291.3690600002</v>
      </c>
      <c r="E6" s="35">
        <v>1782214.6462459997</v>
      </c>
      <c r="F6" s="35">
        <v>2027277.3889820001</v>
      </c>
      <c r="G6" s="35">
        <v>2147264.82907</v>
      </c>
      <c r="H6" s="34">
        <v>2106469.8463940006</v>
      </c>
      <c r="I6" s="34">
        <v>2215688.772344999</v>
      </c>
      <c r="J6" s="34">
        <v>2120778.5390410055</v>
      </c>
      <c r="K6" s="34">
        <v>2597879.8513929988</v>
      </c>
      <c r="L6" s="34">
        <v>2586494.7092090021</v>
      </c>
      <c r="M6" s="34">
        <v>2924900.3409980014</v>
      </c>
      <c r="N6" s="34">
        <v>2167337.0907910019</v>
      </c>
      <c r="O6" s="34">
        <v>1804782.5381320054</v>
      </c>
      <c r="P6" s="34">
        <v>3206399.9821079941</v>
      </c>
      <c r="Q6" s="34">
        <v>3706017.4872080097</v>
      </c>
      <c r="R6" s="34">
        <v>4195680.9587939996</v>
      </c>
      <c r="S6" s="34">
        <v>3994167.3465730031</v>
      </c>
      <c r="T6" s="34">
        <v>5010942.1600169968</v>
      </c>
      <c r="U6" s="34">
        <v>5534884.0861569885</v>
      </c>
      <c r="V6" s="34">
        <v>5150052.2264490006</v>
      </c>
    </row>
    <row r="9" spans="1:22" x14ac:dyDescent="0.25">
      <c r="A9" s="9"/>
    </row>
  </sheetData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83E3-9F69-47DC-B24B-D6631BED25A4}">
  <dimension ref="A1:S28"/>
  <sheetViews>
    <sheetView workbookViewId="0">
      <selection activeCell="F25" sqref="F25"/>
    </sheetView>
  </sheetViews>
  <sheetFormatPr defaultRowHeight="15" x14ac:dyDescent="0.25"/>
  <cols>
    <col min="1" max="1" width="15.28515625" customWidth="1"/>
    <col min="2" max="19" width="11" customWidth="1"/>
  </cols>
  <sheetData>
    <row r="1" spans="1:19" x14ac:dyDescent="0.25">
      <c r="A1" t="s">
        <v>87</v>
      </c>
    </row>
    <row r="3" spans="1:19" x14ac:dyDescent="0.25">
      <c r="B3" s="7" t="s">
        <v>61</v>
      </c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88</v>
      </c>
      <c r="I3" s="7" t="s">
        <v>89</v>
      </c>
      <c r="J3" s="7" t="s">
        <v>90</v>
      </c>
      <c r="K3" s="7" t="s">
        <v>91</v>
      </c>
      <c r="L3" s="7" t="s">
        <v>92</v>
      </c>
      <c r="M3" s="7" t="s">
        <v>93</v>
      </c>
      <c r="N3" s="7" t="s">
        <v>94</v>
      </c>
      <c r="O3" s="7" t="s">
        <v>95</v>
      </c>
      <c r="P3" s="7" t="s">
        <v>96</v>
      </c>
      <c r="Q3" s="7" t="s">
        <v>97</v>
      </c>
      <c r="R3" s="7" t="s">
        <v>98</v>
      </c>
      <c r="S3" s="7" t="s">
        <v>99</v>
      </c>
    </row>
    <row r="4" spans="1:19" x14ac:dyDescent="0.25">
      <c r="A4" s="18" t="s">
        <v>80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25">
      <c r="A5" t="s">
        <v>82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5.1900000000000002E-2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0.19700000000000001</v>
      </c>
      <c r="S5" s="19">
        <v>0</v>
      </c>
    </row>
    <row r="6" spans="1:19" x14ac:dyDescent="0.25">
      <c r="A6" t="s">
        <v>83</v>
      </c>
      <c r="B6" s="19">
        <v>0.56686500000000006</v>
      </c>
      <c r="C6" s="19">
        <v>0.51756999999999997</v>
      </c>
      <c r="D6" s="19">
        <v>0.27539999999999998</v>
      </c>
      <c r="E6" s="19">
        <v>0.205648</v>
      </c>
      <c r="F6" s="19">
        <v>0.1158</v>
      </c>
      <c r="G6" s="19">
        <v>0.92660000000000009</v>
      </c>
      <c r="H6" s="19">
        <v>7.0683999999999997E-2</v>
      </c>
      <c r="I6" s="19">
        <v>5.7000000000000002E-2</v>
      </c>
      <c r="J6" s="19">
        <v>4.8399999999999999E-2</v>
      </c>
      <c r="K6" s="19">
        <v>9.0600000000000003E-3</v>
      </c>
      <c r="L6" s="19">
        <v>4.24E-2</v>
      </c>
      <c r="M6" s="19">
        <v>2.8799999999999996E-2</v>
      </c>
      <c r="N6" s="19">
        <v>5.4470000000000005E-2</v>
      </c>
      <c r="O6" s="19">
        <v>5.1825999999999999</v>
      </c>
      <c r="P6" s="19">
        <v>5.1200000000000004E-3</v>
      </c>
      <c r="Q6" s="19">
        <v>1.14E-2</v>
      </c>
      <c r="R6" s="19">
        <v>0</v>
      </c>
      <c r="S6" s="19">
        <v>0</v>
      </c>
    </row>
    <row r="8" spans="1:19" ht="15.75" x14ac:dyDescent="0.25">
      <c r="A8" s="24" t="s">
        <v>69</v>
      </c>
      <c r="B8" t="s">
        <v>86</v>
      </c>
    </row>
    <row r="11" spans="1:19" x14ac:dyDescent="0.25">
      <c r="A11" s="18" t="s">
        <v>81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s="37" customFormat="1" x14ac:dyDescent="0.25">
      <c r="A12" s="37" t="s">
        <v>84</v>
      </c>
      <c r="B12" s="38">
        <f>(1000*B5)+'1'!AQ8</f>
        <v>9322.92</v>
      </c>
      <c r="C12" s="38">
        <f>B12+(1000*C5)</f>
        <v>9322.92</v>
      </c>
      <c r="D12" s="38">
        <f t="shared" ref="D12:S12" si="0">C12+(1000*D5)</f>
        <v>9322.92</v>
      </c>
      <c r="E12" s="38">
        <f>D12+(1000*E5)</f>
        <v>9322.92</v>
      </c>
      <c r="F12" s="38">
        <f t="shared" si="0"/>
        <v>9322.92</v>
      </c>
      <c r="G12" s="38">
        <f t="shared" si="0"/>
        <v>9374.82</v>
      </c>
      <c r="H12" s="38">
        <f t="shared" si="0"/>
        <v>9374.82</v>
      </c>
      <c r="I12" s="38">
        <f t="shared" si="0"/>
        <v>9374.82</v>
      </c>
      <c r="J12" s="38">
        <f t="shared" si="0"/>
        <v>9374.82</v>
      </c>
      <c r="K12" s="38">
        <f t="shared" si="0"/>
        <v>9374.82</v>
      </c>
      <c r="L12" s="38">
        <f t="shared" si="0"/>
        <v>9374.82</v>
      </c>
      <c r="M12" s="38">
        <f t="shared" si="0"/>
        <v>9374.82</v>
      </c>
      <c r="N12" s="38">
        <f t="shared" si="0"/>
        <v>9374.82</v>
      </c>
      <c r="O12" s="38">
        <f t="shared" si="0"/>
        <v>9374.82</v>
      </c>
      <c r="P12" s="38">
        <f t="shared" si="0"/>
        <v>9374.82</v>
      </c>
      <c r="Q12" s="38">
        <f t="shared" si="0"/>
        <v>9374.82</v>
      </c>
      <c r="R12" s="38">
        <f t="shared" si="0"/>
        <v>9571.82</v>
      </c>
      <c r="S12" s="38">
        <f t="shared" si="0"/>
        <v>9571.82</v>
      </c>
    </row>
    <row r="13" spans="1:19" s="37" customFormat="1" x14ac:dyDescent="0.25">
      <c r="A13" s="37" t="s">
        <v>85</v>
      </c>
      <c r="B13" s="38">
        <f>'1'!AQ16+(1000*B6)</f>
        <v>46406.171999999999</v>
      </c>
      <c r="C13" s="38">
        <f>B13+(1000*C6)</f>
        <v>46923.741999999998</v>
      </c>
      <c r="D13" s="38">
        <f t="shared" ref="D13:O13" si="1">C13+(1000*D6)</f>
        <v>47199.142</v>
      </c>
      <c r="E13" s="38">
        <f t="shared" si="1"/>
        <v>47404.79</v>
      </c>
      <c r="F13" s="38">
        <f t="shared" si="1"/>
        <v>47520.590000000004</v>
      </c>
      <c r="G13" s="38">
        <f>F13+(1000*G6)</f>
        <v>48447.19</v>
      </c>
      <c r="H13" s="38">
        <f t="shared" si="1"/>
        <v>48517.874000000003</v>
      </c>
      <c r="I13" s="38">
        <f t="shared" si="1"/>
        <v>48574.874000000003</v>
      </c>
      <c r="J13" s="38">
        <f t="shared" si="1"/>
        <v>48623.274000000005</v>
      </c>
      <c r="K13" s="38">
        <f t="shared" si="1"/>
        <v>48632.334000000003</v>
      </c>
      <c r="L13" s="38">
        <f t="shared" si="1"/>
        <v>48674.734000000004</v>
      </c>
      <c r="M13" s="38">
        <f t="shared" si="1"/>
        <v>48703.534000000007</v>
      </c>
      <c r="N13" s="38">
        <f t="shared" si="1"/>
        <v>48758.004000000008</v>
      </c>
      <c r="O13" s="38">
        <f t="shared" si="1"/>
        <v>53940.604000000007</v>
      </c>
      <c r="P13" s="38">
        <f>O13+(1000*P6)</f>
        <v>53945.724000000009</v>
      </c>
      <c r="Q13" s="38">
        <f>P13+(1000*Q6)</f>
        <v>53957.124000000011</v>
      </c>
      <c r="R13" s="38">
        <f>Q13+(1000*R6)</f>
        <v>53957.124000000011</v>
      </c>
      <c r="S13" s="38">
        <f>R13+(1000*S6)</f>
        <v>53957.124000000011</v>
      </c>
    </row>
    <row r="17" spans="1:3" s="25" customFormat="1" x14ac:dyDescent="0.25"/>
    <row r="18" spans="1:3" s="25" customFormat="1" ht="15.75" x14ac:dyDescent="0.25">
      <c r="A18" s="24"/>
    </row>
    <row r="19" spans="1:3" ht="15.75" x14ac:dyDescent="0.25">
      <c r="A19" s="24"/>
      <c r="B19" s="25"/>
      <c r="C19" s="25"/>
    </row>
    <row r="21" spans="1:3" x14ac:dyDescent="0.25">
      <c r="A21" s="8"/>
    </row>
    <row r="22" spans="1:3" x14ac:dyDescent="0.25">
      <c r="B22" s="20"/>
    </row>
    <row r="23" spans="1:3" x14ac:dyDescent="0.25">
      <c r="B23" s="20"/>
    </row>
    <row r="24" spans="1:3" x14ac:dyDescent="0.25">
      <c r="B24" s="20"/>
    </row>
    <row r="27" spans="1:3" x14ac:dyDescent="0.25">
      <c r="B27" s="17"/>
      <c r="C27" s="17"/>
    </row>
    <row r="28" spans="1:3" x14ac:dyDescent="0.25">
      <c r="B28" s="17"/>
      <c r="C28" s="17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STEPHEN</dc:creator>
  <cp:lastModifiedBy>FITZHERBERT, HALEY</cp:lastModifiedBy>
  <dcterms:created xsi:type="dcterms:W3CDTF">2015-06-05T18:17:20Z</dcterms:created>
  <dcterms:modified xsi:type="dcterms:W3CDTF">2024-10-22T19:15:52Z</dcterms:modified>
</cp:coreProperties>
</file>