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0110" windowHeight="7005" activeTab="0"/>
  </bookViews>
  <sheets>
    <sheet name="2000-Present" sheetId="1" r:id="rId1"/>
  </sheets>
  <definedNames>
    <definedName name="_xlnm.Print_Area" localSheetId="0">'2000-Present'!$1:$44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<sst xmlns="http://schemas.openxmlformats.org/spreadsheetml/2006/main" count="3739" uniqueCount="175">
  <si>
    <t>1. Residential</t>
  </si>
  <si>
    <t>Totals</t>
  </si>
  <si>
    <t xml:space="preserve">     Enrolled with CEPs</t>
  </si>
  <si>
    <t xml:space="preserve">     In Standard Offer</t>
  </si>
  <si>
    <t>Count</t>
  </si>
  <si>
    <t>%</t>
  </si>
  <si>
    <t>3. Medium C &amp; I  ( 20 - 399 kW)</t>
  </si>
  <si>
    <t>2. Small C &amp; I     (SGS &lt; 20 kW)</t>
  </si>
  <si>
    <t>4. Large C &amp; I     (Over 400 kW)</t>
  </si>
  <si>
    <t>5. Deemed   (AL Only Accounts)</t>
  </si>
  <si>
    <t>Total</t>
  </si>
  <si>
    <t>kWh</t>
  </si>
  <si>
    <t xml:space="preserve">        Customer</t>
  </si>
  <si>
    <t xml:space="preserve">          Customer</t>
  </si>
  <si>
    <t xml:space="preserve"> Central Maine Power Company</t>
  </si>
  <si>
    <t>As of August 31, 2000</t>
  </si>
  <si>
    <t>As of July 31, 2000</t>
  </si>
  <si>
    <t>As of June 30, 2000</t>
  </si>
  <si>
    <t>As of May 31, 2000</t>
  </si>
  <si>
    <t>As of September 30, 2000</t>
  </si>
  <si>
    <t>As of October 31, 2000</t>
  </si>
  <si>
    <t>As of November 28, 2000</t>
  </si>
  <si>
    <t>As of December 31, 2000</t>
  </si>
  <si>
    <t>As of January 31, 2001</t>
  </si>
  <si>
    <t>As of February 28, 2001</t>
  </si>
  <si>
    <t>As of March 31, 2001</t>
  </si>
  <si>
    <t>As of April 30, 2001</t>
  </si>
  <si>
    <t>As of May 31, 2001</t>
  </si>
  <si>
    <t>As of June 30, 2001</t>
  </si>
  <si>
    <t>As of July 31, 2001</t>
  </si>
  <si>
    <t>As of August 31, 2001</t>
  </si>
  <si>
    <t>As of September 30, 2001</t>
  </si>
  <si>
    <t>As of October 31, 2001</t>
  </si>
  <si>
    <t>As of November 30, 2001</t>
  </si>
  <si>
    <t>As of December 31, 2001</t>
  </si>
  <si>
    <t>As of January 31, 2002</t>
  </si>
  <si>
    <t>As of February 28, 2002</t>
  </si>
  <si>
    <t>As of March 31, 2002</t>
  </si>
  <si>
    <t>As of April 30, 2002</t>
  </si>
  <si>
    <t>As of May 31, 2002</t>
  </si>
  <si>
    <t>As of June 30, 2002</t>
  </si>
  <si>
    <t>As of July 31, 2002</t>
  </si>
  <si>
    <t>As of August 31, 2002</t>
  </si>
  <si>
    <t>As of September 30, 2002</t>
  </si>
  <si>
    <t>As of October 31, 2002</t>
  </si>
  <si>
    <t>As of November 30, 2002</t>
  </si>
  <si>
    <t>As of December 31, 2002</t>
  </si>
  <si>
    <t>As of January 31, 2003</t>
  </si>
  <si>
    <t>As of February 28, 2003</t>
  </si>
  <si>
    <t>As of March 31, 2003</t>
  </si>
  <si>
    <t>As of April 30, 2003</t>
  </si>
  <si>
    <t>As of May 31, 2003</t>
  </si>
  <si>
    <t>As of June 30, 2003</t>
  </si>
  <si>
    <t>As of July 31, 2003</t>
  </si>
  <si>
    <t>As of August 31, 2003</t>
  </si>
  <si>
    <t>As of September 30, 2003</t>
  </si>
  <si>
    <t>As of October 31, 2003</t>
  </si>
  <si>
    <t>As of November 30, 2003</t>
  </si>
  <si>
    <t>As of December 31, 2003</t>
  </si>
  <si>
    <t>As of January 31, 2004</t>
  </si>
  <si>
    <t>As of February 29, 2004</t>
  </si>
  <si>
    <t>As of March 31, 2004</t>
  </si>
  <si>
    <t>As of April 30, 2004</t>
  </si>
  <si>
    <t>As of May 31, 2004</t>
  </si>
  <si>
    <t>As of June 30, 2004</t>
  </si>
  <si>
    <t>As of July 31, 2004</t>
  </si>
  <si>
    <t>As of August 30, 2004</t>
  </si>
  <si>
    <t>As of September 30, 2004</t>
  </si>
  <si>
    <t>As of October 31, 2004</t>
  </si>
  <si>
    <t>As of November 30, 2004</t>
  </si>
  <si>
    <t>As of December 31, 2004</t>
  </si>
  <si>
    <t>As of January 31, 2005</t>
  </si>
  <si>
    <t>As of February 28, 2005</t>
  </si>
  <si>
    <t>As of March 31, 2005</t>
  </si>
  <si>
    <t>As of April 30, 2005</t>
  </si>
  <si>
    <t>As of May 31, 2005</t>
  </si>
  <si>
    <t>As of June 30, 2005</t>
  </si>
  <si>
    <t>As of July 31, 2005</t>
  </si>
  <si>
    <t>As of August 31, 2005</t>
  </si>
  <si>
    <t>As of September 30, 2005</t>
  </si>
  <si>
    <t>As of October 31, 2005</t>
  </si>
  <si>
    <t>As of November 30, 2005</t>
  </si>
  <si>
    <t>As of December 31, 2005</t>
  </si>
  <si>
    <t>As of January 31, 2006</t>
  </si>
  <si>
    <t xml:space="preserve">Please note that CMP has reposted the </t>
  </si>
  <si>
    <t>Load Enrollment Statistics for the period</t>
  </si>
  <si>
    <t>October 2004-January 2006.  We discovered</t>
  </si>
  <si>
    <t>an error in the spreadsheet which identified</t>
  </si>
  <si>
    <t xml:space="preserve">the customer counts.  Changes to the </t>
  </si>
  <si>
    <t>kWh are a result of adjustments to individual</t>
  </si>
  <si>
    <t xml:space="preserve">accounts that have taken place since the </t>
  </si>
  <si>
    <t>original data was posted.</t>
  </si>
  <si>
    <t>As of February 28, 2006</t>
  </si>
  <si>
    <t>As of March 31, 2006</t>
  </si>
  <si>
    <t>As of April 30, 2006</t>
  </si>
  <si>
    <t>As of May 31, 2006</t>
  </si>
  <si>
    <t>As of June 30, 2006</t>
  </si>
  <si>
    <t>As of July 31, 2006</t>
  </si>
  <si>
    <t>As of August 31, 2006</t>
  </si>
  <si>
    <t>As of September 30, 2006</t>
  </si>
  <si>
    <t>As of October 31, 2006</t>
  </si>
  <si>
    <t>As of November 30, 2006</t>
  </si>
  <si>
    <t>As of December 31, 2006</t>
  </si>
  <si>
    <t>As of January 31, 2007</t>
  </si>
  <si>
    <t>As of February 28, 2007</t>
  </si>
  <si>
    <t>As of March 31, 2007</t>
  </si>
  <si>
    <t>As of April 30, 2007</t>
  </si>
  <si>
    <t>As of May 31, 2007</t>
  </si>
  <si>
    <t>As of June 30, 2007</t>
  </si>
  <si>
    <t>As of July 31, 2007</t>
  </si>
  <si>
    <t>As of August 31, 2007</t>
  </si>
  <si>
    <t>As of September 30, 2007</t>
  </si>
  <si>
    <t>As of October 31, 2007</t>
  </si>
  <si>
    <t>As of November 30, 2007</t>
  </si>
  <si>
    <t>As of December 31, 2007</t>
  </si>
  <si>
    <t>As of January 31, 2008</t>
  </si>
  <si>
    <t>As of February 29, 2008</t>
  </si>
  <si>
    <t>As of March 31, 2008</t>
  </si>
  <si>
    <t>As of April 30, 2008</t>
  </si>
  <si>
    <t>As of May 31, 2008</t>
  </si>
  <si>
    <t>As of June 30, 2008</t>
  </si>
  <si>
    <t>As of July 31, 2008</t>
  </si>
  <si>
    <t>As of August 31, 2008</t>
  </si>
  <si>
    <t>As of September 30, 2008</t>
  </si>
  <si>
    <t>As of October 31, 2008</t>
  </si>
  <si>
    <t>As of November 30, 2008</t>
  </si>
  <si>
    <t>As of December 31, 2008</t>
  </si>
  <si>
    <t>As of January 31, 2009</t>
  </si>
  <si>
    <t>As of February 28, 2009</t>
  </si>
  <si>
    <t>As of March 31, 2009</t>
  </si>
  <si>
    <t>As of April 30, 2009</t>
  </si>
  <si>
    <t>As of May 31, 2009</t>
  </si>
  <si>
    <t>As of June 30, 2009</t>
  </si>
  <si>
    <t>As of July 31, 2009</t>
  </si>
  <si>
    <t>As of August 31, 2009</t>
  </si>
  <si>
    <t>As of September 30, 2009</t>
  </si>
  <si>
    <t>As of October 31, 2009</t>
  </si>
  <si>
    <t>As of November 30, 2009</t>
  </si>
  <si>
    <t>As of December 31, 2009</t>
  </si>
  <si>
    <t>As of January 31, 2010</t>
  </si>
  <si>
    <t>As of February 28, 2010</t>
  </si>
  <si>
    <t>As of March 31, 2010</t>
  </si>
  <si>
    <t>As of April 30, 2010</t>
  </si>
  <si>
    <t>As of May 31, 2010</t>
  </si>
  <si>
    <t>As of June 30, 2010</t>
  </si>
  <si>
    <t>As of July 31, 2010</t>
  </si>
  <si>
    <t>As of August 31, 2010</t>
  </si>
  <si>
    <t>As of September 30, 2010</t>
  </si>
  <si>
    <t>As of October 31, 2010</t>
  </si>
  <si>
    <t>As of November 30, 2010</t>
  </si>
  <si>
    <t>As of December 31, 2010</t>
  </si>
  <si>
    <t>As of January 31, 2011</t>
  </si>
  <si>
    <t>As of February 28, 2011</t>
  </si>
  <si>
    <t>As of March 31, 2011</t>
  </si>
  <si>
    <t>As of April 30, 2011</t>
  </si>
  <si>
    <t>As of May 31, 2011</t>
  </si>
  <si>
    <t>As of June 30, 2011</t>
  </si>
  <si>
    <t>As of July 31, 2011</t>
  </si>
  <si>
    <t>As of August 31, 2011</t>
  </si>
  <si>
    <t>As of September 30, 2011</t>
  </si>
  <si>
    <t>As of October 31, 2011</t>
  </si>
  <si>
    <t>As of November 30, 2011</t>
  </si>
  <si>
    <t>As of December 31, 2011</t>
  </si>
  <si>
    <t>As of January 31, 2012</t>
  </si>
  <si>
    <t>As of Febuary 29, 2012</t>
  </si>
  <si>
    <t>The number of customers and kWh's are based on as billed.</t>
  </si>
  <si>
    <t>As of March 31, 2012</t>
  </si>
  <si>
    <t>5. Deemed (AL Only Accounts)</t>
  </si>
  <si>
    <t>As of April 30, 2012</t>
  </si>
  <si>
    <t>Billed by CEPs</t>
  </si>
  <si>
    <t>Billed by Standard Offer</t>
  </si>
  <si>
    <t>As of May 31, 2012</t>
  </si>
  <si>
    <t>As of June 30, 2012</t>
  </si>
  <si>
    <t>As of July 31, 2012</t>
  </si>
  <si>
    <t>As of August 31,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</si>
</sst>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9" fontId="0" fillId="0" borderId="4" xfId="21" applyBorder="1" applyAlignment="1">
      <alignment/>
    </xf>
    <xf numFmtId="9" fontId="0" fillId="0" borderId="0" xfId="21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10" fontId="0" fillId="0" borderId="0" xfId="21" applyNumberFormat="1" applyBorder="1" applyAlignment="1">
      <alignment/>
    </xf>
    <xf numFmtId="10" fontId="0" fillId="0" borderId="5" xfId="21" applyNumberFormat="1" applyBorder="1" applyAlignment="1">
      <alignment/>
    </xf>
    <xf numFmtId="10" fontId="0" fillId="0" borderId="13" xfId="21" applyNumberFormat="1" applyBorder="1" applyAlignment="1">
      <alignment/>
    </xf>
    <xf numFmtId="10" fontId="0" fillId="0" borderId="1" xfId="21" applyNumberFormat="1" applyBorder="1" applyAlignment="1">
      <alignment/>
    </xf>
    <xf numFmtId="10" fontId="1" fillId="0" borderId="0" xfId="21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0" fontId="1" fillId="0" borderId="14" xfId="21" applyNumberFormat="1" applyFont="1" applyBorder="1" applyAlignment="1">
      <alignment/>
    </xf>
    <xf numFmtId="10" fontId="1" fillId="0" borderId="13" xfId="21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0" fontId="1" fillId="0" borderId="15" xfId="21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0" fontId="0" fillId="0" borderId="5" xfId="0" applyNumberFormat="1" applyBorder="1" applyAlignment="1">
      <alignment/>
    </xf>
    <xf numFmtId="10" fontId="1" fillId="0" borderId="6" xfId="21" applyNumberFormat="1" applyFont="1" applyBorder="1" applyAlignment="1">
      <alignment/>
    </xf>
    <xf numFmtId="10" fontId="1" fillId="0" borderId="1" xfId="21" applyNumberFormat="1" applyFont="1" applyBorder="1" applyAlignment="1">
      <alignment/>
    </xf>
    <xf numFmtId="9" fontId="0" fillId="0" borderId="0" xfId="21" applyNumberFormat="1" applyBorder="1" applyAlignment="1">
      <alignment horizontal="center"/>
    </xf>
    <xf numFmtId="10" fontId="0" fillId="0" borderId="6" xfId="21" applyNumberFormat="1" applyBorder="1" applyAlignment="1">
      <alignment/>
    </xf>
    <xf numFmtId="10" fontId="0" fillId="0" borderId="4" xfId="21" applyNumberFormat="1" applyBorder="1" applyAlignment="1">
      <alignment/>
    </xf>
    <xf numFmtId="10" fontId="0" fillId="0" borderId="16" xfId="21" applyNumberFormat="1" applyBorder="1" applyAlignment="1">
      <alignment/>
    </xf>
    <xf numFmtId="10" fontId="0" fillId="0" borderId="4" xfId="21" applyNumberFormat="1" applyBorder="1" applyAlignment="1">
      <alignment/>
    </xf>
    <xf numFmtId="10" fontId="0" fillId="0" borderId="5" xfId="21" applyNumberFormat="1" applyBorder="1" applyAlignment="1">
      <alignment/>
    </xf>
    <xf numFmtId="10" fontId="0" fillId="0" borderId="6" xfId="21" applyNumberFormat="1" applyBorder="1" applyAlignment="1">
      <alignment/>
    </xf>
    <xf numFmtId="10" fontId="1" fillId="0" borderId="17" xfId="21" applyNumberFormat="1" applyFon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/>
    </xf>
    <xf numFmtId="10" fontId="0" fillId="0" borderId="18" xfId="21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10" fontId="0" fillId="0" borderId="21" xfId="21" applyNumberFormat="1" applyBorder="1" applyAlignment="1">
      <alignment/>
    </xf>
    <xf numFmtId="10" fontId="1" fillId="0" borderId="22" xfId="21" applyNumberFormat="1" applyFont="1" applyBorder="1" applyAlignment="1">
      <alignment/>
    </xf>
    <xf numFmtId="10" fontId="0" fillId="0" borderId="23" xfId="21" applyNumberFormat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0" fontId="0" fillId="0" borderId="26" xfId="21" applyNumberFormat="1" applyBorder="1" applyAlignment="1">
      <alignment/>
    </xf>
    <xf numFmtId="10" fontId="0" fillId="0" borderId="27" xfId="21" applyNumberFormat="1" applyBorder="1" applyAlignment="1">
      <alignment/>
    </xf>
    <xf numFmtId="10" fontId="1" fillId="0" borderId="21" xfId="21" applyNumberFormat="1" applyFont="1" applyBorder="1" applyAlignment="1">
      <alignment/>
    </xf>
    <xf numFmtId="9" fontId="0" fillId="0" borderId="26" xfId="21" applyNumberFormat="1" applyBorder="1" applyAlignment="1">
      <alignment horizontal="center"/>
    </xf>
    <xf numFmtId="10" fontId="1" fillId="0" borderId="28" xfId="21" applyNumberFormat="1" applyFont="1" applyBorder="1" applyAlignment="1">
      <alignment/>
    </xf>
    <xf numFmtId="9" fontId="0" fillId="0" borderId="26" xfId="21" applyNumberFormat="1" applyBorder="1" applyAlignment="1">
      <alignment/>
    </xf>
    <xf numFmtId="10" fontId="0" fillId="0" borderId="25" xfId="21" applyNumberFormat="1" applyBorder="1" applyAlignment="1">
      <alignment/>
    </xf>
    <xf numFmtId="10" fontId="1" fillId="0" borderId="25" xfId="21" applyNumberFormat="1" applyFont="1" applyBorder="1" applyAlignment="1">
      <alignment/>
    </xf>
    <xf numFmtId="0" fontId="0" fillId="0" borderId="20" xfId="0" applyBorder="1" applyAlignment="1">
      <alignment/>
    </xf>
    <xf numFmtId="9" fontId="0" fillId="0" borderId="21" xfId="21" applyBorder="1" applyAlignment="1">
      <alignment/>
    </xf>
    <xf numFmtId="10" fontId="0" fillId="0" borderId="21" xfId="21" applyNumberFormat="1" applyBorder="1" applyAlignment="1">
      <alignment/>
    </xf>
    <xf numFmtId="10" fontId="0" fillId="0" borderId="17" xfId="21" applyNumberFormat="1" applyBorder="1" applyAlignment="1">
      <alignment/>
    </xf>
    <xf numFmtId="0" fontId="0" fillId="0" borderId="24" xfId="0" applyBorder="1" applyAlignment="1">
      <alignment/>
    </xf>
    <xf numFmtId="9" fontId="0" fillId="0" borderId="26" xfId="21" applyBorder="1" applyAlignment="1">
      <alignment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0" borderId="32" xfId="0" applyNumberFormat="1" applyFont="1" applyBorder="1" applyAlignment="1">
      <alignment/>
    </xf>
    <xf numFmtId="10" fontId="1" fillId="0" borderId="32" xfId="21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Fill="1" applyBorder="1" applyAlignment="1">
      <alignment/>
    </xf>
    <xf numFmtId="10" fontId="0" fillId="0" borderId="32" xfId="21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168" fontId="0" fillId="0" borderId="32" xfId="15" applyNumberFormat="1" applyFill="1" applyBorder="1" applyAlignment="1">
      <alignment/>
    </xf>
    <xf numFmtId="0" fontId="0" fillId="0" borderId="32" xfId="0" applyFill="1" applyBorder="1" applyAlignment="1">
      <alignment/>
    </xf>
    <xf numFmtId="0" fontId="1" fillId="0" borderId="32" xfId="0" applyFont="1" applyBorder="1" applyAlignment="1">
      <alignment/>
    </xf>
    <xf numFmtId="0" fontId="0" fillId="0" borderId="3" xfId="0" applyBorder="1" applyAlignment="1">
      <alignment/>
    </xf>
    <xf numFmtId="0" fontId="1" fillId="5" borderId="33" xfId="0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0" fontId="1" fillId="5" borderId="35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0" fillId="0" borderId="36" xfId="0" applyBorder="1" applyAlignment="1">
      <alignment/>
    </xf>
    <xf numFmtId="3" fontId="1" fillId="0" borderId="15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32" xfId="21" applyNumberFormat="1" applyFont="1" applyFill="1" applyBorder="1" applyAlignment="1">
      <alignment/>
    </xf>
    <xf numFmtId="10" fontId="0" fillId="0" borderId="32" xfId="21" applyNumberFormat="1" applyFill="1" applyBorder="1" applyAlignment="1">
      <alignment/>
    </xf>
    <xf numFmtId="10" fontId="1" fillId="0" borderId="32" xfId="21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0" fontId="0" fillId="0" borderId="1" xfId="0" applyBorder="1" applyAlignment="1">
      <alignment/>
    </xf>
    <xf numFmtId="0" fontId="0" fillId="5" borderId="29" xfId="0" applyFill="1" applyBorder="1" applyAlignment="1">
      <alignment/>
    </xf>
    <xf numFmtId="10" fontId="0" fillId="0" borderId="0" xfId="21" applyNumberFormat="1" applyFont="1" applyBorder="1" applyAlignment="1">
      <alignment/>
    </xf>
    <xf numFmtId="10" fontId="0" fillId="0" borderId="0" xfId="21" applyNumberFormat="1" applyBorder="1" applyAlignment="1">
      <alignment/>
    </xf>
    <xf numFmtId="10" fontId="1" fillId="0" borderId="38" xfId="21" applyNumberFormat="1" applyFont="1" applyBorder="1" applyAlignment="1">
      <alignment/>
    </xf>
    <xf numFmtId="0" fontId="0" fillId="5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8" xfId="0" applyBorder="1" applyAlignment="1">
      <alignment/>
    </xf>
    <xf numFmtId="10" fontId="0" fillId="0" borderId="14" xfId="21" applyNumberFormat="1" applyBorder="1" applyAlignment="1">
      <alignment/>
    </xf>
    <xf numFmtId="10" fontId="1" fillId="0" borderId="14" xfId="21" applyNumberFormat="1" applyFont="1" applyBorder="1" applyAlignment="1">
      <alignment/>
    </xf>
    <xf numFmtId="0" fontId="1" fillId="2" borderId="8" xfId="0" applyFont="1" applyFill="1" applyBorder="1" applyAlignment="1">
      <alignment/>
    </xf>
    <xf numFmtId="10" fontId="1" fillId="0" borderId="1" xfId="21" applyNumberFormat="1" applyFont="1" applyBorder="1" applyAlignment="1">
      <alignment/>
    </xf>
    <xf numFmtId="0" fontId="0" fillId="0" borderId="12" xfId="0" applyBorder="1" applyAlignment="1">
      <alignment/>
    </xf>
    <xf numFmtId="10" fontId="0" fillId="0" borderId="4" xfId="21" applyNumberFormat="1" applyBorder="1" applyAlignment="1">
      <alignment/>
    </xf>
    <xf numFmtId="10" fontId="0" fillId="0" borderId="16" xfId="21" applyNumberFormat="1" applyBorder="1" applyAlignment="1">
      <alignment/>
    </xf>
    <xf numFmtId="10" fontId="1" fillId="0" borderId="16" xfId="21" applyNumberFormat="1" applyFont="1" applyBorder="1" applyAlignment="1">
      <alignment/>
    </xf>
    <xf numFmtId="10" fontId="0" fillId="0" borderId="1" xfId="21" applyNumberFormat="1" applyBorder="1" applyAlignment="1">
      <alignment/>
    </xf>
    <xf numFmtId="3" fontId="0" fillId="0" borderId="32" xfId="0" applyNumberForma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7" fontId="0" fillId="0" borderId="32" xfId="15" applyNumberFormat="1" applyFill="1" applyBorder="1" applyAlignment="1">
      <alignment/>
    </xf>
    <xf numFmtId="37" fontId="1" fillId="0" borderId="32" xfId="0" applyNumberFormat="1" applyFont="1" applyBorder="1" applyAlignment="1">
      <alignment/>
    </xf>
    <xf numFmtId="0" fontId="0" fillId="0" borderId="42" xfId="0" applyBorder="1" applyAlignment="1">
      <alignment/>
    </xf>
    <xf numFmtId="37" fontId="1" fillId="0" borderId="41" xfId="15" applyNumberFormat="1" applyFont="1" applyBorder="1" applyAlignment="1">
      <alignment/>
    </xf>
    <xf numFmtId="0" fontId="1" fillId="5" borderId="31" xfId="0" applyFont="1" applyFill="1" applyBorder="1" applyAlignment="1">
      <alignment/>
    </xf>
    <xf numFmtId="37" fontId="0" fillId="0" borderId="41" xfId="15" applyNumberFormat="1" applyBorder="1" applyAlignment="1">
      <alignment/>
    </xf>
    <xf numFmtId="3" fontId="0" fillId="0" borderId="41" xfId="0" applyNumberFormat="1" applyBorder="1" applyAlignment="1">
      <alignment/>
    </xf>
    <xf numFmtId="3" fontId="1" fillId="0" borderId="43" xfId="0" applyNumberFormat="1" applyFont="1" applyBorder="1" applyAlignment="1">
      <alignment/>
    </xf>
    <xf numFmtId="0" fontId="1" fillId="5" borderId="19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3" fontId="0" fillId="0" borderId="44" xfId="0" applyNumberFormat="1" applyBorder="1" applyAlignment="1">
      <alignment/>
    </xf>
    <xf numFmtId="0" fontId="1" fillId="2" borderId="45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" fillId="5" borderId="4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32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2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68" fontId="0" fillId="0" borderId="32" xfId="15" applyNumberFormat="1" applyBorder="1" applyAlignment="1">
      <alignment/>
    </xf>
    <xf numFmtId="37" fontId="1" fillId="0" borderId="32" xfId="15" applyNumberFormat="1" applyFont="1" applyBorder="1" applyAlignment="1">
      <alignment/>
    </xf>
    <xf numFmtId="0" fontId="1" fillId="2" borderId="3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4"/>
  <sheetViews>
    <sheetView tabSelected="1" workbookViewId="0" topLeftCell="A1">
      <selection activeCell="M8" sqref="M8"/>
    </sheetView>
  </sheetViews>
  <sheetFormatPr defaultColWidth="9.140625" defaultRowHeight="12.75"/>
  <cols>
    <col min="1" max="1" width="29.57421875" style="0" customWidth="1"/>
    <col min="2" max="2" width="11.140625" style="147" customWidth="1"/>
    <col min="3" max="3" width="10.28125" style="117" bestFit="1" customWidth="1"/>
    <col min="4" max="4" width="9.28125" style="117" bestFit="1" customWidth="1"/>
    <col min="5" max="5" width="11.140625" style="117" bestFit="1" customWidth="1"/>
    <col min="6" max="6" width="8.00390625" style="2" customWidth="1"/>
    <col min="7" max="7" width="10.7109375" style="2" bestFit="1" customWidth="1"/>
    <col min="8" max="8" width="8.28125" style="2" bestFit="1" customWidth="1"/>
    <col min="9" max="9" width="11.140625" style="2" bestFit="1" customWidth="1"/>
    <col min="10" max="10" width="10.00390625" style="62" bestFit="1" customWidth="1"/>
    <col min="11" max="11" width="8.8515625" style="0" hidden="1" customWidth="1"/>
    <col min="13" max="13" width="38.57421875" style="0" bestFit="1" customWidth="1"/>
    <col min="16" max="16" width="10.140625" style="0" customWidth="1"/>
  </cols>
  <sheetData>
    <row r="1" spans="1:10" ht="12.75">
      <c r="A1" s="1" t="s">
        <v>174</v>
      </c>
      <c r="B1" s="175"/>
      <c r="C1" s="175" t="s">
        <v>169</v>
      </c>
      <c r="D1" s="176"/>
      <c r="E1" s="176"/>
      <c r="F1" s="177"/>
      <c r="G1" s="178" t="s">
        <v>170</v>
      </c>
      <c r="H1" s="177"/>
      <c r="I1" s="177"/>
      <c r="J1" s="177"/>
    </row>
    <row r="2" spans="2:16" ht="12.75">
      <c r="B2" s="102" t="s">
        <v>10</v>
      </c>
      <c r="C2" s="102" t="s">
        <v>12</v>
      </c>
      <c r="D2" s="102"/>
      <c r="E2" s="102" t="s">
        <v>11</v>
      </c>
      <c r="F2" s="179"/>
      <c r="G2" s="97" t="s">
        <v>13</v>
      </c>
      <c r="H2" s="179"/>
      <c r="I2" s="179" t="s">
        <v>11</v>
      </c>
      <c r="J2" s="179"/>
      <c r="M2" s="51"/>
      <c r="N2" s="51"/>
      <c r="O2" s="51"/>
      <c r="P2" s="51"/>
    </row>
    <row r="3" spans="2:16" ht="18">
      <c r="B3" s="102" t="s">
        <v>4</v>
      </c>
      <c r="C3" s="102" t="s">
        <v>4</v>
      </c>
      <c r="D3" s="102" t="s">
        <v>5</v>
      </c>
      <c r="E3" s="102" t="s">
        <v>4</v>
      </c>
      <c r="F3" s="179" t="s">
        <v>5</v>
      </c>
      <c r="G3" s="179" t="s">
        <v>4</v>
      </c>
      <c r="H3" s="179" t="s">
        <v>5</v>
      </c>
      <c r="I3" s="179" t="s">
        <v>4</v>
      </c>
      <c r="J3" s="179" t="s">
        <v>5</v>
      </c>
      <c r="K3" s="26"/>
      <c r="M3" s="51"/>
      <c r="N3" s="51"/>
      <c r="O3" s="51"/>
      <c r="P3" s="51"/>
    </row>
    <row r="4" spans="2:16" ht="12.75" customHeight="1">
      <c r="B4" s="102"/>
      <c r="C4" s="102"/>
      <c r="D4" s="102"/>
      <c r="E4" s="102"/>
      <c r="F4" s="97"/>
      <c r="G4" s="97"/>
      <c r="H4" s="97"/>
      <c r="I4" s="97"/>
      <c r="J4" s="97"/>
      <c r="K4" s="1" t="s">
        <v>56</v>
      </c>
      <c r="M4" s="51"/>
      <c r="N4" s="51"/>
      <c r="O4" s="51"/>
      <c r="P4" s="51"/>
    </row>
    <row r="5" spans="1:10" s="51" customFormat="1" ht="12.75">
      <c r="A5" s="51" t="s">
        <v>0</v>
      </c>
      <c r="B5" s="180">
        <v>545137</v>
      </c>
      <c r="C5" s="103">
        <v>136572</v>
      </c>
      <c r="D5" s="122">
        <f aca="true" t="shared" si="0" ref="D5:D10">C5/B5</f>
        <v>0.25052784896273783</v>
      </c>
      <c r="E5" s="143">
        <v>91075326</v>
      </c>
      <c r="F5" s="99">
        <f>E5/331493355</f>
        <v>0.27474253895677636</v>
      </c>
      <c r="G5" s="98">
        <v>408545</v>
      </c>
      <c r="H5" s="99">
        <f aca="true" t="shared" si="1" ref="H5:H10">G5/B5</f>
        <v>0.7494354630120502</v>
      </c>
      <c r="I5" s="98">
        <v>240418029</v>
      </c>
      <c r="J5" s="99">
        <f>I5/331493355</f>
        <v>0.7252574610432236</v>
      </c>
    </row>
    <row r="6" spans="1:10" s="51" customFormat="1" ht="12.75">
      <c r="A6" s="51" t="s">
        <v>7</v>
      </c>
      <c r="B6" s="148">
        <v>50182</v>
      </c>
      <c r="C6" s="103">
        <v>19166</v>
      </c>
      <c r="D6" s="122">
        <f t="shared" si="0"/>
        <v>0.381929775616755</v>
      </c>
      <c r="E6" s="143">
        <v>22011044</v>
      </c>
      <c r="F6" s="99">
        <f>E6/51315635</f>
        <v>0.4289344563309019</v>
      </c>
      <c r="G6" s="98">
        <v>31016</v>
      </c>
      <c r="H6" s="99">
        <f t="shared" si="1"/>
        <v>0.618070224383245</v>
      </c>
      <c r="I6" s="98">
        <v>29304591</v>
      </c>
      <c r="J6" s="99">
        <f>I6/51315635</f>
        <v>0.5710655436690981</v>
      </c>
    </row>
    <row r="7" spans="1:10" s="51" customFormat="1" ht="12.75">
      <c r="A7" s="51" t="s">
        <v>6</v>
      </c>
      <c r="B7" s="148">
        <v>12038</v>
      </c>
      <c r="C7" s="103">
        <v>5840</v>
      </c>
      <c r="D7" s="123">
        <f t="shared" si="0"/>
        <v>0.48513042033560394</v>
      </c>
      <c r="E7" s="143">
        <v>117455902</v>
      </c>
      <c r="F7" s="99">
        <f>E7/192802636</f>
        <v>0.6092027808167519</v>
      </c>
      <c r="G7" s="98">
        <v>6198</v>
      </c>
      <c r="H7" s="99">
        <f t="shared" si="1"/>
        <v>0.5148695796643961</v>
      </c>
      <c r="I7" s="98">
        <v>75346734</v>
      </c>
      <c r="J7" s="99">
        <f>I7/192802636</f>
        <v>0.3907972191832481</v>
      </c>
    </row>
    <row r="8" spans="1:11" s="51" customFormat="1" ht="12.75">
      <c r="A8" s="51" t="s">
        <v>8</v>
      </c>
      <c r="B8" s="148">
        <v>409</v>
      </c>
      <c r="C8" s="103">
        <v>364</v>
      </c>
      <c r="D8" s="123">
        <f t="shared" si="0"/>
        <v>0.8899755501222494</v>
      </c>
      <c r="E8" s="143">
        <v>248219417</v>
      </c>
      <c r="F8" s="99">
        <f>E8/256288942</f>
        <v>0.968513955627473</v>
      </c>
      <c r="G8" s="98">
        <v>45</v>
      </c>
      <c r="H8" s="99">
        <f t="shared" si="1"/>
        <v>0.1100244498777506</v>
      </c>
      <c r="I8" s="98">
        <v>8069525</v>
      </c>
      <c r="J8" s="99">
        <f>I8/256288942</f>
        <v>0.03148604437252701</v>
      </c>
      <c r="K8" s="51" t="s">
        <v>0</v>
      </c>
    </row>
    <row r="9" spans="1:10" s="51" customFormat="1" ht="12.75">
      <c r="A9" s="51" t="s">
        <v>167</v>
      </c>
      <c r="B9" s="148">
        <v>5610</v>
      </c>
      <c r="C9" s="104">
        <v>689</v>
      </c>
      <c r="D9" s="123">
        <f t="shared" si="0"/>
        <v>0.12281639928698752</v>
      </c>
      <c r="E9" s="143">
        <v>64193</v>
      </c>
      <c r="F9" s="99">
        <f>E9/779479</f>
        <v>0.08235372601442759</v>
      </c>
      <c r="G9" s="98">
        <v>4921</v>
      </c>
      <c r="H9" s="99">
        <f t="shared" si="1"/>
        <v>0.8771836007130125</v>
      </c>
      <c r="I9" s="98">
        <v>719988</v>
      </c>
      <c r="J9" s="99">
        <f>I9/779479</f>
        <v>0.923678508336979</v>
      </c>
    </row>
    <row r="10" spans="2:10" ht="12.75">
      <c r="B10" s="149">
        <f>SUM(B5:B9)</f>
        <v>613376</v>
      </c>
      <c r="C10" s="105">
        <f>SUM(C5:C9)</f>
        <v>162631</v>
      </c>
      <c r="D10" s="124">
        <f t="shared" si="0"/>
        <v>0.2651407945534224</v>
      </c>
      <c r="E10" s="144">
        <f>SUM(E5:E9)</f>
        <v>478825882</v>
      </c>
      <c r="F10" s="96">
        <f>E10/832684749</f>
        <v>0.575038611641487</v>
      </c>
      <c r="G10" s="95">
        <f>SUM(G5:G9)</f>
        <v>450725</v>
      </c>
      <c r="H10" s="96">
        <f t="shared" si="1"/>
        <v>0.7348265990191987</v>
      </c>
      <c r="I10" s="95">
        <f>SUM(I5:I9)</f>
        <v>353858867</v>
      </c>
      <c r="J10" s="96">
        <f>I10/832684749</f>
        <v>0.4249613883585131</v>
      </c>
    </row>
    <row r="11" spans="1:10" s="1" customFormat="1" ht="12.75">
      <c r="A11" s="1" t="s">
        <v>165</v>
      </c>
      <c r="B11" s="149"/>
      <c r="C11" s="105"/>
      <c r="D11" s="124"/>
      <c r="E11" s="144"/>
      <c r="F11" s="96"/>
      <c r="G11" s="95"/>
      <c r="H11" s="96"/>
      <c r="I11" s="95"/>
      <c r="J11" s="96"/>
    </row>
    <row r="12" spans="1:10" ht="12.75">
      <c r="A12" s="1" t="s">
        <v>173</v>
      </c>
      <c r="B12" s="175"/>
      <c r="C12" s="175" t="s">
        <v>169</v>
      </c>
      <c r="D12" s="176"/>
      <c r="E12" s="176"/>
      <c r="F12" s="177"/>
      <c r="G12" s="178" t="s">
        <v>170</v>
      </c>
      <c r="H12" s="177"/>
      <c r="I12" s="177"/>
      <c r="J12" s="177"/>
    </row>
    <row r="13" spans="2:16" ht="12.75">
      <c r="B13" s="102" t="s">
        <v>10</v>
      </c>
      <c r="C13" s="102" t="s">
        <v>12</v>
      </c>
      <c r="D13" s="102"/>
      <c r="E13" s="102" t="s">
        <v>11</v>
      </c>
      <c r="F13" s="179"/>
      <c r="G13" s="97" t="s">
        <v>13</v>
      </c>
      <c r="H13" s="179"/>
      <c r="I13" s="179" t="s">
        <v>11</v>
      </c>
      <c r="J13" s="179"/>
      <c r="M13" s="51"/>
      <c r="N13" s="51"/>
      <c r="O13" s="51"/>
      <c r="P13" s="51"/>
    </row>
    <row r="14" spans="2:16" ht="18">
      <c r="B14" s="102" t="s">
        <v>4</v>
      </c>
      <c r="C14" s="102" t="s">
        <v>4</v>
      </c>
      <c r="D14" s="102" t="s">
        <v>5</v>
      </c>
      <c r="E14" s="102" t="s">
        <v>4</v>
      </c>
      <c r="F14" s="179" t="s">
        <v>5</v>
      </c>
      <c r="G14" s="179" t="s">
        <v>4</v>
      </c>
      <c r="H14" s="179" t="s">
        <v>5</v>
      </c>
      <c r="I14" s="179" t="s">
        <v>4</v>
      </c>
      <c r="J14" s="179" t="s">
        <v>5</v>
      </c>
      <c r="K14" s="26"/>
      <c r="M14" s="51"/>
      <c r="N14" s="51"/>
      <c r="O14" s="51"/>
      <c r="P14" s="51"/>
    </row>
    <row r="15" spans="2:16" ht="12.75" customHeight="1">
      <c r="B15" s="102"/>
      <c r="C15" s="102"/>
      <c r="D15" s="102"/>
      <c r="E15" s="102"/>
      <c r="F15" s="97"/>
      <c r="G15" s="97"/>
      <c r="H15" s="97"/>
      <c r="I15" s="97"/>
      <c r="J15" s="97"/>
      <c r="K15" s="1" t="s">
        <v>56</v>
      </c>
      <c r="M15" s="51"/>
      <c r="N15" s="51"/>
      <c r="O15" s="51"/>
      <c r="P15" s="51"/>
    </row>
    <row r="16" spans="1:10" s="51" customFormat="1" ht="12.75">
      <c r="A16" s="51" t="s">
        <v>0</v>
      </c>
      <c r="B16" s="148">
        <v>544916</v>
      </c>
      <c r="C16" s="103">
        <v>129931</v>
      </c>
      <c r="D16" s="122">
        <f aca="true" t="shared" si="2" ref="D16:D21">C16/B16</f>
        <v>0.23844225532008603</v>
      </c>
      <c r="E16" s="143">
        <v>80864170</v>
      </c>
      <c r="F16" s="99">
        <f>E16/308904350</f>
        <v>0.26177737542381646</v>
      </c>
      <c r="G16" s="98">
        <v>414985</v>
      </c>
      <c r="H16" s="99">
        <f aca="true" t="shared" si="3" ref="H16:H21">G16/B16</f>
        <v>0.761557744679914</v>
      </c>
      <c r="I16" s="98">
        <v>228040180</v>
      </c>
      <c r="J16" s="99">
        <f>I16/308904350</f>
        <v>0.7382226245761835</v>
      </c>
    </row>
    <row r="17" spans="1:10" s="51" customFormat="1" ht="12.75">
      <c r="A17" s="51" t="s">
        <v>7</v>
      </c>
      <c r="B17" s="148">
        <v>50504</v>
      </c>
      <c r="C17" s="103">
        <v>18637</v>
      </c>
      <c r="D17" s="122">
        <f t="shared" si="2"/>
        <v>0.36902027562173295</v>
      </c>
      <c r="E17" s="143">
        <v>18798383</v>
      </c>
      <c r="F17" s="99">
        <f>E17/48236368</f>
        <v>0.38971389802814344</v>
      </c>
      <c r="G17" s="98">
        <v>31866</v>
      </c>
      <c r="H17" s="99">
        <f t="shared" si="3"/>
        <v>0.6309599239664185</v>
      </c>
      <c r="I17" s="98">
        <v>29437985</v>
      </c>
      <c r="J17" s="99">
        <f>I17/48236368</f>
        <v>0.6102861019718566</v>
      </c>
    </row>
    <row r="18" spans="1:10" s="51" customFormat="1" ht="12.75">
      <c r="A18" s="51" t="s">
        <v>6</v>
      </c>
      <c r="B18" s="148">
        <v>12036</v>
      </c>
      <c r="C18" s="103">
        <v>5764</v>
      </c>
      <c r="D18" s="123">
        <f t="shared" si="2"/>
        <v>0.47889664340312393</v>
      </c>
      <c r="E18" s="143">
        <v>111678994</v>
      </c>
      <c r="F18" s="99">
        <f>E18/183499988</f>
        <v>0.6086049117343811</v>
      </c>
      <c r="G18" s="98">
        <v>6272</v>
      </c>
      <c r="H18" s="99">
        <f t="shared" si="3"/>
        <v>0.521103356596876</v>
      </c>
      <c r="I18" s="98">
        <v>71820994</v>
      </c>
      <c r="J18" s="99">
        <f>I18/183499988</f>
        <v>0.39139508826561886</v>
      </c>
    </row>
    <row r="19" spans="1:11" s="51" customFormat="1" ht="12.75">
      <c r="A19" s="51" t="s">
        <v>8</v>
      </c>
      <c r="B19" s="148">
        <v>411</v>
      </c>
      <c r="C19" s="103">
        <v>366</v>
      </c>
      <c r="D19" s="123">
        <f t="shared" si="2"/>
        <v>0.8905109489051095</v>
      </c>
      <c r="E19" s="143">
        <v>247552882</v>
      </c>
      <c r="F19" s="99">
        <f>E19/255354356</f>
        <v>0.9694484397203704</v>
      </c>
      <c r="G19" s="98">
        <v>45</v>
      </c>
      <c r="H19" s="99">
        <f t="shared" si="3"/>
        <v>0.10948905109489052</v>
      </c>
      <c r="I19" s="98">
        <v>7801474</v>
      </c>
      <c r="J19" s="99">
        <f>I19/255354356</f>
        <v>0.030551560279629613</v>
      </c>
      <c r="K19" s="51" t="s">
        <v>0</v>
      </c>
    </row>
    <row r="20" spans="1:10" s="51" customFormat="1" ht="12.75">
      <c r="A20" s="51" t="s">
        <v>167</v>
      </c>
      <c r="B20" s="148">
        <v>5608</v>
      </c>
      <c r="C20" s="104">
        <v>650</v>
      </c>
      <c r="D20" s="123">
        <f t="shared" si="2"/>
        <v>0.1159058487874465</v>
      </c>
      <c r="E20" s="143">
        <v>55846</v>
      </c>
      <c r="F20" s="99">
        <f>E20/779479</f>
        <v>0.07164529127789203</v>
      </c>
      <c r="G20" s="98">
        <v>4958</v>
      </c>
      <c r="H20" s="99">
        <f t="shared" si="3"/>
        <v>0.8840941512125535</v>
      </c>
      <c r="I20" s="98">
        <v>723633</v>
      </c>
      <c r="J20" s="99">
        <f>I20/779479</f>
        <v>0.928354708722108</v>
      </c>
    </row>
    <row r="21" spans="2:10" ht="12.75">
      <c r="B21" s="149">
        <f>SUM(B16:B20)</f>
        <v>613475</v>
      </c>
      <c r="C21" s="105">
        <f>SUM(C16:C20)</f>
        <v>155348</v>
      </c>
      <c r="D21" s="124">
        <f t="shared" si="2"/>
        <v>0.253226292839969</v>
      </c>
      <c r="E21" s="144">
        <f>SUM(E16:E20)</f>
        <v>458950275</v>
      </c>
      <c r="F21" s="96">
        <f>E21/791651637</f>
        <v>0.5797376693860105</v>
      </c>
      <c r="G21" s="95">
        <f>SUM(G16:G20)</f>
        <v>458126</v>
      </c>
      <c r="H21" s="96">
        <f t="shared" si="3"/>
        <v>0.7467720771017564</v>
      </c>
      <c r="I21" s="95">
        <f>SUM(I16:I20)</f>
        <v>337824266</v>
      </c>
      <c r="J21" s="96">
        <f>I21/791651637</f>
        <v>0.4267334900995095</v>
      </c>
    </row>
    <row r="22" spans="1:10" s="1" customFormat="1" ht="12.75">
      <c r="A22" s="1" t="s">
        <v>165</v>
      </c>
      <c r="B22" s="149"/>
      <c r="C22" s="105"/>
      <c r="D22" s="124"/>
      <c r="E22" s="144"/>
      <c r="F22" s="96"/>
      <c r="G22" s="95"/>
      <c r="H22" s="96"/>
      <c r="I22" s="95"/>
      <c r="J22" s="96"/>
    </row>
    <row r="23" spans="1:13" ht="12.75">
      <c r="A23" s="1" t="s">
        <v>172</v>
      </c>
      <c r="B23" s="175"/>
      <c r="C23" s="175" t="s">
        <v>169</v>
      </c>
      <c r="D23" s="176"/>
      <c r="E23" s="176"/>
      <c r="F23" s="177"/>
      <c r="G23" s="178" t="s">
        <v>170</v>
      </c>
      <c r="H23" s="177"/>
      <c r="I23" s="177"/>
      <c r="J23" s="177"/>
      <c r="M23" s="94"/>
    </row>
    <row r="24" spans="2:16" ht="12.75">
      <c r="B24" s="102" t="s">
        <v>10</v>
      </c>
      <c r="C24" s="102" t="s">
        <v>12</v>
      </c>
      <c r="D24" s="102"/>
      <c r="E24" s="102" t="s">
        <v>11</v>
      </c>
      <c r="F24" s="179"/>
      <c r="G24" s="97" t="s">
        <v>13</v>
      </c>
      <c r="H24" s="179"/>
      <c r="I24" s="179" t="s">
        <v>11</v>
      </c>
      <c r="J24" s="179"/>
      <c r="M24" s="51"/>
      <c r="N24" s="51"/>
      <c r="O24" s="51"/>
      <c r="P24" s="51"/>
    </row>
    <row r="25" spans="2:16" ht="18">
      <c r="B25" s="102" t="s">
        <v>4</v>
      </c>
      <c r="C25" s="102" t="s">
        <v>4</v>
      </c>
      <c r="D25" s="102" t="s">
        <v>5</v>
      </c>
      <c r="E25" s="102" t="s">
        <v>4</v>
      </c>
      <c r="F25" s="179" t="s">
        <v>5</v>
      </c>
      <c r="G25" s="179" t="s">
        <v>4</v>
      </c>
      <c r="H25" s="179" t="s">
        <v>5</v>
      </c>
      <c r="I25" s="179" t="s">
        <v>4</v>
      </c>
      <c r="J25" s="179" t="s">
        <v>5</v>
      </c>
      <c r="K25" s="26"/>
      <c r="M25" s="51"/>
      <c r="N25" s="51"/>
      <c r="O25" s="51"/>
      <c r="P25" s="51"/>
    </row>
    <row r="26" spans="2:16" ht="12.75" customHeight="1">
      <c r="B26" s="102"/>
      <c r="C26" s="102"/>
      <c r="D26" s="102"/>
      <c r="E26" s="102"/>
      <c r="F26" s="97"/>
      <c r="G26" s="97"/>
      <c r="H26" s="97"/>
      <c r="I26" s="97"/>
      <c r="J26" s="97"/>
      <c r="K26" s="1" t="s">
        <v>56</v>
      </c>
      <c r="M26" s="51"/>
      <c r="N26" s="51"/>
      <c r="O26" s="51"/>
      <c r="P26" s="51"/>
    </row>
    <row r="27" spans="1:10" s="51" customFormat="1" ht="12.75">
      <c r="A27" s="51" t="s">
        <v>0</v>
      </c>
      <c r="B27" s="148">
        <v>544861</v>
      </c>
      <c r="C27" s="103">
        <v>122823</v>
      </c>
      <c r="D27" s="122">
        <f aca="true" t="shared" si="4" ref="D27:D32">C27/B27</f>
        <v>0.2254207953955229</v>
      </c>
      <c r="E27" s="143">
        <v>66200223</v>
      </c>
      <c r="F27" s="99">
        <f>E27/270025011</f>
        <v>0.2451633008173454</v>
      </c>
      <c r="G27" s="98">
        <v>422038</v>
      </c>
      <c r="H27" s="99">
        <f aca="true" t="shared" si="5" ref="H27:H32">G27/B27</f>
        <v>0.7745792046044772</v>
      </c>
      <c r="I27" s="98">
        <v>203824788</v>
      </c>
      <c r="J27" s="99">
        <f>I27/270025011</f>
        <v>0.7548366991826546</v>
      </c>
    </row>
    <row r="28" spans="1:10" s="51" customFormat="1" ht="12.75">
      <c r="A28" s="51" t="s">
        <v>7</v>
      </c>
      <c r="B28" s="148">
        <v>50408</v>
      </c>
      <c r="C28" s="103">
        <v>17802</v>
      </c>
      <c r="D28" s="122">
        <f t="shared" si="4"/>
        <v>0.3531582288525631</v>
      </c>
      <c r="E28" s="143">
        <v>16650054</v>
      </c>
      <c r="F28" s="99">
        <f>E28/43091034</f>
        <v>0.38639253817859187</v>
      </c>
      <c r="G28" s="98">
        <v>32606</v>
      </c>
      <c r="H28" s="99">
        <f t="shared" si="5"/>
        <v>0.6468417711474369</v>
      </c>
      <c r="I28" s="98">
        <v>26440980</v>
      </c>
      <c r="J28" s="99">
        <f>I28/43091034</f>
        <v>0.6136074618214081</v>
      </c>
    </row>
    <row r="29" spans="1:10" s="51" customFormat="1" ht="12.75">
      <c r="A29" s="51" t="s">
        <v>6</v>
      </c>
      <c r="B29" s="148">
        <v>12061</v>
      </c>
      <c r="C29" s="103">
        <v>5667</v>
      </c>
      <c r="D29" s="123">
        <f t="shared" si="4"/>
        <v>0.4698615371859713</v>
      </c>
      <c r="E29" s="143">
        <v>103654772</v>
      </c>
      <c r="F29" s="99">
        <f>E29/167994688</f>
        <v>0.617012199814318</v>
      </c>
      <c r="G29" s="98">
        <v>6394</v>
      </c>
      <c r="H29" s="99">
        <f t="shared" si="5"/>
        <v>0.5301384628140287</v>
      </c>
      <c r="I29" s="98">
        <v>64339916</v>
      </c>
      <c r="J29" s="99">
        <f>I29/167994688</f>
        <v>0.38298780018568207</v>
      </c>
    </row>
    <row r="30" spans="1:11" s="51" customFormat="1" ht="12.75">
      <c r="A30" s="51" t="s">
        <v>8</v>
      </c>
      <c r="B30" s="148">
        <v>419</v>
      </c>
      <c r="C30" s="103">
        <v>372</v>
      </c>
      <c r="D30" s="123">
        <f t="shared" si="4"/>
        <v>0.8878281622911695</v>
      </c>
      <c r="E30" s="143">
        <v>233960496</v>
      </c>
      <c r="F30" s="99">
        <f>E30/241448801</f>
        <v>0.9689859507730585</v>
      </c>
      <c r="G30" s="98">
        <v>47</v>
      </c>
      <c r="H30" s="99">
        <f t="shared" si="5"/>
        <v>0.11217183770883055</v>
      </c>
      <c r="I30" s="98">
        <v>7488305</v>
      </c>
      <c r="J30" s="99">
        <f>I30/241448801</f>
        <v>0.031014049226941492</v>
      </c>
      <c r="K30" s="51" t="s">
        <v>0</v>
      </c>
    </row>
    <row r="31" spans="1:10" s="51" customFormat="1" ht="12.75">
      <c r="A31" s="51" t="s">
        <v>167</v>
      </c>
      <c r="B31" s="148">
        <v>5608</v>
      </c>
      <c r="C31" s="104">
        <v>609</v>
      </c>
      <c r="D31" s="123">
        <f t="shared" si="4"/>
        <v>0.10859486447931527</v>
      </c>
      <c r="E31" s="143">
        <v>58356</v>
      </c>
      <c r="F31" s="99">
        <f>E31/778774</f>
        <v>0.07493316417856785</v>
      </c>
      <c r="G31" s="98">
        <f>B31-C31</f>
        <v>4999</v>
      </c>
      <c r="H31" s="99">
        <f t="shared" si="5"/>
        <v>0.8914051355206848</v>
      </c>
      <c r="I31" s="98">
        <v>720418</v>
      </c>
      <c r="J31" s="99">
        <f>I31/778774</f>
        <v>0.9250668358214321</v>
      </c>
    </row>
    <row r="32" spans="2:10" ht="12.75">
      <c r="B32" s="149">
        <f>SUM(B27:B31)</f>
        <v>613357</v>
      </c>
      <c r="C32" s="105">
        <f>SUM(C27:C31)</f>
        <v>147273</v>
      </c>
      <c r="D32" s="124">
        <f t="shared" si="4"/>
        <v>0.24010975663439074</v>
      </c>
      <c r="E32" s="144">
        <f>SUM(E27:E31)</f>
        <v>420523901</v>
      </c>
      <c r="F32" s="96">
        <f>E32/718769394</f>
        <v>0.5850609451520413</v>
      </c>
      <c r="G32" s="95">
        <f>SUM(G27:G31)</f>
        <v>466084</v>
      </c>
      <c r="H32" s="96">
        <f t="shared" si="5"/>
        <v>0.7598902433656093</v>
      </c>
      <c r="I32" s="95">
        <f>SUM(I27:I31)</f>
        <v>302814407</v>
      </c>
      <c r="J32" s="96">
        <f>I32/718769394</f>
        <v>0.4212956332417237</v>
      </c>
    </row>
    <row r="33" spans="1:10" s="1" customFormat="1" ht="12.75">
      <c r="A33" s="1" t="s">
        <v>165</v>
      </c>
      <c r="B33" s="149"/>
      <c r="C33" s="105"/>
      <c r="D33" s="124"/>
      <c r="E33" s="144"/>
      <c r="F33" s="96"/>
      <c r="G33" s="95"/>
      <c r="H33" s="96"/>
      <c r="I33" s="95"/>
      <c r="J33" s="96"/>
    </row>
    <row r="34" spans="1:10" ht="12.75">
      <c r="A34" s="1" t="s">
        <v>171</v>
      </c>
      <c r="B34" s="175"/>
      <c r="C34" s="175" t="s">
        <v>169</v>
      </c>
      <c r="D34" s="176"/>
      <c r="E34" s="176"/>
      <c r="F34" s="177"/>
      <c r="G34" s="178" t="s">
        <v>170</v>
      </c>
      <c r="H34" s="177"/>
      <c r="I34" s="177"/>
      <c r="J34" s="177"/>
    </row>
    <row r="35" spans="2:16" ht="12.75">
      <c r="B35" s="102" t="s">
        <v>10</v>
      </c>
      <c r="C35" s="102" t="s">
        <v>12</v>
      </c>
      <c r="D35" s="102"/>
      <c r="E35" s="102" t="s">
        <v>11</v>
      </c>
      <c r="F35" s="179"/>
      <c r="G35" s="97" t="s">
        <v>13</v>
      </c>
      <c r="H35" s="179"/>
      <c r="I35" s="179" t="s">
        <v>11</v>
      </c>
      <c r="J35" s="179"/>
      <c r="M35" s="51"/>
      <c r="N35" s="51"/>
      <c r="O35" s="51"/>
      <c r="P35" s="51"/>
    </row>
    <row r="36" spans="2:16" ht="18">
      <c r="B36" s="102" t="s">
        <v>4</v>
      </c>
      <c r="C36" s="102" t="s">
        <v>4</v>
      </c>
      <c r="D36" s="102" t="s">
        <v>5</v>
      </c>
      <c r="E36" s="102" t="s">
        <v>4</v>
      </c>
      <c r="F36" s="179" t="s">
        <v>5</v>
      </c>
      <c r="G36" s="179" t="s">
        <v>4</v>
      </c>
      <c r="H36" s="179" t="s">
        <v>5</v>
      </c>
      <c r="I36" s="179" t="s">
        <v>4</v>
      </c>
      <c r="J36" s="179" t="s">
        <v>5</v>
      </c>
      <c r="K36" s="26"/>
      <c r="M36" s="51"/>
      <c r="N36" s="51"/>
      <c r="O36" s="51"/>
      <c r="P36" s="51"/>
    </row>
    <row r="37" spans="2:16" ht="12.75" customHeight="1">
      <c r="B37" s="102"/>
      <c r="C37" s="102"/>
      <c r="D37" s="102"/>
      <c r="E37" s="102"/>
      <c r="F37" s="97"/>
      <c r="G37" s="97"/>
      <c r="H37" s="97"/>
      <c r="I37" s="97"/>
      <c r="J37" s="97"/>
      <c r="K37" s="1" t="s">
        <v>56</v>
      </c>
      <c r="M37" s="51"/>
      <c r="N37" s="51"/>
      <c r="O37" s="51"/>
      <c r="P37" s="51"/>
    </row>
    <row r="38" spans="1:10" s="51" customFormat="1" ht="12.75">
      <c r="A38" s="51" t="s">
        <v>0</v>
      </c>
      <c r="B38" s="148">
        <v>544750</v>
      </c>
      <c r="C38" s="103">
        <v>114439</v>
      </c>
      <c r="D38" s="122">
        <f>C38/B38</f>
        <v>0.2100761817347407</v>
      </c>
      <c r="E38" s="143">
        <v>54061067</v>
      </c>
      <c r="F38" s="99">
        <f>E38/240710709</f>
        <v>0.22458937213300303</v>
      </c>
      <c r="G38" s="98">
        <v>430311</v>
      </c>
      <c r="H38" s="99">
        <f aca="true" t="shared" si="6" ref="H38:H43">G38/B38</f>
        <v>0.7899238182652593</v>
      </c>
      <c r="I38" s="98">
        <v>186649642</v>
      </c>
      <c r="J38" s="99">
        <f>I38/240710709</f>
        <v>0.775410627866997</v>
      </c>
    </row>
    <row r="39" spans="1:10" s="51" customFormat="1" ht="12.75">
      <c r="A39" s="51" t="s">
        <v>7</v>
      </c>
      <c r="B39" s="148">
        <v>50078</v>
      </c>
      <c r="C39" s="103">
        <v>17397</v>
      </c>
      <c r="D39" s="122">
        <v>0.3216</v>
      </c>
      <c r="E39" s="143">
        <v>15389232</v>
      </c>
      <c r="F39" s="99">
        <f>E39/37399605</f>
        <v>0.4114811373007817</v>
      </c>
      <c r="G39" s="98">
        <f>B39-C39</f>
        <v>32681</v>
      </c>
      <c r="H39" s="99">
        <f t="shared" si="6"/>
        <v>0.6526019409720836</v>
      </c>
      <c r="I39" s="98">
        <v>22010373</v>
      </c>
      <c r="J39" s="99">
        <f>I39/37399605</f>
        <v>0.5885188626992184</v>
      </c>
    </row>
    <row r="40" spans="1:10" s="51" customFormat="1" ht="12.75">
      <c r="A40" s="51" t="s">
        <v>6</v>
      </c>
      <c r="B40" s="148">
        <v>12049</v>
      </c>
      <c r="C40" s="103">
        <v>5540</v>
      </c>
      <c r="D40" s="123">
        <f>C40/B40</f>
        <v>0.4597891941239937</v>
      </c>
      <c r="E40" s="143">
        <v>90212187</v>
      </c>
      <c r="F40" s="99">
        <f>E40/145795993</f>
        <v>0.6187562850235534</v>
      </c>
      <c r="G40" s="98">
        <f>B40-C40</f>
        <v>6509</v>
      </c>
      <c r="H40" s="99">
        <f t="shared" si="6"/>
        <v>0.5402108058760063</v>
      </c>
      <c r="I40" s="98">
        <v>55583806</v>
      </c>
      <c r="J40" s="99">
        <f>I40/145795993</f>
        <v>0.3812437149764466</v>
      </c>
    </row>
    <row r="41" spans="1:11" s="51" customFormat="1" ht="12.75">
      <c r="A41" s="51" t="s">
        <v>8</v>
      </c>
      <c r="B41" s="148">
        <v>427</v>
      </c>
      <c r="C41" s="103">
        <v>376</v>
      </c>
      <c r="D41" s="123">
        <f>C41/B41</f>
        <v>0.8805620608899297</v>
      </c>
      <c r="E41" s="143">
        <v>215511709</v>
      </c>
      <c r="F41" s="99">
        <f>E41/221694806</f>
        <v>0.9721098698180597</v>
      </c>
      <c r="G41" s="98">
        <f>B41-C41</f>
        <v>51</v>
      </c>
      <c r="H41" s="99">
        <f t="shared" si="6"/>
        <v>0.11943793911007025</v>
      </c>
      <c r="I41" s="98">
        <v>6183097</v>
      </c>
      <c r="J41" s="99">
        <f>I41/221694806</f>
        <v>0.027890130181940302</v>
      </c>
      <c r="K41" s="51" t="s">
        <v>0</v>
      </c>
    </row>
    <row r="42" spans="1:10" s="51" customFormat="1" ht="12.75">
      <c r="A42" s="51" t="s">
        <v>167</v>
      </c>
      <c r="B42" s="148">
        <v>5398</v>
      </c>
      <c r="C42" s="104">
        <v>568</v>
      </c>
      <c r="D42" s="123">
        <f>C42/B42</f>
        <v>0.10522415709522046</v>
      </c>
      <c r="E42" s="143">
        <v>56590</v>
      </c>
      <c r="F42" s="99">
        <f>E42/780385</f>
        <v>0.07251548914958643</v>
      </c>
      <c r="G42" s="98">
        <f>B42-C42</f>
        <v>4830</v>
      </c>
      <c r="H42" s="99">
        <f t="shared" si="6"/>
        <v>0.8947758429047795</v>
      </c>
      <c r="I42" s="98">
        <v>723795</v>
      </c>
      <c r="J42" s="99">
        <f>I42/780385</f>
        <v>0.9274845108504136</v>
      </c>
    </row>
    <row r="43" spans="2:10" ht="12.75">
      <c r="B43" s="149">
        <f>SUM(B38:B42)</f>
        <v>612702</v>
      </c>
      <c r="C43" s="105">
        <f>SUM(C38:C42)</f>
        <v>138320</v>
      </c>
      <c r="D43" s="124">
        <f>C43/B43</f>
        <v>0.2257541186416888</v>
      </c>
      <c r="E43" s="144">
        <f>SUM(E38:E42)</f>
        <v>375230785</v>
      </c>
      <c r="F43" s="96">
        <f>E43/641867486</f>
        <v>0.584592292310005</v>
      </c>
      <c r="G43" s="95">
        <f>SUM(G38:G42)</f>
        <v>474382</v>
      </c>
      <c r="H43" s="96">
        <f t="shared" si="6"/>
        <v>0.7742458813583112</v>
      </c>
      <c r="I43" s="95">
        <f>SUM(I38:I42)</f>
        <v>271150713</v>
      </c>
      <c r="J43" s="96">
        <f>I43/641867486</f>
        <v>0.4224403306198937</v>
      </c>
    </row>
    <row r="44" spans="1:10" s="1" customFormat="1" ht="12.75">
      <c r="A44" s="1" t="s">
        <v>165</v>
      </c>
      <c r="B44" s="149"/>
      <c r="C44" s="105"/>
      <c r="D44" s="124"/>
      <c r="E44" s="144"/>
      <c r="F44" s="96"/>
      <c r="G44" s="95"/>
      <c r="H44" s="96"/>
      <c r="I44" s="95"/>
      <c r="J44" s="96"/>
    </row>
    <row r="45" spans="1:10" ht="12.75">
      <c r="A45" s="1" t="s">
        <v>168</v>
      </c>
      <c r="B45" s="175"/>
      <c r="C45" s="175" t="s">
        <v>169</v>
      </c>
      <c r="D45" s="176"/>
      <c r="E45" s="176"/>
      <c r="F45" s="177"/>
      <c r="G45" s="178" t="s">
        <v>170</v>
      </c>
      <c r="H45" s="177"/>
      <c r="I45" s="177"/>
      <c r="J45" s="177"/>
    </row>
    <row r="46" spans="2:16" ht="12.75">
      <c r="B46" s="102" t="s">
        <v>10</v>
      </c>
      <c r="C46" s="102" t="s">
        <v>12</v>
      </c>
      <c r="D46" s="102"/>
      <c r="E46" s="102" t="s">
        <v>11</v>
      </c>
      <c r="F46" s="179"/>
      <c r="G46" s="97" t="s">
        <v>13</v>
      </c>
      <c r="H46" s="179"/>
      <c r="I46" s="179" t="s">
        <v>11</v>
      </c>
      <c r="J46" s="179"/>
      <c r="M46" s="51"/>
      <c r="N46" s="51"/>
      <c r="O46" s="51"/>
      <c r="P46" s="51"/>
    </row>
    <row r="47" spans="2:16" ht="18">
      <c r="B47" s="102" t="s">
        <v>4</v>
      </c>
      <c r="C47" s="102" t="s">
        <v>4</v>
      </c>
      <c r="D47" s="102" t="s">
        <v>5</v>
      </c>
      <c r="E47" s="102" t="s">
        <v>4</v>
      </c>
      <c r="F47" s="179" t="s">
        <v>5</v>
      </c>
      <c r="G47" s="179" t="s">
        <v>4</v>
      </c>
      <c r="H47" s="179" t="s">
        <v>5</v>
      </c>
      <c r="I47" s="179" t="s">
        <v>4</v>
      </c>
      <c r="J47" s="179" t="s">
        <v>5</v>
      </c>
      <c r="K47" s="26"/>
      <c r="M47" s="51"/>
      <c r="N47" s="51"/>
      <c r="O47" s="51"/>
      <c r="P47" s="51"/>
    </row>
    <row r="48" spans="2:16" ht="12.75" customHeight="1">
      <c r="B48" s="102"/>
      <c r="C48" s="102"/>
      <c r="D48" s="102"/>
      <c r="E48" s="102"/>
      <c r="F48" s="97"/>
      <c r="G48" s="97"/>
      <c r="H48" s="97"/>
      <c r="I48" s="97"/>
      <c r="J48" s="97"/>
      <c r="K48" s="1" t="s">
        <v>56</v>
      </c>
      <c r="M48" s="51"/>
      <c r="N48" s="51"/>
      <c r="O48" s="51"/>
      <c r="P48" s="51"/>
    </row>
    <row r="49" spans="1:10" s="51" customFormat="1" ht="12.75">
      <c r="A49" s="51" t="s">
        <v>0</v>
      </c>
      <c r="B49" s="148">
        <v>545457</v>
      </c>
      <c r="C49" s="103">
        <v>83850</v>
      </c>
      <c r="D49" s="122">
        <f>C49/B49</f>
        <v>0.15372430824061292</v>
      </c>
      <c r="E49" s="143">
        <v>52338531</v>
      </c>
      <c r="F49" s="99">
        <f>E49/275305311</f>
        <v>0.19011086567814162</v>
      </c>
      <c r="G49" s="98">
        <f>B49-C49</f>
        <v>461607</v>
      </c>
      <c r="H49" s="99">
        <f>G49/B49</f>
        <v>0.8462756917593871</v>
      </c>
      <c r="I49" s="98">
        <v>222966780</v>
      </c>
      <c r="J49" s="99">
        <f>I49/275305311</f>
        <v>0.8098891343218584</v>
      </c>
    </row>
    <row r="50" spans="1:10" s="51" customFormat="1" ht="12.75">
      <c r="A50" s="51" t="s">
        <v>7</v>
      </c>
      <c r="B50" s="148">
        <v>50311</v>
      </c>
      <c r="C50" s="103">
        <v>16395</v>
      </c>
      <c r="D50" s="122">
        <v>0.3216</v>
      </c>
      <c r="E50" s="143">
        <v>16165321</v>
      </c>
      <c r="F50" s="99">
        <f>E50/41411379</f>
        <v>0.3903593985604778</v>
      </c>
      <c r="G50" s="98">
        <f>B50-C50</f>
        <v>33916</v>
      </c>
      <c r="H50" s="99">
        <f>G50/B50</f>
        <v>0.6741269304923376</v>
      </c>
      <c r="I50" s="98">
        <v>25246058</v>
      </c>
      <c r="J50" s="99">
        <v>0.6096</v>
      </c>
    </row>
    <row r="51" spans="1:10" s="51" customFormat="1" ht="12.75">
      <c r="A51" s="51" t="s">
        <v>6</v>
      </c>
      <c r="B51" s="148">
        <v>12016</v>
      </c>
      <c r="C51" s="103">
        <v>5339</v>
      </c>
      <c r="D51" s="123">
        <v>0.4414</v>
      </c>
      <c r="E51" s="143">
        <v>94273581</v>
      </c>
      <c r="F51" s="99">
        <f>E51/156430906</f>
        <v>0.6026531675268825</v>
      </c>
      <c r="G51" s="98">
        <f>B51-C51</f>
        <v>6677</v>
      </c>
      <c r="H51" s="99">
        <f>G51/B51</f>
        <v>0.5556757656458056</v>
      </c>
      <c r="I51" s="98">
        <v>62157325</v>
      </c>
      <c r="J51" s="99">
        <v>0.3973</v>
      </c>
    </row>
    <row r="52" spans="1:11" s="51" customFormat="1" ht="12.75">
      <c r="A52" s="51" t="s">
        <v>8</v>
      </c>
      <c r="B52" s="148">
        <v>427</v>
      </c>
      <c r="C52" s="103">
        <v>376</v>
      </c>
      <c r="D52" s="123">
        <v>0.8806</v>
      </c>
      <c r="E52" s="143">
        <v>245539121</v>
      </c>
      <c r="F52" s="99">
        <f>E52/251177618</f>
        <v>0.9775517538350093</v>
      </c>
      <c r="G52" s="98">
        <f>B52-C52</f>
        <v>51</v>
      </c>
      <c r="H52" s="99">
        <f>G52/B52</f>
        <v>0.11943793911007025</v>
      </c>
      <c r="I52" s="98">
        <v>5638497</v>
      </c>
      <c r="J52" s="99">
        <f>I52/251177618</f>
        <v>0.022448246164990703</v>
      </c>
      <c r="K52" s="51" t="s">
        <v>0</v>
      </c>
    </row>
    <row r="53" spans="1:10" s="51" customFormat="1" ht="12.75">
      <c r="A53" s="51" t="s">
        <v>167</v>
      </c>
      <c r="B53" s="148">
        <v>5397</v>
      </c>
      <c r="C53" s="104">
        <v>468</v>
      </c>
      <c r="D53" s="123">
        <f>C53/B53</f>
        <v>0.0867148415786548</v>
      </c>
      <c r="E53" s="143">
        <v>63391</v>
      </c>
      <c r="F53" s="99">
        <f>E53/778510</f>
        <v>0.08142605746875442</v>
      </c>
      <c r="G53" s="98">
        <f>B53-C53</f>
        <v>4929</v>
      </c>
      <c r="H53" s="99">
        <f>G53/B53</f>
        <v>0.9132851584213452</v>
      </c>
      <c r="I53" s="98">
        <v>715119</v>
      </c>
      <c r="J53" s="99">
        <f>I53/778510</f>
        <v>0.9185739425312456</v>
      </c>
    </row>
    <row r="54" spans="2:10" ht="12.75">
      <c r="B54" s="149">
        <f>SUM(B49:B53)</f>
        <v>613608</v>
      </c>
      <c r="C54" s="105">
        <f>SUM(C49:C53)</f>
        <v>106428</v>
      </c>
      <c r="D54" s="124">
        <f>C54/B54</f>
        <v>0.17344623929283842</v>
      </c>
      <c r="E54" s="144">
        <f>SUM(E49:E53)</f>
        <v>408379945</v>
      </c>
      <c r="F54" s="96">
        <f>E54/719247174</f>
        <v>0.5677880425012278</v>
      </c>
      <c r="G54" s="95">
        <f>SUM(G49:G53)</f>
        <v>507180</v>
      </c>
      <c r="H54" s="96">
        <v>0.8273</v>
      </c>
      <c r="I54" s="95">
        <f>SUM(I49:I53)</f>
        <v>316723779</v>
      </c>
      <c r="J54" s="96">
        <f>I54/719247174</f>
        <v>0.4403545685672725</v>
      </c>
    </row>
    <row r="55" spans="1:10" s="1" customFormat="1" ht="12.75">
      <c r="A55" s="1" t="s">
        <v>165</v>
      </c>
      <c r="B55" s="149"/>
      <c r="C55" s="105"/>
      <c r="D55" s="124"/>
      <c r="E55" s="144"/>
      <c r="F55" s="96"/>
      <c r="G55" s="95"/>
      <c r="H55" s="96"/>
      <c r="I55" s="95"/>
      <c r="J55" s="96"/>
    </row>
    <row r="56" spans="1:10" ht="12.75">
      <c r="A56" s="1" t="s">
        <v>166</v>
      </c>
      <c r="B56" s="175"/>
      <c r="C56" s="175" t="s">
        <v>169</v>
      </c>
      <c r="D56" s="176"/>
      <c r="E56" s="176"/>
      <c r="F56" s="177"/>
      <c r="G56" s="178" t="s">
        <v>170</v>
      </c>
      <c r="H56" s="177"/>
      <c r="I56" s="177"/>
      <c r="J56" s="177"/>
    </row>
    <row r="57" spans="2:16" ht="12.75">
      <c r="B57" s="102" t="s">
        <v>10</v>
      </c>
      <c r="C57" s="102" t="s">
        <v>12</v>
      </c>
      <c r="D57" s="102"/>
      <c r="E57" s="102" t="s">
        <v>11</v>
      </c>
      <c r="F57" s="179"/>
      <c r="G57" s="97" t="s">
        <v>13</v>
      </c>
      <c r="H57" s="179"/>
      <c r="I57" s="179" t="s">
        <v>11</v>
      </c>
      <c r="J57" s="179"/>
      <c r="M57" s="51"/>
      <c r="N57" s="51"/>
      <c r="O57" s="51"/>
      <c r="P57" s="51"/>
    </row>
    <row r="58" spans="2:16" ht="18">
      <c r="B58" s="102" t="s">
        <v>4</v>
      </c>
      <c r="C58" s="102" t="s">
        <v>4</v>
      </c>
      <c r="D58" s="102" t="s">
        <v>5</v>
      </c>
      <c r="E58" s="102" t="s">
        <v>4</v>
      </c>
      <c r="F58" s="179" t="s">
        <v>5</v>
      </c>
      <c r="G58" s="179" t="s">
        <v>4</v>
      </c>
      <c r="H58" s="179" t="s">
        <v>5</v>
      </c>
      <c r="I58" s="179" t="s">
        <v>4</v>
      </c>
      <c r="J58" s="179" t="s">
        <v>5</v>
      </c>
      <c r="K58" s="26"/>
      <c r="M58" s="51"/>
      <c r="N58" s="51"/>
      <c r="O58" s="51"/>
      <c r="P58" s="51"/>
    </row>
    <row r="59" spans="2:16" ht="12.75" customHeight="1">
      <c r="B59" s="102"/>
      <c r="C59" s="102"/>
      <c r="D59" s="102"/>
      <c r="E59" s="102"/>
      <c r="F59" s="97"/>
      <c r="G59" s="97"/>
      <c r="H59" s="97"/>
      <c r="I59" s="97"/>
      <c r="J59" s="97"/>
      <c r="K59" s="1" t="s">
        <v>56</v>
      </c>
      <c r="M59" s="51"/>
      <c r="N59" s="51"/>
      <c r="O59" s="51"/>
      <c r="P59" s="51"/>
    </row>
    <row r="60" spans="1:10" s="51" customFormat="1" ht="12.75">
      <c r="A60" s="51" t="s">
        <v>0</v>
      </c>
      <c r="B60" s="148">
        <v>545458</v>
      </c>
      <c r="C60" s="103">
        <v>60917</v>
      </c>
      <c r="D60" s="122">
        <f aca="true" t="shared" si="7" ref="D60:D65">C60/B60</f>
        <v>0.11168045935709074</v>
      </c>
      <c r="E60" s="143">
        <v>39626158</v>
      </c>
      <c r="F60" s="99">
        <f>E60/286436534</f>
        <v>0.13834184294381946</v>
      </c>
      <c r="G60" s="98">
        <f>B60-C60</f>
        <v>484541</v>
      </c>
      <c r="H60" s="99">
        <f aca="true" t="shared" si="8" ref="H60:H65">G60/B60</f>
        <v>0.8883195406429093</v>
      </c>
      <c r="I60" s="98">
        <v>246810376</v>
      </c>
      <c r="J60" s="99">
        <f>I60/286436534</f>
        <v>0.8616581570561805</v>
      </c>
    </row>
    <row r="61" spans="1:10" s="51" customFormat="1" ht="12.75">
      <c r="A61" s="51" t="s">
        <v>7</v>
      </c>
      <c r="B61" s="148">
        <v>50418</v>
      </c>
      <c r="C61" s="103">
        <v>14868</v>
      </c>
      <c r="D61" s="122">
        <f t="shared" si="7"/>
        <v>0.2948946804712603</v>
      </c>
      <c r="E61" s="143">
        <v>14782518</v>
      </c>
      <c r="F61" s="99">
        <f>E61/41754402</f>
        <v>0.3540349589966586</v>
      </c>
      <c r="G61" s="98">
        <f>B61-C61</f>
        <v>35550</v>
      </c>
      <c r="H61" s="99">
        <f t="shared" si="8"/>
        <v>0.7051053195287398</v>
      </c>
      <c r="I61" s="98">
        <v>26971884</v>
      </c>
      <c r="J61" s="99">
        <f>I61/41754402</f>
        <v>0.6459650410033414</v>
      </c>
    </row>
    <row r="62" spans="1:10" s="51" customFormat="1" ht="12.75">
      <c r="A62" s="51" t="s">
        <v>6</v>
      </c>
      <c r="B62" s="148">
        <v>11945</v>
      </c>
      <c r="C62" s="103">
        <v>5129</v>
      </c>
      <c r="D62" s="123">
        <f t="shared" si="7"/>
        <v>0.4293846797823357</v>
      </c>
      <c r="E62" s="143">
        <v>88045327</v>
      </c>
      <c r="F62" s="99">
        <f>E62/156430906</f>
        <v>0.5628384393554557</v>
      </c>
      <c r="G62" s="98">
        <f>B62-C62</f>
        <v>6816</v>
      </c>
      <c r="H62" s="99">
        <f t="shared" si="8"/>
        <v>0.5706153202176643</v>
      </c>
      <c r="I62" s="98">
        <v>60811950</v>
      </c>
      <c r="J62" s="99">
        <v>0.4372</v>
      </c>
    </row>
    <row r="63" spans="1:11" s="51" customFormat="1" ht="12.75">
      <c r="A63" s="51" t="s">
        <v>8</v>
      </c>
      <c r="B63" s="148">
        <v>427</v>
      </c>
      <c r="C63" s="103">
        <v>376</v>
      </c>
      <c r="D63" s="123">
        <f t="shared" si="7"/>
        <v>0.8805620608899297</v>
      </c>
      <c r="E63" s="143">
        <v>211609891</v>
      </c>
      <c r="F63" s="99">
        <f>E63/216641732</f>
        <v>0.9767734454781778</v>
      </c>
      <c r="G63" s="98">
        <f>B63-C63</f>
        <v>51</v>
      </c>
      <c r="H63" s="99">
        <f t="shared" si="8"/>
        <v>0.11943793911007025</v>
      </c>
      <c r="I63" s="98">
        <v>5031841</v>
      </c>
      <c r="J63" s="99">
        <f>I63/216641732</f>
        <v>0.02322655452182223</v>
      </c>
      <c r="K63" s="51" t="s">
        <v>0</v>
      </c>
    </row>
    <row r="64" spans="1:10" s="51" customFormat="1" ht="12.75">
      <c r="A64" s="51" t="s">
        <v>167</v>
      </c>
      <c r="B64" s="148">
        <v>5601</v>
      </c>
      <c r="C64" s="104">
        <v>345</v>
      </c>
      <c r="D64" s="123">
        <f t="shared" si="7"/>
        <v>0.061596143545795394</v>
      </c>
      <c r="E64" s="143">
        <v>52511</v>
      </c>
      <c r="F64" s="99">
        <f>E64/781009</f>
        <v>0.0672348205974579</v>
      </c>
      <c r="G64" s="98">
        <f>B64-C64</f>
        <v>5256</v>
      </c>
      <c r="H64" s="99">
        <f t="shared" si="8"/>
        <v>0.9384038564542047</v>
      </c>
      <c r="I64" s="98">
        <f>781009-E64</f>
        <v>728498</v>
      </c>
      <c r="J64" s="99">
        <f>I64/781009</f>
        <v>0.9327651794025421</v>
      </c>
    </row>
    <row r="65" spans="1:11" ht="12.75">
      <c r="A65" s="8" t="s">
        <v>1</v>
      </c>
      <c r="B65" s="149">
        <f>SUM(B60:B64)</f>
        <v>613849</v>
      </c>
      <c r="C65" s="105">
        <f>SUM(C60:C64)</f>
        <v>81635</v>
      </c>
      <c r="D65" s="124">
        <f t="shared" si="7"/>
        <v>0.13298873175650688</v>
      </c>
      <c r="E65" s="144">
        <f>SUM(E60:E64)</f>
        <v>354116405</v>
      </c>
      <c r="F65" s="96">
        <f>E65/687390741</f>
        <v>0.5151602776680403</v>
      </c>
      <c r="G65" s="95">
        <f>SUM(G60:G64)</f>
        <v>532214</v>
      </c>
      <c r="H65" s="96">
        <f t="shared" si="8"/>
        <v>0.8670112682434931</v>
      </c>
      <c r="I65" s="95">
        <f>SUM(I60:I64)</f>
        <v>340354549</v>
      </c>
      <c r="J65" s="96">
        <f>I65/687390741</f>
        <v>0.4951398508872263</v>
      </c>
      <c r="K65" t="s">
        <v>6</v>
      </c>
    </row>
    <row r="66" spans="1:10" ht="12.75">
      <c r="A66" s="1" t="s">
        <v>165</v>
      </c>
      <c r="B66" s="181"/>
      <c r="C66" s="144"/>
      <c r="D66" s="124"/>
      <c r="E66" s="144"/>
      <c r="F66" s="96"/>
      <c r="G66" s="95"/>
      <c r="H66" s="96"/>
      <c r="I66" s="95"/>
      <c r="J66" s="96"/>
    </row>
    <row r="67" spans="1:13" ht="12.75">
      <c r="A67" s="1" t="s">
        <v>164</v>
      </c>
      <c r="B67" s="175"/>
      <c r="C67" s="175" t="s">
        <v>169</v>
      </c>
      <c r="D67" s="176"/>
      <c r="E67" s="176"/>
      <c r="F67" s="177"/>
      <c r="G67" s="178" t="s">
        <v>170</v>
      </c>
      <c r="H67" s="177"/>
      <c r="I67" s="177"/>
      <c r="J67" s="177"/>
      <c r="M67" s="97"/>
    </row>
    <row r="68" spans="2:16" ht="12.75">
      <c r="B68" s="102" t="s">
        <v>10</v>
      </c>
      <c r="C68" s="102" t="s">
        <v>12</v>
      </c>
      <c r="D68" s="102"/>
      <c r="E68" s="102" t="s">
        <v>11</v>
      </c>
      <c r="F68" s="179"/>
      <c r="G68" s="97" t="s">
        <v>13</v>
      </c>
      <c r="H68" s="179"/>
      <c r="I68" s="179" t="s">
        <v>11</v>
      </c>
      <c r="J68" s="179"/>
      <c r="M68" s="51"/>
      <c r="N68" s="51"/>
      <c r="O68" s="51"/>
      <c r="P68" s="51"/>
    </row>
    <row r="69" spans="2:16" ht="18">
      <c r="B69" s="102" t="s">
        <v>4</v>
      </c>
      <c r="C69" s="102" t="s">
        <v>4</v>
      </c>
      <c r="D69" s="102" t="s">
        <v>5</v>
      </c>
      <c r="E69" s="102" t="s">
        <v>4</v>
      </c>
      <c r="F69" s="179" t="s">
        <v>5</v>
      </c>
      <c r="G69" s="179" t="s">
        <v>4</v>
      </c>
      <c r="H69" s="179" t="s">
        <v>5</v>
      </c>
      <c r="I69" s="179" t="s">
        <v>4</v>
      </c>
      <c r="J69" s="179" t="s">
        <v>5</v>
      </c>
      <c r="K69" s="26"/>
      <c r="M69" s="51"/>
      <c r="N69" s="51"/>
      <c r="O69" s="51"/>
      <c r="P69" s="51"/>
    </row>
    <row r="70" spans="2:16" ht="12.75" customHeight="1">
      <c r="B70" s="102"/>
      <c r="C70" s="102"/>
      <c r="D70" s="102"/>
      <c r="E70" s="102"/>
      <c r="F70" s="97"/>
      <c r="G70" s="97"/>
      <c r="H70" s="97"/>
      <c r="I70" s="97"/>
      <c r="J70" s="97"/>
      <c r="K70" s="1" t="s">
        <v>56</v>
      </c>
      <c r="M70" s="51"/>
      <c r="N70" s="51"/>
      <c r="O70" s="51"/>
      <c r="P70" s="51"/>
    </row>
    <row r="71" spans="1:10" s="51" customFormat="1" ht="12.75">
      <c r="A71" s="51" t="s">
        <v>0</v>
      </c>
      <c r="B71" s="148">
        <v>545236</v>
      </c>
      <c r="C71" s="103">
        <v>23107</v>
      </c>
      <c r="D71" s="122">
        <v>0.1175</v>
      </c>
      <c r="E71" s="143">
        <v>17174933</v>
      </c>
      <c r="F71" s="99">
        <f>E71/319655989</f>
        <v>0.05372942660555</v>
      </c>
      <c r="G71" s="98">
        <f>B71-C71</f>
        <v>522129</v>
      </c>
      <c r="H71" s="99">
        <v>0.8825</v>
      </c>
      <c r="I71" s="98">
        <v>302481056</v>
      </c>
      <c r="J71" s="99">
        <f>I71/319655989</f>
        <v>0.94627057339445</v>
      </c>
    </row>
    <row r="72" spans="1:10" s="51" customFormat="1" ht="12.75">
      <c r="A72" s="51" t="s">
        <v>7</v>
      </c>
      <c r="B72" s="148">
        <v>50372</v>
      </c>
      <c r="C72" s="103">
        <v>12955</v>
      </c>
      <c r="D72" s="122">
        <v>0.2542</v>
      </c>
      <c r="E72" s="143">
        <v>13920496</v>
      </c>
      <c r="F72" s="99">
        <f>E72/45745917</f>
        <v>0.30430029416614385</v>
      </c>
      <c r="G72" s="98">
        <f>B72-C72</f>
        <v>37417</v>
      </c>
      <c r="H72" s="99">
        <v>0.7458</v>
      </c>
      <c r="I72" s="98">
        <v>31825421</v>
      </c>
      <c r="J72" s="99">
        <v>0.6957</v>
      </c>
    </row>
    <row r="73" spans="1:10" s="51" customFormat="1" ht="12.75">
      <c r="A73" s="51" t="s">
        <v>6</v>
      </c>
      <c r="B73" s="148">
        <v>11927</v>
      </c>
      <c r="C73" s="103">
        <v>4839</v>
      </c>
      <c r="D73" s="123">
        <v>0.4026</v>
      </c>
      <c r="E73" s="143">
        <v>90510020</v>
      </c>
      <c r="F73" s="99">
        <f>E73/157669430</f>
        <v>0.5740492624347028</v>
      </c>
      <c r="G73" s="98">
        <f>B73-C73</f>
        <v>7088</v>
      </c>
      <c r="H73" s="99">
        <v>0.5974</v>
      </c>
      <c r="I73" s="98">
        <v>67159410</v>
      </c>
      <c r="J73" s="99">
        <v>0.426</v>
      </c>
    </row>
    <row r="74" spans="1:11" s="51" customFormat="1" ht="12.75">
      <c r="A74" s="51" t="s">
        <v>8</v>
      </c>
      <c r="B74" s="148">
        <v>430</v>
      </c>
      <c r="C74" s="103">
        <v>376</v>
      </c>
      <c r="D74" s="123">
        <v>0.8745</v>
      </c>
      <c r="E74" s="143">
        <v>219245081</v>
      </c>
      <c r="F74" s="99">
        <f>E74/225377303</f>
        <v>0.9727913063188977</v>
      </c>
      <c r="G74" s="98">
        <f>B74-C74</f>
        <v>54</v>
      </c>
      <c r="H74" s="99">
        <v>0.1255</v>
      </c>
      <c r="I74" s="98">
        <v>6132222</v>
      </c>
      <c r="J74" s="99">
        <v>0.0272</v>
      </c>
      <c r="K74" s="51" t="s">
        <v>0</v>
      </c>
    </row>
    <row r="75" spans="1:10" s="51" customFormat="1" ht="12.75">
      <c r="A75" s="51" t="s">
        <v>167</v>
      </c>
      <c r="B75" s="148">
        <v>5619</v>
      </c>
      <c r="C75" s="104">
        <v>165</v>
      </c>
      <c r="D75" s="123">
        <f>C75/B75</f>
        <v>0.029364655632674853</v>
      </c>
      <c r="E75" s="143">
        <v>34498</v>
      </c>
      <c r="F75" s="99">
        <f>E75/781279</f>
        <v>0.04415580093666923</v>
      </c>
      <c r="G75" s="98">
        <f>B75-C75</f>
        <v>5454</v>
      </c>
      <c r="H75" s="99">
        <f>G75/B75</f>
        <v>0.9706353443673251</v>
      </c>
      <c r="I75" s="98">
        <v>746781</v>
      </c>
      <c r="J75" s="99">
        <f>I75/781279</f>
        <v>0.9558441990633307</v>
      </c>
    </row>
    <row r="76" spans="1:11" ht="12.75">
      <c r="A76" s="8" t="s">
        <v>1</v>
      </c>
      <c r="B76" s="149">
        <f>SUM(B71:B75)</f>
        <v>613584</v>
      </c>
      <c r="C76" s="105">
        <f>SUM(C71:C75)</f>
        <v>41442</v>
      </c>
      <c r="D76" s="124">
        <v>0.135</v>
      </c>
      <c r="E76" s="144">
        <f>SUM(E71:E75)</f>
        <v>340885028</v>
      </c>
      <c r="F76" s="96">
        <f>E76/761592520</f>
        <v>0.4475950315268327</v>
      </c>
      <c r="G76" s="95">
        <f>SUM(G71:G75)</f>
        <v>572142</v>
      </c>
      <c r="H76" s="96">
        <v>0.865</v>
      </c>
      <c r="I76" s="95">
        <f>SUM(I71:I75)</f>
        <v>408344890</v>
      </c>
      <c r="J76" s="96">
        <f>I76/761592520</f>
        <v>0.5361724009579296</v>
      </c>
      <c r="K76" t="s">
        <v>6</v>
      </c>
    </row>
    <row r="77" spans="1:10" ht="12.75">
      <c r="A77" s="1" t="s">
        <v>165</v>
      </c>
      <c r="B77" s="181"/>
      <c r="C77" s="144"/>
      <c r="D77" s="124"/>
      <c r="E77" s="144"/>
      <c r="F77" s="96"/>
      <c r="G77" s="95"/>
      <c r="H77" s="96"/>
      <c r="I77" s="95"/>
      <c r="J77" s="96"/>
    </row>
    <row r="78" spans="1:10" ht="12.75">
      <c r="A78" s="1" t="s">
        <v>163</v>
      </c>
      <c r="B78" s="175"/>
      <c r="C78" s="175" t="s">
        <v>169</v>
      </c>
      <c r="D78" s="176"/>
      <c r="E78" s="176"/>
      <c r="F78" s="177"/>
      <c r="G78" s="178" t="s">
        <v>170</v>
      </c>
      <c r="H78" s="177"/>
      <c r="I78" s="177"/>
      <c r="J78" s="177"/>
    </row>
    <row r="79" spans="2:16" ht="12.75">
      <c r="B79" s="102" t="s">
        <v>10</v>
      </c>
      <c r="C79" s="102" t="s">
        <v>12</v>
      </c>
      <c r="D79" s="102"/>
      <c r="E79" s="102" t="s">
        <v>11</v>
      </c>
      <c r="F79" s="179"/>
      <c r="G79" s="97" t="s">
        <v>13</v>
      </c>
      <c r="H79" s="179"/>
      <c r="I79" s="179" t="s">
        <v>11</v>
      </c>
      <c r="J79" s="179"/>
      <c r="M79" s="51"/>
      <c r="N79" s="51"/>
      <c r="O79" s="51"/>
      <c r="P79" s="51"/>
    </row>
    <row r="80" spans="2:16" ht="18">
      <c r="B80" s="102" t="s">
        <v>4</v>
      </c>
      <c r="C80" s="102" t="s">
        <v>4</v>
      </c>
      <c r="D80" s="102" t="s">
        <v>5</v>
      </c>
      <c r="E80" s="102" t="s">
        <v>4</v>
      </c>
      <c r="F80" s="179" t="s">
        <v>5</v>
      </c>
      <c r="G80" s="179" t="s">
        <v>4</v>
      </c>
      <c r="H80" s="179" t="s">
        <v>5</v>
      </c>
      <c r="I80" s="179" t="s">
        <v>4</v>
      </c>
      <c r="J80" s="179" t="s">
        <v>5</v>
      </c>
      <c r="K80" s="26"/>
      <c r="M80" s="51"/>
      <c r="N80" s="51"/>
      <c r="O80" s="51"/>
      <c r="P80" s="51"/>
    </row>
    <row r="81" spans="2:16" ht="12.75">
      <c r="B81" s="102"/>
      <c r="C81" s="102"/>
      <c r="D81" s="102"/>
      <c r="E81" s="102"/>
      <c r="F81" s="97"/>
      <c r="G81" s="97"/>
      <c r="H81" s="97"/>
      <c r="I81" s="97"/>
      <c r="J81" s="97"/>
      <c r="K81" s="1" t="s">
        <v>56</v>
      </c>
      <c r="M81" s="51"/>
      <c r="N81" s="51"/>
      <c r="O81" s="51"/>
      <c r="P81" s="51"/>
    </row>
    <row r="82" spans="1:10" s="51" customFormat="1" ht="12.75">
      <c r="A82" s="51" t="s">
        <v>0</v>
      </c>
      <c r="B82" s="148">
        <v>545125</v>
      </c>
      <c r="C82" s="103">
        <v>15585</v>
      </c>
      <c r="D82" s="122">
        <f aca="true" t="shared" si="9" ref="D82:D87">C82/B82</f>
        <v>0.028589772987846825</v>
      </c>
      <c r="E82" s="143">
        <v>12436826</v>
      </c>
      <c r="F82" s="99">
        <f>E82/341215476</f>
        <v>0.03644859883201781</v>
      </c>
      <c r="G82" s="98">
        <f>B82-C82</f>
        <v>529540</v>
      </c>
      <c r="H82" s="99">
        <v>0.9714</v>
      </c>
      <c r="I82" s="98">
        <v>328778650</v>
      </c>
      <c r="J82" s="99">
        <f>I82/341215476</f>
        <v>0.9635514011679822</v>
      </c>
    </row>
    <row r="83" spans="1:10" s="51" customFormat="1" ht="12.75">
      <c r="A83" s="51" t="s">
        <v>7</v>
      </c>
      <c r="B83" s="148">
        <v>50372</v>
      </c>
      <c r="C83" s="103">
        <v>12515</v>
      </c>
      <c r="D83" s="122">
        <f t="shared" si="9"/>
        <v>0.24845152068609544</v>
      </c>
      <c r="E83" s="143">
        <v>13594656</v>
      </c>
      <c r="F83" s="99">
        <v>0.2956</v>
      </c>
      <c r="G83" s="98">
        <f>B83-C83</f>
        <v>37857</v>
      </c>
      <c r="H83" s="99">
        <v>0.7515</v>
      </c>
      <c r="I83" s="98">
        <f>45988776-E83</f>
        <v>32394120</v>
      </c>
      <c r="J83" s="99">
        <v>0.7044</v>
      </c>
    </row>
    <row r="84" spans="1:10" s="51" customFormat="1" ht="12.75">
      <c r="A84" s="51" t="s">
        <v>6</v>
      </c>
      <c r="B84" s="148">
        <v>11933</v>
      </c>
      <c r="C84" s="103">
        <v>4694</v>
      </c>
      <c r="D84" s="123">
        <f t="shared" si="9"/>
        <v>0.39336294309896924</v>
      </c>
      <c r="E84" s="143">
        <v>88670729</v>
      </c>
      <c r="F84" s="99">
        <v>0.5609</v>
      </c>
      <c r="G84" s="98">
        <f>B84-C84</f>
        <v>7239</v>
      </c>
      <c r="H84" s="99">
        <v>0.6066</v>
      </c>
      <c r="I84" s="98">
        <f>158088404-E84</f>
        <v>69417675</v>
      </c>
      <c r="J84" s="99">
        <v>0.4391</v>
      </c>
    </row>
    <row r="85" spans="1:11" s="51" customFormat="1" ht="12.75">
      <c r="A85" s="51" t="s">
        <v>8</v>
      </c>
      <c r="B85" s="148">
        <v>428</v>
      </c>
      <c r="C85" s="103">
        <v>371</v>
      </c>
      <c r="D85" s="123">
        <f t="shared" si="9"/>
        <v>0.866822429906542</v>
      </c>
      <c r="E85" s="143">
        <v>234900931</v>
      </c>
      <c r="F85" s="99">
        <f>E85/241370925</f>
        <v>0.9731948079496319</v>
      </c>
      <c r="G85" s="98">
        <f>B85-C85</f>
        <v>57</v>
      </c>
      <c r="H85" s="99">
        <f>G85/B85</f>
        <v>0.13317757009345793</v>
      </c>
      <c r="I85" s="98">
        <f>241370925-E85</f>
        <v>6469994</v>
      </c>
      <c r="J85" s="99">
        <f>I85/241370925</f>
        <v>0.02680519205036812</v>
      </c>
      <c r="K85" s="51" t="s">
        <v>0</v>
      </c>
    </row>
    <row r="86" spans="1:10" s="51" customFormat="1" ht="12.75">
      <c r="A86" s="51" t="s">
        <v>167</v>
      </c>
      <c r="B86" s="148">
        <v>5611</v>
      </c>
      <c r="C86" s="104">
        <v>136</v>
      </c>
      <c r="D86" s="123">
        <f t="shared" si="9"/>
        <v>0.024238103724826234</v>
      </c>
      <c r="E86" s="143">
        <v>33293</v>
      </c>
      <c r="F86" s="99">
        <f>E86/782441</f>
        <v>0.042550173112094074</v>
      </c>
      <c r="G86" s="98">
        <f>B86-C86</f>
        <v>5475</v>
      </c>
      <c r="H86" s="99">
        <f>G86/B86</f>
        <v>0.9757618962751737</v>
      </c>
      <c r="I86" s="98">
        <v>749148</v>
      </c>
      <c r="J86" s="99">
        <f>I86/782441</f>
        <v>0.9574498268879059</v>
      </c>
    </row>
    <row r="87" spans="1:11" ht="12.75">
      <c r="A87" s="8" t="s">
        <v>1</v>
      </c>
      <c r="B87" s="149">
        <f>SUM(B82:B86)</f>
        <v>613469</v>
      </c>
      <c r="C87" s="105">
        <f>SUM(C82:C86)</f>
        <v>33301</v>
      </c>
      <c r="D87" s="124">
        <f t="shared" si="9"/>
        <v>0.054283101509611735</v>
      </c>
      <c r="E87" s="144">
        <f>SUM(E82:E86)</f>
        <v>349636435</v>
      </c>
      <c r="F87" s="96">
        <f>E87/787558841</f>
        <v>0.4439496032525651</v>
      </c>
      <c r="G87" s="95">
        <f>SUM(G82:G86)</f>
        <v>580168</v>
      </c>
      <c r="H87" s="96">
        <f>G87/B87</f>
        <v>0.9457168984903883</v>
      </c>
      <c r="I87" s="95">
        <f>SUM(I82:I86)</f>
        <v>437809587</v>
      </c>
      <c r="J87" s="96">
        <f>I87/787558841</f>
        <v>0.5559071452287843</v>
      </c>
      <c r="K87" t="s">
        <v>6</v>
      </c>
    </row>
    <row r="88" spans="1:10" ht="12.75">
      <c r="A88" s="1" t="s">
        <v>165</v>
      </c>
      <c r="B88" s="181"/>
      <c r="C88" s="144"/>
      <c r="D88" s="124"/>
      <c r="E88" s="144"/>
      <c r="F88" s="96"/>
      <c r="G88" s="95"/>
      <c r="H88" s="96"/>
      <c r="I88" s="95"/>
      <c r="J88" s="96"/>
    </row>
    <row r="89" spans="1:10" ht="13.5" thickBot="1">
      <c r="A89" s="1" t="s">
        <v>162</v>
      </c>
      <c r="B89" s="169"/>
      <c r="C89" s="170" t="s">
        <v>2</v>
      </c>
      <c r="D89" s="171"/>
      <c r="E89" s="171"/>
      <c r="F89" s="172"/>
      <c r="G89" s="173" t="s">
        <v>3</v>
      </c>
      <c r="H89" s="174"/>
      <c r="I89" s="174"/>
      <c r="J89" s="172"/>
    </row>
    <row r="90" spans="2:16" ht="13.5" thickTop="1">
      <c r="B90" s="146" t="s">
        <v>10</v>
      </c>
      <c r="C90" s="100" t="s">
        <v>12</v>
      </c>
      <c r="D90" s="121"/>
      <c r="E90" s="100" t="s">
        <v>11</v>
      </c>
      <c r="F90" s="58"/>
      <c r="G90" s="13" t="s">
        <v>13</v>
      </c>
      <c r="H90" s="17"/>
      <c r="I90" s="16" t="s">
        <v>11</v>
      </c>
      <c r="J90" s="60"/>
      <c r="M90" s="51"/>
      <c r="N90" s="51"/>
      <c r="O90" s="51"/>
      <c r="P90" s="51"/>
    </row>
    <row r="91" spans="2:16" ht="18.75" thickBot="1">
      <c r="B91" s="150" t="s">
        <v>4</v>
      </c>
      <c r="C91" s="106" t="s">
        <v>4</v>
      </c>
      <c r="D91" s="126" t="s">
        <v>5</v>
      </c>
      <c r="E91" s="106" t="s">
        <v>4</v>
      </c>
      <c r="F91" s="52" t="s">
        <v>5</v>
      </c>
      <c r="G91" s="5" t="s">
        <v>4</v>
      </c>
      <c r="H91" s="3" t="s">
        <v>5</v>
      </c>
      <c r="I91" s="5" t="s">
        <v>4</v>
      </c>
      <c r="J91" s="61" t="s">
        <v>5</v>
      </c>
      <c r="K91" s="26"/>
      <c r="M91" s="51"/>
      <c r="N91" s="51"/>
      <c r="O91" s="51"/>
      <c r="P91" s="51"/>
    </row>
    <row r="92" spans="3:16" ht="13.5" thickTop="1">
      <c r="C92" s="100"/>
      <c r="E92" s="101"/>
      <c r="F92" s="53"/>
      <c r="G92" s="4"/>
      <c r="I92" s="4"/>
      <c r="K92" s="1" t="s">
        <v>56</v>
      </c>
      <c r="M92" s="51"/>
      <c r="N92" s="51"/>
      <c r="O92" s="51"/>
      <c r="P92" s="51"/>
    </row>
    <row r="93" spans="1:16" ht="12.75">
      <c r="A93" t="s">
        <v>0</v>
      </c>
      <c r="B93" s="153">
        <v>538288</v>
      </c>
      <c r="C93" s="101">
        <v>15863</v>
      </c>
      <c r="D93" s="128">
        <v>0.0295</v>
      </c>
      <c r="E93" s="112">
        <v>403405</v>
      </c>
      <c r="F93" s="46">
        <v>0.0348</v>
      </c>
      <c r="G93" s="6">
        <v>522425</v>
      </c>
      <c r="H93" s="27">
        <v>0.9705</v>
      </c>
      <c r="I93" s="6">
        <v>11191351</v>
      </c>
      <c r="J93" s="63">
        <v>0.9652</v>
      </c>
      <c r="M93" s="51"/>
      <c r="N93" s="51"/>
      <c r="O93" s="51"/>
      <c r="P93" s="51"/>
    </row>
    <row r="94" spans="1:16" ht="12.75">
      <c r="A94" t="s">
        <v>7</v>
      </c>
      <c r="B94" s="153">
        <v>49943</v>
      </c>
      <c r="C94" s="101">
        <v>12367</v>
      </c>
      <c r="D94" s="129">
        <v>0.2476</v>
      </c>
      <c r="E94" s="112">
        <v>400098</v>
      </c>
      <c r="F94" s="46">
        <v>0.2568</v>
      </c>
      <c r="G94" s="6">
        <v>37576</v>
      </c>
      <c r="H94" s="27">
        <v>0.7524</v>
      </c>
      <c r="I94" s="6">
        <v>1158073</v>
      </c>
      <c r="J94" s="63">
        <v>0.7432</v>
      </c>
      <c r="M94" s="51"/>
      <c r="N94" s="51"/>
      <c r="O94" s="51"/>
      <c r="P94" s="51"/>
    </row>
    <row r="95" spans="1:16" ht="12.75">
      <c r="A95" t="s">
        <v>6</v>
      </c>
      <c r="B95" s="153">
        <v>11704</v>
      </c>
      <c r="C95" s="101">
        <v>4551</v>
      </c>
      <c r="D95" s="129">
        <v>0.3888</v>
      </c>
      <c r="E95" s="112">
        <v>2993770</v>
      </c>
      <c r="F95" s="46">
        <v>0.5615</v>
      </c>
      <c r="G95" s="6">
        <v>7153</v>
      </c>
      <c r="H95" s="27">
        <v>0.6112</v>
      </c>
      <c r="I95" s="6">
        <v>2338002</v>
      </c>
      <c r="J95" s="63">
        <v>0.4385</v>
      </c>
      <c r="M95" s="51"/>
      <c r="N95" s="51"/>
      <c r="O95" s="51"/>
      <c r="P95" s="51"/>
    </row>
    <row r="96" spans="1:16" ht="12.75">
      <c r="A96" t="s">
        <v>8</v>
      </c>
      <c r="B96" s="153">
        <v>397</v>
      </c>
      <c r="C96" s="101">
        <v>341</v>
      </c>
      <c r="D96" s="129">
        <v>0.8589</v>
      </c>
      <c r="E96" s="112">
        <v>6239902</v>
      </c>
      <c r="F96" s="46">
        <v>0.9665</v>
      </c>
      <c r="G96" s="6">
        <v>56</v>
      </c>
      <c r="H96" s="27">
        <v>0.1411</v>
      </c>
      <c r="I96" s="6">
        <v>216264</v>
      </c>
      <c r="J96" s="63">
        <v>0.0335</v>
      </c>
      <c r="K96" t="s">
        <v>0</v>
      </c>
      <c r="M96" s="51"/>
      <c r="N96" s="51"/>
      <c r="O96" s="51"/>
      <c r="P96" s="51"/>
    </row>
    <row r="97" spans="1:16" ht="13.5" thickBot="1">
      <c r="A97" t="s">
        <v>9</v>
      </c>
      <c r="B97" s="153">
        <v>507</v>
      </c>
      <c r="C97" s="101">
        <v>197</v>
      </c>
      <c r="D97" s="129">
        <v>0.3886</v>
      </c>
      <c r="E97" s="112">
        <v>79412</v>
      </c>
      <c r="F97" s="54">
        <v>0.8497</v>
      </c>
      <c r="G97" s="23">
        <v>310</v>
      </c>
      <c r="H97" s="30">
        <v>0.6114</v>
      </c>
      <c r="I97" s="6">
        <v>14051</v>
      </c>
      <c r="J97" s="63">
        <v>0.1503</v>
      </c>
      <c r="K97" t="s">
        <v>7</v>
      </c>
      <c r="M97" s="51"/>
      <c r="N97" s="51"/>
      <c r="O97" s="51"/>
      <c r="P97" s="51"/>
    </row>
    <row r="98" spans="1:11" ht="14.25" thickBot="1" thickTop="1">
      <c r="A98" s="8" t="s">
        <v>1</v>
      </c>
      <c r="B98" s="151">
        <v>600839</v>
      </c>
      <c r="C98" s="108">
        <v>33319</v>
      </c>
      <c r="D98" s="130">
        <v>0.0555</v>
      </c>
      <c r="E98" s="145">
        <v>10116587</v>
      </c>
      <c r="F98" s="37">
        <v>0.4041</v>
      </c>
      <c r="G98" s="38">
        <v>567520</v>
      </c>
      <c r="H98" s="34">
        <v>0.9445</v>
      </c>
      <c r="I98" s="38">
        <v>14917742</v>
      </c>
      <c r="J98" s="64">
        <v>0.5959</v>
      </c>
      <c r="K98" t="s">
        <v>6</v>
      </c>
    </row>
    <row r="99" spans="1:10" ht="13.5" thickBot="1">
      <c r="A99" s="1" t="s">
        <v>161</v>
      </c>
      <c r="B99" s="152"/>
      <c r="C99" s="107" t="s">
        <v>2</v>
      </c>
      <c r="D99" s="127"/>
      <c r="E99" s="127"/>
      <c r="F99" s="89"/>
      <c r="G99" s="90" t="s">
        <v>3</v>
      </c>
      <c r="H99" s="88"/>
      <c r="I99" s="88"/>
      <c r="J99" s="89"/>
    </row>
    <row r="100" spans="2:16" ht="13.5" thickTop="1">
      <c r="B100" s="146" t="s">
        <v>10</v>
      </c>
      <c r="C100" s="100" t="s">
        <v>12</v>
      </c>
      <c r="D100" s="121"/>
      <c r="E100" s="100" t="s">
        <v>11</v>
      </c>
      <c r="F100" s="58"/>
      <c r="G100" s="13" t="s">
        <v>13</v>
      </c>
      <c r="H100" s="17"/>
      <c r="I100" s="16" t="s">
        <v>11</v>
      </c>
      <c r="J100" s="60"/>
      <c r="M100" s="51"/>
      <c r="N100" s="51"/>
      <c r="O100" s="51"/>
      <c r="P100" s="51"/>
    </row>
    <row r="101" spans="2:16" ht="18.75" thickBot="1">
      <c r="B101" s="150" t="s">
        <v>4</v>
      </c>
      <c r="C101" s="106" t="s">
        <v>4</v>
      </c>
      <c r="D101" s="126" t="s">
        <v>5</v>
      </c>
      <c r="E101" s="106" t="s">
        <v>4</v>
      </c>
      <c r="F101" s="52" t="s">
        <v>5</v>
      </c>
      <c r="G101" s="5" t="s">
        <v>4</v>
      </c>
      <c r="H101" s="3" t="s">
        <v>5</v>
      </c>
      <c r="I101" s="5" t="s">
        <v>4</v>
      </c>
      <c r="J101" s="61" t="s">
        <v>5</v>
      </c>
      <c r="K101" s="26"/>
      <c r="M101" s="51"/>
      <c r="N101" s="51"/>
      <c r="O101" s="51"/>
      <c r="P101" s="51"/>
    </row>
    <row r="102" spans="3:16" ht="13.5" thickTop="1">
      <c r="C102" s="100"/>
      <c r="E102" s="101"/>
      <c r="F102" s="53"/>
      <c r="G102" s="4"/>
      <c r="I102" s="4"/>
      <c r="K102" s="1" t="s">
        <v>56</v>
      </c>
      <c r="M102" s="51"/>
      <c r="N102" s="51"/>
      <c r="O102" s="51"/>
      <c r="P102" s="51"/>
    </row>
    <row r="103" spans="1:16" ht="12.75">
      <c r="A103" t="s">
        <v>0</v>
      </c>
      <c r="B103" s="153">
        <v>537580</v>
      </c>
      <c r="C103" s="101">
        <v>6684</v>
      </c>
      <c r="D103" s="128">
        <v>0.0124</v>
      </c>
      <c r="E103" s="112">
        <v>137598</v>
      </c>
      <c r="F103" s="46">
        <v>0.0143</v>
      </c>
      <c r="G103" s="6">
        <v>530896</v>
      </c>
      <c r="H103" s="27">
        <v>0.9876</v>
      </c>
      <c r="I103" s="6">
        <v>9460061</v>
      </c>
      <c r="J103" s="63">
        <v>0.9857</v>
      </c>
      <c r="M103" s="51"/>
      <c r="N103" s="51"/>
      <c r="O103" s="51"/>
      <c r="P103" s="51"/>
    </row>
    <row r="104" spans="1:16" ht="12.75">
      <c r="A104" t="s">
        <v>7</v>
      </c>
      <c r="B104" s="153">
        <v>49932</v>
      </c>
      <c r="C104" s="101">
        <v>11538</v>
      </c>
      <c r="D104" s="129">
        <v>0.2311</v>
      </c>
      <c r="E104" s="112">
        <v>321984</v>
      </c>
      <c r="F104" s="46">
        <v>0.2424</v>
      </c>
      <c r="G104" s="6">
        <v>38394</v>
      </c>
      <c r="H104" s="27">
        <v>0.7689</v>
      </c>
      <c r="I104" s="6">
        <v>1006415</v>
      </c>
      <c r="J104" s="63">
        <v>0.7576</v>
      </c>
      <c r="M104" s="51"/>
      <c r="N104" s="51"/>
      <c r="O104" s="51"/>
      <c r="P104" s="51"/>
    </row>
    <row r="105" spans="1:16" ht="12.75">
      <c r="A105" t="s">
        <v>6</v>
      </c>
      <c r="B105" s="153">
        <v>11711</v>
      </c>
      <c r="C105" s="101">
        <v>4400</v>
      </c>
      <c r="D105" s="129">
        <v>0.3757</v>
      </c>
      <c r="E105" s="112">
        <v>2789696</v>
      </c>
      <c r="F105" s="46">
        <v>0.5543</v>
      </c>
      <c r="G105" s="6">
        <v>7311</v>
      </c>
      <c r="H105" s="27">
        <v>0.6243</v>
      </c>
      <c r="I105" s="6">
        <v>2242857</v>
      </c>
      <c r="J105" s="63">
        <v>0.4457</v>
      </c>
      <c r="M105" s="51"/>
      <c r="N105" s="51"/>
      <c r="O105" s="51"/>
      <c r="P105" s="51"/>
    </row>
    <row r="106" spans="1:16" ht="12.75">
      <c r="A106" t="s">
        <v>8</v>
      </c>
      <c r="B106" s="153">
        <v>394</v>
      </c>
      <c r="C106" s="101">
        <v>335</v>
      </c>
      <c r="D106" s="129">
        <v>0.8503</v>
      </c>
      <c r="E106" s="112">
        <v>5935904</v>
      </c>
      <c r="F106" s="46">
        <v>0.9641</v>
      </c>
      <c r="G106" s="6">
        <v>59</v>
      </c>
      <c r="H106" s="27">
        <v>0.1497</v>
      </c>
      <c r="I106" s="6">
        <v>221218</v>
      </c>
      <c r="J106" s="63">
        <v>0.0359</v>
      </c>
      <c r="K106" t="s">
        <v>0</v>
      </c>
      <c r="M106" s="51"/>
      <c r="N106" s="51"/>
      <c r="O106" s="51"/>
      <c r="P106" s="51"/>
    </row>
    <row r="107" spans="1:16" ht="13.5" thickBot="1">
      <c r="A107" t="s">
        <v>9</v>
      </c>
      <c r="B107" s="153">
        <v>490</v>
      </c>
      <c r="C107" s="101">
        <v>168</v>
      </c>
      <c r="D107" s="129">
        <v>0.3429</v>
      </c>
      <c r="E107" s="112">
        <v>92130</v>
      </c>
      <c r="F107" s="54">
        <v>0.8523</v>
      </c>
      <c r="G107" s="23">
        <v>322</v>
      </c>
      <c r="H107" s="30">
        <v>0.6571</v>
      </c>
      <c r="I107" s="6">
        <v>15967</v>
      </c>
      <c r="J107" s="63">
        <v>0.1477</v>
      </c>
      <c r="K107" t="s">
        <v>7</v>
      </c>
      <c r="M107" s="51"/>
      <c r="N107" s="51"/>
      <c r="O107" s="51"/>
      <c r="P107" s="51"/>
    </row>
    <row r="108" spans="1:11" ht="14.25" thickBot="1" thickTop="1">
      <c r="A108" s="8" t="s">
        <v>1</v>
      </c>
      <c r="B108" s="151">
        <v>600107</v>
      </c>
      <c r="C108" s="108">
        <v>23125</v>
      </c>
      <c r="D108" s="130">
        <v>0.0385</v>
      </c>
      <c r="E108" s="145">
        <v>9277313</v>
      </c>
      <c r="F108" s="37">
        <v>0.4174</v>
      </c>
      <c r="G108" s="38">
        <v>576982</v>
      </c>
      <c r="H108" s="34">
        <v>0.9615</v>
      </c>
      <c r="I108" s="38">
        <v>12946518</v>
      </c>
      <c r="J108" s="64">
        <v>0.5826</v>
      </c>
      <c r="K108" t="s">
        <v>6</v>
      </c>
    </row>
    <row r="109" spans="1:10" ht="13.5" thickBot="1">
      <c r="A109" s="1" t="s">
        <v>160</v>
      </c>
      <c r="B109" s="152"/>
      <c r="C109" s="107" t="s">
        <v>2</v>
      </c>
      <c r="D109" s="127"/>
      <c r="E109" s="127"/>
      <c r="F109" s="89"/>
      <c r="G109" s="90" t="s">
        <v>3</v>
      </c>
      <c r="H109" s="88"/>
      <c r="I109" s="88"/>
      <c r="J109" s="89"/>
    </row>
    <row r="110" spans="2:16" ht="13.5" thickTop="1">
      <c r="B110" s="146" t="s">
        <v>10</v>
      </c>
      <c r="C110" s="100" t="s">
        <v>12</v>
      </c>
      <c r="D110" s="121"/>
      <c r="E110" s="100" t="s">
        <v>11</v>
      </c>
      <c r="F110" s="58"/>
      <c r="G110" s="13" t="s">
        <v>13</v>
      </c>
      <c r="H110" s="17"/>
      <c r="I110" s="16" t="s">
        <v>11</v>
      </c>
      <c r="J110" s="60"/>
      <c r="M110" s="51"/>
      <c r="N110" s="51"/>
      <c r="O110" s="51"/>
      <c r="P110" s="51"/>
    </row>
    <row r="111" spans="2:16" ht="18.75" thickBot="1">
      <c r="B111" s="150" t="s">
        <v>4</v>
      </c>
      <c r="C111" s="106" t="s">
        <v>4</v>
      </c>
      <c r="D111" s="126" t="s">
        <v>5</v>
      </c>
      <c r="E111" s="106" t="s">
        <v>4</v>
      </c>
      <c r="F111" s="52" t="s">
        <v>5</v>
      </c>
      <c r="G111" s="5" t="s">
        <v>4</v>
      </c>
      <c r="H111" s="3" t="s">
        <v>5</v>
      </c>
      <c r="I111" s="5" t="s">
        <v>4</v>
      </c>
      <c r="J111" s="61" t="s">
        <v>5</v>
      </c>
      <c r="K111" s="26"/>
      <c r="M111" s="51"/>
      <c r="N111" s="51"/>
      <c r="O111" s="51"/>
      <c r="P111" s="51"/>
    </row>
    <row r="112" spans="3:16" ht="13.5" thickTop="1">
      <c r="C112" s="100"/>
      <c r="E112" s="101"/>
      <c r="F112" s="53"/>
      <c r="G112" s="4"/>
      <c r="I112" s="4"/>
      <c r="K112" s="1" t="s">
        <v>56</v>
      </c>
      <c r="M112" s="51"/>
      <c r="N112" s="51"/>
      <c r="O112" s="51"/>
      <c r="P112" s="51"/>
    </row>
    <row r="113" spans="1:16" ht="12.75">
      <c r="A113" t="s">
        <v>0</v>
      </c>
      <c r="B113" s="153">
        <v>537329</v>
      </c>
      <c r="C113" s="101">
        <v>4218</v>
      </c>
      <c r="D113" s="128">
        <v>0.007849939236482676</v>
      </c>
      <c r="E113" s="112">
        <v>86095.55678428571</v>
      </c>
      <c r="F113" s="46">
        <v>0.009570216866700695</v>
      </c>
      <c r="G113" s="6">
        <v>533111</v>
      </c>
      <c r="H113" s="27">
        <v>0.9921500607635173</v>
      </c>
      <c r="I113" s="6">
        <v>8910101.497417571</v>
      </c>
      <c r="J113" s="63">
        <v>0.9904297831332993</v>
      </c>
      <c r="M113" s="51"/>
      <c r="N113" s="51"/>
      <c r="O113" s="51"/>
      <c r="P113" s="51"/>
    </row>
    <row r="114" spans="1:16" ht="12.75">
      <c r="A114" t="s">
        <v>7</v>
      </c>
      <c r="B114" s="153">
        <v>49986</v>
      </c>
      <c r="C114" s="101">
        <v>11295</v>
      </c>
      <c r="D114" s="129">
        <v>0.22596326971552036</v>
      </c>
      <c r="E114" s="112">
        <v>325125.0770652857</v>
      </c>
      <c r="F114" s="46">
        <v>0.23436445961115102</v>
      </c>
      <c r="G114" s="6">
        <v>38691</v>
      </c>
      <c r="H114" s="27">
        <v>0.7740367302844796</v>
      </c>
      <c r="I114" s="6">
        <v>1062137.6401774285</v>
      </c>
      <c r="J114" s="63">
        <v>0.765635540388849</v>
      </c>
      <c r="M114" s="51"/>
      <c r="N114" s="51"/>
      <c r="O114" s="51"/>
      <c r="P114" s="51"/>
    </row>
    <row r="115" spans="1:16" ht="12.75">
      <c r="A115" t="s">
        <v>6</v>
      </c>
      <c r="B115" s="153">
        <v>11667</v>
      </c>
      <c r="C115" s="101">
        <v>4376</v>
      </c>
      <c r="D115" s="129">
        <v>0.3750749978572041</v>
      </c>
      <c r="E115" s="112">
        <v>2993943.1765647144</v>
      </c>
      <c r="F115" s="46">
        <v>0.5440716340235681</v>
      </c>
      <c r="G115" s="6">
        <v>7291</v>
      </c>
      <c r="H115" s="27">
        <v>0.6249250021427959</v>
      </c>
      <c r="I115" s="6">
        <v>2508904.2231860003</v>
      </c>
      <c r="J115" s="63">
        <v>0.4559283659764318</v>
      </c>
      <c r="M115" s="51"/>
      <c r="N115" s="51"/>
      <c r="O115" s="51"/>
      <c r="P115" s="51"/>
    </row>
    <row r="116" spans="1:16" ht="12.75">
      <c r="A116" t="s">
        <v>8</v>
      </c>
      <c r="B116" s="153">
        <v>395</v>
      </c>
      <c r="C116" s="101">
        <v>335</v>
      </c>
      <c r="D116" s="129">
        <v>0.8481012658227848</v>
      </c>
      <c r="E116" s="112">
        <v>7637467.912362571</v>
      </c>
      <c r="F116" s="46">
        <v>0.9580758024460112</v>
      </c>
      <c r="G116" s="6">
        <v>60</v>
      </c>
      <c r="H116" s="27">
        <v>0.1518987341772152</v>
      </c>
      <c r="I116" s="6">
        <v>334206.03333542857</v>
      </c>
      <c r="J116" s="63">
        <v>0.04192419755398883</v>
      </c>
      <c r="K116" t="s">
        <v>0</v>
      </c>
      <c r="M116" s="51"/>
      <c r="N116" s="51"/>
      <c r="O116" s="51"/>
      <c r="P116" s="51"/>
    </row>
    <row r="117" spans="1:16" ht="13.5" thickBot="1">
      <c r="A117" t="s">
        <v>9</v>
      </c>
      <c r="B117" s="153">
        <v>493</v>
      </c>
      <c r="C117" s="101">
        <v>168</v>
      </c>
      <c r="D117" s="129">
        <v>0.3407707910750507</v>
      </c>
      <c r="E117" s="112">
        <v>78833.41012942858</v>
      </c>
      <c r="F117" s="54">
        <v>0.8461737666030502</v>
      </c>
      <c r="G117" s="23">
        <v>325</v>
      </c>
      <c r="H117" s="30">
        <v>0.6592292089249493</v>
      </c>
      <c r="I117" s="6">
        <v>14331.15398357143</v>
      </c>
      <c r="J117" s="63">
        <v>0.15382623339694976</v>
      </c>
      <c r="K117" t="s">
        <v>7</v>
      </c>
      <c r="M117" s="51"/>
      <c r="N117" s="51"/>
      <c r="O117" s="51"/>
      <c r="P117" s="51"/>
    </row>
    <row r="118" spans="1:11" ht="14.25" thickBot="1" thickTop="1">
      <c r="A118" s="8" t="s">
        <v>1</v>
      </c>
      <c r="B118" s="151">
        <v>599870</v>
      </c>
      <c r="C118" s="108">
        <v>20392</v>
      </c>
      <c r="D118" s="130">
        <v>0.033994032040275395</v>
      </c>
      <c r="E118" s="145">
        <v>11121465.132906284</v>
      </c>
      <c r="F118" s="37">
        <v>0.46433958863712393</v>
      </c>
      <c r="G118" s="38">
        <v>579478</v>
      </c>
      <c r="H118" s="34">
        <v>0.9660059679597246</v>
      </c>
      <c r="I118" s="38">
        <v>12829680.548099998</v>
      </c>
      <c r="J118" s="64">
        <v>0.5356604113628761</v>
      </c>
      <c r="K118" t="s">
        <v>6</v>
      </c>
    </row>
    <row r="119" spans="1:10" ht="13.5" thickBot="1">
      <c r="A119" s="1" t="s">
        <v>159</v>
      </c>
      <c r="B119" s="152"/>
      <c r="C119" s="107" t="s">
        <v>2</v>
      </c>
      <c r="D119" s="127"/>
      <c r="E119" s="127"/>
      <c r="F119" s="89"/>
      <c r="G119" s="90" t="s">
        <v>3</v>
      </c>
      <c r="H119" s="88"/>
      <c r="I119" s="88"/>
      <c r="J119" s="89"/>
    </row>
    <row r="120" spans="2:16" ht="13.5" thickTop="1">
      <c r="B120" s="146" t="s">
        <v>10</v>
      </c>
      <c r="C120" s="100" t="s">
        <v>12</v>
      </c>
      <c r="D120" s="121"/>
      <c r="E120" s="100" t="s">
        <v>11</v>
      </c>
      <c r="F120" s="58"/>
      <c r="G120" s="13" t="s">
        <v>13</v>
      </c>
      <c r="H120" s="17"/>
      <c r="I120" s="16" t="s">
        <v>11</v>
      </c>
      <c r="J120" s="60"/>
      <c r="M120" s="51"/>
      <c r="N120" s="51"/>
      <c r="O120" s="51"/>
      <c r="P120" s="51"/>
    </row>
    <row r="121" spans="2:16" ht="18.75" thickBot="1">
      <c r="B121" s="150" t="s">
        <v>4</v>
      </c>
      <c r="C121" s="106" t="s">
        <v>4</v>
      </c>
      <c r="D121" s="126" t="s">
        <v>5</v>
      </c>
      <c r="E121" s="106" t="s">
        <v>4</v>
      </c>
      <c r="F121" s="52" t="s">
        <v>5</v>
      </c>
      <c r="G121" s="5" t="s">
        <v>4</v>
      </c>
      <c r="H121" s="3" t="s">
        <v>5</v>
      </c>
      <c r="I121" s="5" t="s">
        <v>4</v>
      </c>
      <c r="J121" s="61" t="s">
        <v>5</v>
      </c>
      <c r="K121" s="26"/>
      <c r="M121" s="51"/>
      <c r="N121" s="51"/>
      <c r="O121" s="51"/>
      <c r="P121" s="51"/>
    </row>
    <row r="122" spans="3:16" ht="13.5" thickTop="1">
      <c r="C122" s="100"/>
      <c r="E122" s="101"/>
      <c r="F122" s="53"/>
      <c r="G122" s="4"/>
      <c r="I122" s="4"/>
      <c r="K122" s="1" t="s">
        <v>56</v>
      </c>
      <c r="M122" s="51"/>
      <c r="N122" s="51"/>
      <c r="O122" s="51"/>
      <c r="P122" s="51"/>
    </row>
    <row r="123" spans="1:16" ht="12.75">
      <c r="A123" t="s">
        <v>0</v>
      </c>
      <c r="B123" s="153">
        <v>537421</v>
      </c>
      <c r="C123" s="101">
        <v>3383</v>
      </c>
      <c r="D123" s="128">
        <v>0.0063</v>
      </c>
      <c r="E123" s="112">
        <v>66566</v>
      </c>
      <c r="F123" s="46">
        <v>0.0078</v>
      </c>
      <c r="G123" s="6">
        <v>534038</v>
      </c>
      <c r="H123" s="27">
        <v>0.9937</v>
      </c>
      <c r="I123" s="6">
        <v>8521603</v>
      </c>
      <c r="J123" s="63">
        <v>0.9922</v>
      </c>
      <c r="M123" s="51"/>
      <c r="N123" s="51"/>
      <c r="O123" s="51"/>
      <c r="P123" s="51"/>
    </row>
    <row r="124" spans="1:16" ht="12.75">
      <c r="A124" t="s">
        <v>7</v>
      </c>
      <c r="B124" s="153">
        <v>50104</v>
      </c>
      <c r="C124" s="101">
        <v>11256</v>
      </c>
      <c r="D124" s="129">
        <v>0.2247</v>
      </c>
      <c r="E124" s="112">
        <v>320986</v>
      </c>
      <c r="F124" s="46">
        <v>0.2239</v>
      </c>
      <c r="G124" s="6">
        <v>38848</v>
      </c>
      <c r="H124" s="27">
        <v>0.7753</v>
      </c>
      <c r="I124" s="6">
        <v>1112466</v>
      </c>
      <c r="J124" s="63">
        <v>0.7761</v>
      </c>
      <c r="M124" s="51"/>
      <c r="N124" s="51"/>
      <c r="O124" s="51"/>
      <c r="P124" s="51"/>
    </row>
    <row r="125" spans="1:16" ht="12.75">
      <c r="A125" t="s">
        <v>6</v>
      </c>
      <c r="B125" s="153">
        <v>11650</v>
      </c>
      <c r="C125" s="101">
        <v>4381</v>
      </c>
      <c r="D125" s="129">
        <v>0.3761</v>
      </c>
      <c r="E125" s="112">
        <v>2952111</v>
      </c>
      <c r="F125" s="46">
        <v>0.5314</v>
      </c>
      <c r="G125" s="6">
        <v>7269</v>
      </c>
      <c r="H125" s="27">
        <v>0.6239</v>
      </c>
      <c r="I125" s="6">
        <v>2602735</v>
      </c>
      <c r="J125" s="63">
        <v>0.4686</v>
      </c>
      <c r="M125" s="51"/>
      <c r="N125" s="51"/>
      <c r="O125" s="51"/>
      <c r="P125" s="51"/>
    </row>
    <row r="126" spans="1:16" ht="12.75">
      <c r="A126" t="s">
        <v>8</v>
      </c>
      <c r="B126" s="153">
        <v>395</v>
      </c>
      <c r="C126" s="101">
        <v>333</v>
      </c>
      <c r="D126" s="129">
        <v>0.843</v>
      </c>
      <c r="E126" s="112">
        <v>7169187</v>
      </c>
      <c r="F126" s="46">
        <v>0.9486</v>
      </c>
      <c r="G126" s="6">
        <v>62</v>
      </c>
      <c r="H126" s="27">
        <v>0.157</v>
      </c>
      <c r="I126" s="6">
        <v>388541</v>
      </c>
      <c r="J126" s="63">
        <v>0.0514</v>
      </c>
      <c r="K126" t="s">
        <v>0</v>
      </c>
      <c r="M126" s="51"/>
      <c r="N126" s="51"/>
      <c r="O126" s="51"/>
      <c r="P126" s="51"/>
    </row>
    <row r="127" spans="1:16" ht="13.5" thickBot="1">
      <c r="A127" t="s">
        <v>9</v>
      </c>
      <c r="B127" s="153">
        <v>494</v>
      </c>
      <c r="C127" s="101">
        <v>168</v>
      </c>
      <c r="D127" s="129">
        <v>0.3401</v>
      </c>
      <c r="E127" s="112">
        <v>53467</v>
      </c>
      <c r="F127" s="54">
        <v>0.8441</v>
      </c>
      <c r="G127" s="23">
        <v>326</v>
      </c>
      <c r="H127" s="30">
        <v>0.6599</v>
      </c>
      <c r="I127" s="6">
        <v>9872</v>
      </c>
      <c r="J127" s="63">
        <v>0.1559</v>
      </c>
      <c r="K127" t="s">
        <v>7</v>
      </c>
      <c r="M127" s="51"/>
      <c r="N127" s="51"/>
      <c r="O127" s="51"/>
      <c r="P127" s="51"/>
    </row>
    <row r="128" spans="1:11" ht="14.25" thickBot="1" thickTop="1">
      <c r="A128" s="8" t="s">
        <v>1</v>
      </c>
      <c r="B128" s="151">
        <v>600064</v>
      </c>
      <c r="C128" s="108">
        <v>19521</v>
      </c>
      <c r="D128" s="130">
        <v>0.0325</v>
      </c>
      <c r="E128" s="145">
        <v>10562317</v>
      </c>
      <c r="F128" s="37">
        <v>0.4553</v>
      </c>
      <c r="G128" s="38">
        <v>580543</v>
      </c>
      <c r="H128" s="34">
        <v>0.9675</v>
      </c>
      <c r="I128" s="38">
        <v>12635217</v>
      </c>
      <c r="J128" s="64">
        <v>0.5447</v>
      </c>
      <c r="K128" t="s">
        <v>6</v>
      </c>
    </row>
    <row r="129" spans="1:10" ht="13.5" thickBot="1">
      <c r="A129" s="1" t="s">
        <v>158</v>
      </c>
      <c r="B129" s="152"/>
      <c r="C129" s="107" t="s">
        <v>2</v>
      </c>
      <c r="D129" s="127"/>
      <c r="E129" s="127"/>
      <c r="F129" s="89"/>
      <c r="G129" s="90" t="s">
        <v>3</v>
      </c>
      <c r="H129" s="88"/>
      <c r="I129" s="88"/>
      <c r="J129" s="89"/>
    </row>
    <row r="130" spans="2:16" ht="13.5" thickTop="1">
      <c r="B130" s="146" t="s">
        <v>10</v>
      </c>
      <c r="C130" s="100" t="s">
        <v>12</v>
      </c>
      <c r="D130" s="121"/>
      <c r="E130" s="100" t="s">
        <v>11</v>
      </c>
      <c r="F130" s="58"/>
      <c r="G130" s="13" t="s">
        <v>13</v>
      </c>
      <c r="H130" s="17"/>
      <c r="I130" s="16" t="s">
        <v>11</v>
      </c>
      <c r="J130" s="60"/>
      <c r="M130" s="51"/>
      <c r="N130" s="51"/>
      <c r="O130" s="51"/>
      <c r="P130" s="51"/>
    </row>
    <row r="131" spans="2:16" ht="18.75" thickBot="1">
      <c r="B131" s="150" t="s">
        <v>4</v>
      </c>
      <c r="C131" s="106" t="s">
        <v>4</v>
      </c>
      <c r="D131" s="126" t="s">
        <v>5</v>
      </c>
      <c r="E131" s="106" t="s">
        <v>4</v>
      </c>
      <c r="F131" s="52" t="s">
        <v>5</v>
      </c>
      <c r="G131" s="5" t="s">
        <v>4</v>
      </c>
      <c r="H131" s="3" t="s">
        <v>5</v>
      </c>
      <c r="I131" s="5" t="s">
        <v>4</v>
      </c>
      <c r="J131" s="61" t="s">
        <v>5</v>
      </c>
      <c r="K131" s="26"/>
      <c r="M131" s="51"/>
      <c r="N131" s="51"/>
      <c r="O131" s="51"/>
      <c r="P131" s="51"/>
    </row>
    <row r="132" spans="3:16" ht="13.5" thickTop="1">
      <c r="C132" s="100"/>
      <c r="E132" s="101"/>
      <c r="F132" s="53"/>
      <c r="G132" s="4"/>
      <c r="I132" s="4"/>
      <c r="K132" s="1" t="s">
        <v>56</v>
      </c>
      <c r="M132" s="51"/>
      <c r="N132" s="51"/>
      <c r="O132" s="51"/>
      <c r="P132" s="51"/>
    </row>
    <row r="133" spans="1:16" ht="12.75">
      <c r="A133" t="s">
        <v>0</v>
      </c>
      <c r="B133" s="153">
        <v>537388</v>
      </c>
      <c r="C133" s="101">
        <v>2688</v>
      </c>
      <c r="D133" s="128">
        <v>0.005</v>
      </c>
      <c r="E133" s="112">
        <v>55402</v>
      </c>
      <c r="F133" s="46">
        <v>0.006</v>
      </c>
      <c r="G133" s="6">
        <v>534700</v>
      </c>
      <c r="H133" s="27">
        <v>0.995</v>
      </c>
      <c r="I133" s="6">
        <v>9158439</v>
      </c>
      <c r="J133" s="63">
        <v>0.994</v>
      </c>
      <c r="M133" s="51"/>
      <c r="N133" s="51"/>
      <c r="O133" s="51"/>
      <c r="P133" s="51"/>
    </row>
    <row r="134" spans="1:16" ht="12.75">
      <c r="A134" t="s">
        <v>7</v>
      </c>
      <c r="B134" s="153">
        <v>50103</v>
      </c>
      <c r="C134" s="101">
        <v>11183</v>
      </c>
      <c r="D134" s="129">
        <v>0.2232</v>
      </c>
      <c r="E134" s="112">
        <v>317984</v>
      </c>
      <c r="F134" s="46">
        <v>0.2144</v>
      </c>
      <c r="G134" s="6">
        <v>38920</v>
      </c>
      <c r="H134" s="27">
        <v>0.7768</v>
      </c>
      <c r="I134" s="6">
        <v>1165287</v>
      </c>
      <c r="J134" s="63">
        <v>0.7856</v>
      </c>
      <c r="M134" s="51"/>
      <c r="N134" s="51"/>
      <c r="O134" s="51"/>
      <c r="P134" s="51"/>
    </row>
    <row r="135" spans="1:16" ht="12.75">
      <c r="A135" t="s">
        <v>6</v>
      </c>
      <c r="B135" s="153">
        <v>11659</v>
      </c>
      <c r="C135" s="101">
        <v>4379</v>
      </c>
      <c r="D135" s="129">
        <v>0.3756</v>
      </c>
      <c r="E135" s="112">
        <v>2923498</v>
      </c>
      <c r="F135" s="46">
        <v>0.5244</v>
      </c>
      <c r="G135" s="6">
        <v>7280</v>
      </c>
      <c r="H135" s="27">
        <v>0.6244</v>
      </c>
      <c r="I135" s="6">
        <v>2651715</v>
      </c>
      <c r="J135" s="63">
        <v>0.4756</v>
      </c>
      <c r="M135" s="51"/>
      <c r="N135" s="51"/>
      <c r="O135" s="51"/>
      <c r="P135" s="51"/>
    </row>
    <row r="136" spans="1:16" ht="12.75">
      <c r="A136" t="s">
        <v>8</v>
      </c>
      <c r="B136" s="153">
        <v>395</v>
      </c>
      <c r="C136" s="101">
        <v>334</v>
      </c>
      <c r="D136" s="129">
        <v>0.8456</v>
      </c>
      <c r="E136" s="112">
        <v>6981150</v>
      </c>
      <c r="F136" s="46">
        <v>0.9523</v>
      </c>
      <c r="G136" s="6">
        <v>61</v>
      </c>
      <c r="H136" s="27">
        <v>0.1544</v>
      </c>
      <c r="I136" s="6">
        <v>349884</v>
      </c>
      <c r="J136" s="63">
        <v>0.0477</v>
      </c>
      <c r="K136" t="s">
        <v>0</v>
      </c>
      <c r="M136" s="51"/>
      <c r="N136" s="51"/>
      <c r="O136" s="51"/>
      <c r="P136" s="51"/>
    </row>
    <row r="137" spans="1:16" ht="13.5" thickBot="1">
      <c r="A137" t="s">
        <v>9</v>
      </c>
      <c r="B137" s="153">
        <v>494</v>
      </c>
      <c r="C137" s="101">
        <v>168</v>
      </c>
      <c r="D137" s="129">
        <v>0.3401</v>
      </c>
      <c r="E137" s="112">
        <v>44323</v>
      </c>
      <c r="F137" s="54">
        <v>0.8441</v>
      </c>
      <c r="G137" s="23">
        <v>326</v>
      </c>
      <c r="H137" s="30">
        <v>0.6599</v>
      </c>
      <c r="I137" s="6">
        <v>8185</v>
      </c>
      <c r="J137" s="63">
        <v>0.1559</v>
      </c>
      <c r="K137" t="s">
        <v>7</v>
      </c>
      <c r="M137" s="51"/>
      <c r="N137" s="51"/>
      <c r="O137" s="51"/>
      <c r="P137" s="51"/>
    </row>
    <row r="138" spans="1:11" ht="14.25" thickBot="1" thickTop="1">
      <c r="A138" s="8" t="s">
        <v>1</v>
      </c>
      <c r="B138" s="151">
        <v>600039</v>
      </c>
      <c r="C138" s="108">
        <v>18752</v>
      </c>
      <c r="D138" s="130">
        <v>0.0313</v>
      </c>
      <c r="E138" s="145">
        <v>10322357</v>
      </c>
      <c r="F138" s="37">
        <v>0.4364</v>
      </c>
      <c r="G138" s="38">
        <v>581287</v>
      </c>
      <c r="H138" s="34">
        <v>0.9687</v>
      </c>
      <c r="I138" s="38">
        <v>13333508</v>
      </c>
      <c r="J138" s="64">
        <v>0.5636</v>
      </c>
      <c r="K138" t="s">
        <v>6</v>
      </c>
    </row>
    <row r="139" spans="1:10" ht="13.5" thickBot="1">
      <c r="A139" s="1" t="s">
        <v>157</v>
      </c>
      <c r="B139" s="152"/>
      <c r="C139" s="107" t="s">
        <v>2</v>
      </c>
      <c r="D139" s="127"/>
      <c r="E139" s="127"/>
      <c r="F139" s="89"/>
      <c r="G139" s="90" t="s">
        <v>3</v>
      </c>
      <c r="H139" s="88"/>
      <c r="I139" s="88"/>
      <c r="J139" s="89"/>
    </row>
    <row r="140" spans="2:16" ht="13.5" thickTop="1">
      <c r="B140" s="146" t="s">
        <v>10</v>
      </c>
      <c r="C140" s="100" t="s">
        <v>12</v>
      </c>
      <c r="D140" s="121"/>
      <c r="E140" s="100" t="s">
        <v>11</v>
      </c>
      <c r="F140" s="58"/>
      <c r="G140" s="13" t="s">
        <v>13</v>
      </c>
      <c r="H140" s="17"/>
      <c r="I140" s="16" t="s">
        <v>11</v>
      </c>
      <c r="J140" s="60"/>
      <c r="M140" s="51"/>
      <c r="N140" s="51"/>
      <c r="O140" s="51"/>
      <c r="P140" s="51"/>
    </row>
    <row r="141" spans="2:16" ht="18.75" thickBot="1">
      <c r="B141" s="150" t="s">
        <v>4</v>
      </c>
      <c r="C141" s="106" t="s">
        <v>4</v>
      </c>
      <c r="D141" s="126" t="s">
        <v>5</v>
      </c>
      <c r="E141" s="106" t="s">
        <v>4</v>
      </c>
      <c r="F141" s="52" t="s">
        <v>5</v>
      </c>
      <c r="G141" s="5" t="s">
        <v>4</v>
      </c>
      <c r="H141" s="3" t="s">
        <v>5</v>
      </c>
      <c r="I141" s="5" t="s">
        <v>4</v>
      </c>
      <c r="J141" s="61" t="s">
        <v>5</v>
      </c>
      <c r="K141" s="26"/>
      <c r="M141" s="51"/>
      <c r="N141" s="51"/>
      <c r="O141" s="51"/>
      <c r="P141" s="51"/>
    </row>
    <row r="142" spans="3:16" ht="13.5" thickTop="1">
      <c r="C142" s="100"/>
      <c r="E142" s="101"/>
      <c r="F142" s="53"/>
      <c r="G142" s="4"/>
      <c r="I142" s="4"/>
      <c r="K142" s="1" t="s">
        <v>56</v>
      </c>
      <c r="M142" s="51"/>
      <c r="N142" s="51"/>
      <c r="O142" s="51"/>
      <c r="P142" s="51"/>
    </row>
    <row r="143" spans="1:16" ht="12.75">
      <c r="A143" t="s">
        <v>0</v>
      </c>
      <c r="B143" s="153">
        <v>537290</v>
      </c>
      <c r="C143" s="101">
        <v>2556</v>
      </c>
      <c r="D143" s="129">
        <v>0.0048</v>
      </c>
      <c r="E143" s="112">
        <v>56057</v>
      </c>
      <c r="F143" s="46">
        <v>0.0054</v>
      </c>
      <c r="G143" s="6">
        <v>534794</v>
      </c>
      <c r="H143" s="27">
        <v>0.9952</v>
      </c>
      <c r="I143" s="6">
        <v>10351402</v>
      </c>
      <c r="J143" s="63">
        <v>0.9946</v>
      </c>
      <c r="M143" s="51"/>
      <c r="N143" s="51"/>
      <c r="O143" s="51"/>
      <c r="P143" s="51"/>
    </row>
    <row r="144" spans="1:16" ht="12.75">
      <c r="A144" t="s">
        <v>7</v>
      </c>
      <c r="B144" s="153">
        <v>50065</v>
      </c>
      <c r="C144" s="101">
        <v>11164</v>
      </c>
      <c r="D144" s="129">
        <v>0.223</v>
      </c>
      <c r="E144" s="112">
        <v>359394</v>
      </c>
      <c r="F144" s="46">
        <v>0.2213</v>
      </c>
      <c r="G144" s="6">
        <v>38901</v>
      </c>
      <c r="H144" s="27">
        <v>0.777</v>
      </c>
      <c r="I144" s="6">
        <v>1264803</v>
      </c>
      <c r="J144" s="63">
        <v>0.7787</v>
      </c>
      <c r="M144" s="51"/>
      <c r="N144" s="51"/>
      <c r="O144" s="51"/>
      <c r="P144" s="51"/>
    </row>
    <row r="145" spans="1:16" ht="12.75">
      <c r="A145" t="s">
        <v>6</v>
      </c>
      <c r="B145" s="153">
        <v>11672</v>
      </c>
      <c r="C145" s="101">
        <v>4400</v>
      </c>
      <c r="D145" s="129">
        <v>0.377</v>
      </c>
      <c r="E145" s="112">
        <v>3162456</v>
      </c>
      <c r="F145" s="46">
        <v>0.536</v>
      </c>
      <c r="G145" s="6">
        <v>7272</v>
      </c>
      <c r="H145" s="27">
        <v>0.623</v>
      </c>
      <c r="I145" s="6">
        <v>2737918</v>
      </c>
      <c r="J145" s="63">
        <v>0.464</v>
      </c>
      <c r="M145" s="51"/>
      <c r="N145" s="51"/>
      <c r="O145" s="51"/>
      <c r="P145" s="51"/>
    </row>
    <row r="146" spans="1:16" ht="12.75">
      <c r="A146" t="s">
        <v>8</v>
      </c>
      <c r="B146" s="153">
        <v>396</v>
      </c>
      <c r="C146" s="101">
        <v>333</v>
      </c>
      <c r="D146" s="129">
        <v>0.8409</v>
      </c>
      <c r="E146" s="112">
        <v>7064393</v>
      </c>
      <c r="F146" s="46">
        <v>0.946</v>
      </c>
      <c r="G146" s="6">
        <v>63</v>
      </c>
      <c r="H146" s="27">
        <v>0.1591</v>
      </c>
      <c r="I146" s="6">
        <v>403569</v>
      </c>
      <c r="J146" s="63">
        <v>0.054</v>
      </c>
      <c r="K146" t="s">
        <v>0</v>
      </c>
      <c r="M146" s="51"/>
      <c r="N146" s="51"/>
      <c r="O146" s="51"/>
      <c r="P146" s="51"/>
    </row>
    <row r="147" spans="1:16" ht="13.5" thickBot="1">
      <c r="A147" t="s">
        <v>9</v>
      </c>
      <c r="B147" s="153">
        <v>489</v>
      </c>
      <c r="C147" s="101">
        <v>164</v>
      </c>
      <c r="D147" s="129">
        <v>0.3354</v>
      </c>
      <c r="E147" s="112">
        <v>40570</v>
      </c>
      <c r="F147" s="54">
        <v>0.8463</v>
      </c>
      <c r="G147" s="23">
        <v>325</v>
      </c>
      <c r="H147" s="30">
        <v>0.6646</v>
      </c>
      <c r="I147" s="6">
        <v>7370</v>
      </c>
      <c r="J147" s="63">
        <v>0.1537</v>
      </c>
      <c r="K147" t="s">
        <v>7</v>
      </c>
      <c r="M147" s="51"/>
      <c r="N147" s="51"/>
      <c r="O147" s="51"/>
      <c r="P147" s="51"/>
    </row>
    <row r="148" spans="1:11" ht="14.25" thickBot="1" thickTop="1">
      <c r="A148" s="8" t="s">
        <v>1</v>
      </c>
      <c r="B148" s="151">
        <v>599912</v>
      </c>
      <c r="C148" s="108">
        <v>18617</v>
      </c>
      <c r="D148" s="130">
        <v>0.031</v>
      </c>
      <c r="E148" s="145">
        <v>10682870</v>
      </c>
      <c r="F148" s="37">
        <v>0.4198</v>
      </c>
      <c r="G148" s="38">
        <v>581295</v>
      </c>
      <c r="H148" s="34">
        <v>0.969</v>
      </c>
      <c r="I148" s="38">
        <v>14765062</v>
      </c>
      <c r="J148" s="64">
        <v>0.5802</v>
      </c>
      <c r="K148" t="s">
        <v>6</v>
      </c>
    </row>
    <row r="149" spans="1:10" ht="13.5" thickBot="1">
      <c r="A149" s="1" t="s">
        <v>156</v>
      </c>
      <c r="B149" s="152"/>
      <c r="C149" s="107" t="s">
        <v>2</v>
      </c>
      <c r="D149" s="127"/>
      <c r="E149" s="127"/>
      <c r="F149" s="89"/>
      <c r="G149" s="90" t="s">
        <v>3</v>
      </c>
      <c r="H149" s="88"/>
      <c r="I149" s="88"/>
      <c r="J149" s="89"/>
    </row>
    <row r="150" spans="2:16" ht="13.5" thickTop="1">
      <c r="B150" s="146" t="s">
        <v>10</v>
      </c>
      <c r="C150" s="100" t="s">
        <v>12</v>
      </c>
      <c r="D150" s="121"/>
      <c r="E150" s="100" t="s">
        <v>11</v>
      </c>
      <c r="F150" s="58"/>
      <c r="G150" s="13" t="s">
        <v>13</v>
      </c>
      <c r="H150" s="17"/>
      <c r="I150" s="16" t="s">
        <v>11</v>
      </c>
      <c r="J150" s="60"/>
      <c r="M150" s="51"/>
      <c r="N150" s="51"/>
      <c r="O150" s="51"/>
      <c r="P150" s="51"/>
    </row>
    <row r="151" spans="2:16" ht="18.75" thickBot="1">
      <c r="B151" s="150" t="s">
        <v>4</v>
      </c>
      <c r="C151" s="106" t="s">
        <v>4</v>
      </c>
      <c r="D151" s="126" t="s">
        <v>5</v>
      </c>
      <c r="E151" s="106" t="s">
        <v>4</v>
      </c>
      <c r="F151" s="52" t="s">
        <v>5</v>
      </c>
      <c r="G151" s="5" t="s">
        <v>4</v>
      </c>
      <c r="H151" s="3" t="s">
        <v>5</v>
      </c>
      <c r="I151" s="5" t="s">
        <v>4</v>
      </c>
      <c r="J151" s="61" t="s">
        <v>5</v>
      </c>
      <c r="K151" s="26"/>
      <c r="M151" s="51"/>
      <c r="N151" s="51"/>
      <c r="O151" s="51"/>
      <c r="P151" s="51"/>
    </row>
    <row r="152" spans="3:16" ht="13.5" thickTop="1">
      <c r="C152" s="100"/>
      <c r="E152" s="101"/>
      <c r="F152" s="53"/>
      <c r="G152" s="4"/>
      <c r="I152" s="4"/>
      <c r="K152" s="1" t="s">
        <v>56</v>
      </c>
      <c r="M152" s="51"/>
      <c r="N152" s="51"/>
      <c r="O152" s="51"/>
      <c r="P152" s="51"/>
    </row>
    <row r="153" spans="1:16" ht="12.75">
      <c r="A153" t="s">
        <v>0</v>
      </c>
      <c r="B153" s="153">
        <v>537121</v>
      </c>
      <c r="C153" s="101">
        <v>2707</v>
      </c>
      <c r="D153" s="129">
        <v>0.005</v>
      </c>
      <c r="E153" s="112">
        <v>49202</v>
      </c>
      <c r="F153" s="46">
        <v>0.0055</v>
      </c>
      <c r="G153" s="6">
        <v>534414</v>
      </c>
      <c r="H153" s="27">
        <v>0.995</v>
      </c>
      <c r="I153" s="6">
        <v>8894557</v>
      </c>
      <c r="J153" s="63">
        <v>0.9945</v>
      </c>
      <c r="M153" s="51"/>
      <c r="N153" s="51"/>
      <c r="O153" s="51"/>
      <c r="P153" s="51"/>
    </row>
    <row r="154" spans="1:16" ht="12.75">
      <c r="A154" t="s">
        <v>7</v>
      </c>
      <c r="B154" s="153">
        <v>50022</v>
      </c>
      <c r="C154" s="101">
        <v>11121</v>
      </c>
      <c r="D154" s="129">
        <v>0.2223</v>
      </c>
      <c r="E154" s="112">
        <v>340010</v>
      </c>
      <c r="F154" s="46">
        <v>0.2289</v>
      </c>
      <c r="G154" s="6">
        <v>38901</v>
      </c>
      <c r="H154" s="27">
        <v>0.7777</v>
      </c>
      <c r="I154" s="6">
        <v>1145536</v>
      </c>
      <c r="J154" s="63">
        <v>0.7711</v>
      </c>
      <c r="M154" s="51"/>
      <c r="N154" s="51"/>
      <c r="O154" s="51"/>
      <c r="P154" s="51"/>
    </row>
    <row r="155" spans="1:16" ht="12.75">
      <c r="A155" t="s">
        <v>6</v>
      </c>
      <c r="B155" s="153">
        <v>11661</v>
      </c>
      <c r="C155" s="101">
        <v>4390</v>
      </c>
      <c r="D155" s="129">
        <v>0.3765</v>
      </c>
      <c r="E155" s="112">
        <v>3190829</v>
      </c>
      <c r="F155" s="46">
        <v>0.5506</v>
      </c>
      <c r="G155" s="6">
        <v>7271</v>
      </c>
      <c r="H155" s="27">
        <v>0.6235</v>
      </c>
      <c r="I155" s="6">
        <v>2604662</v>
      </c>
      <c r="J155" s="63">
        <v>0.4494</v>
      </c>
      <c r="M155" s="51"/>
      <c r="N155" s="51"/>
      <c r="O155" s="51"/>
      <c r="P155" s="51"/>
    </row>
    <row r="156" spans="1:16" ht="12.75">
      <c r="A156" t="s">
        <v>8</v>
      </c>
      <c r="B156" s="153">
        <v>396</v>
      </c>
      <c r="C156" s="101">
        <v>333</v>
      </c>
      <c r="D156" s="129">
        <v>0.8409</v>
      </c>
      <c r="E156" s="112">
        <v>6674381</v>
      </c>
      <c r="F156" s="46">
        <v>0.9491</v>
      </c>
      <c r="G156" s="6">
        <v>63</v>
      </c>
      <c r="H156" s="27">
        <v>0.1591</v>
      </c>
      <c r="I156" s="6">
        <v>357678</v>
      </c>
      <c r="J156" s="63">
        <v>0.0509</v>
      </c>
      <c r="K156" t="s">
        <v>0</v>
      </c>
      <c r="M156" s="51"/>
      <c r="N156" s="51"/>
      <c r="O156" s="51"/>
      <c r="P156" s="51"/>
    </row>
    <row r="157" spans="1:16" ht="13.5" thickBot="1">
      <c r="A157" t="s">
        <v>9</v>
      </c>
      <c r="B157" s="153">
        <v>488</v>
      </c>
      <c r="C157" s="101">
        <v>162</v>
      </c>
      <c r="D157" s="129">
        <v>0.332</v>
      </c>
      <c r="E157" s="112">
        <v>50004</v>
      </c>
      <c r="F157" s="54">
        <v>0.8494</v>
      </c>
      <c r="G157" s="23">
        <v>326</v>
      </c>
      <c r="H157" s="30">
        <v>0.668</v>
      </c>
      <c r="I157" s="6">
        <v>8867</v>
      </c>
      <c r="J157" s="63">
        <v>0.1506</v>
      </c>
      <c r="K157" t="s">
        <v>7</v>
      </c>
      <c r="M157" s="51"/>
      <c r="N157" s="51"/>
      <c r="O157" s="51"/>
      <c r="P157" s="51"/>
    </row>
    <row r="158" spans="1:11" ht="14.25" thickBot="1" thickTop="1">
      <c r="A158" s="8" t="s">
        <v>1</v>
      </c>
      <c r="B158" s="151">
        <v>599688</v>
      </c>
      <c r="C158" s="108">
        <v>18713</v>
      </c>
      <c r="D158" s="130">
        <v>0.0312</v>
      </c>
      <c r="E158" s="145">
        <v>10304426</v>
      </c>
      <c r="F158" s="37">
        <v>0.442</v>
      </c>
      <c r="G158" s="38">
        <v>580975</v>
      </c>
      <c r="H158" s="34">
        <v>0.9688</v>
      </c>
      <c r="I158" s="38">
        <v>13011301</v>
      </c>
      <c r="J158" s="64">
        <v>0.558</v>
      </c>
      <c r="K158" t="s">
        <v>6</v>
      </c>
    </row>
    <row r="159" spans="1:10" ht="13.5" thickBot="1">
      <c r="A159" s="1" t="s">
        <v>155</v>
      </c>
      <c r="B159" s="152"/>
      <c r="C159" s="107" t="s">
        <v>2</v>
      </c>
      <c r="D159" s="127"/>
      <c r="E159" s="127"/>
      <c r="F159" s="89"/>
      <c r="G159" s="90" t="s">
        <v>3</v>
      </c>
      <c r="H159" s="88"/>
      <c r="I159" s="88"/>
      <c r="J159" s="89"/>
    </row>
    <row r="160" spans="2:16" ht="13.5" thickTop="1">
      <c r="B160" s="146" t="s">
        <v>10</v>
      </c>
      <c r="C160" s="100" t="s">
        <v>12</v>
      </c>
      <c r="D160" s="121"/>
      <c r="E160" s="100" t="s">
        <v>11</v>
      </c>
      <c r="F160" s="58"/>
      <c r="G160" s="13" t="s">
        <v>13</v>
      </c>
      <c r="H160" s="17"/>
      <c r="I160" s="16" t="s">
        <v>11</v>
      </c>
      <c r="J160" s="60"/>
      <c r="M160" s="51"/>
      <c r="N160" s="51"/>
      <c r="O160" s="51"/>
      <c r="P160" s="51"/>
    </row>
    <row r="161" spans="2:16" ht="18.75" thickBot="1">
      <c r="B161" s="150" t="s">
        <v>4</v>
      </c>
      <c r="C161" s="106" t="s">
        <v>4</v>
      </c>
      <c r="D161" s="126" t="s">
        <v>5</v>
      </c>
      <c r="E161" s="106" t="s">
        <v>4</v>
      </c>
      <c r="F161" s="52" t="s">
        <v>5</v>
      </c>
      <c r="G161" s="5" t="s">
        <v>4</v>
      </c>
      <c r="H161" s="3" t="s">
        <v>5</v>
      </c>
      <c r="I161" s="5" t="s">
        <v>4</v>
      </c>
      <c r="J161" s="61" t="s">
        <v>5</v>
      </c>
      <c r="K161" s="26"/>
      <c r="M161" s="51"/>
      <c r="N161" s="51"/>
      <c r="O161" s="51"/>
      <c r="P161" s="51"/>
    </row>
    <row r="162" spans="3:16" ht="13.5" thickTop="1">
      <c r="C162" s="100"/>
      <c r="E162" s="101"/>
      <c r="F162" s="53"/>
      <c r="G162" s="4"/>
      <c r="I162" s="4"/>
      <c r="K162" s="1" t="s">
        <v>56</v>
      </c>
      <c r="M162" s="51"/>
      <c r="N162" s="51"/>
      <c r="O162" s="51"/>
      <c r="P162" s="51"/>
    </row>
    <row r="163" spans="1:16" ht="12.75">
      <c r="A163" t="s">
        <v>0</v>
      </c>
      <c r="B163" s="153">
        <v>537242</v>
      </c>
      <c r="C163" s="101">
        <v>2845</v>
      </c>
      <c r="D163" s="129">
        <v>0.0053</v>
      </c>
      <c r="E163" s="112">
        <v>54326</v>
      </c>
      <c r="F163" s="46">
        <v>0.0058</v>
      </c>
      <c r="G163" s="6">
        <v>534397</v>
      </c>
      <c r="H163" s="27">
        <v>0.9947</v>
      </c>
      <c r="I163" s="6">
        <v>9245954</v>
      </c>
      <c r="J163" s="63">
        <v>0.9942</v>
      </c>
      <c r="M163" s="51"/>
      <c r="N163" s="51"/>
      <c r="O163" s="51"/>
      <c r="P163" s="51"/>
    </row>
    <row r="164" spans="1:16" ht="12.75">
      <c r="A164" t="s">
        <v>7</v>
      </c>
      <c r="B164" s="153">
        <v>50135</v>
      </c>
      <c r="C164" s="101">
        <v>11189</v>
      </c>
      <c r="D164" s="129">
        <v>0.2232</v>
      </c>
      <c r="E164" s="112">
        <v>337912</v>
      </c>
      <c r="F164" s="46">
        <v>0.2299</v>
      </c>
      <c r="G164" s="6">
        <v>38946</v>
      </c>
      <c r="H164" s="27">
        <v>0.7768</v>
      </c>
      <c r="I164" s="6">
        <v>1131941</v>
      </c>
      <c r="J164" s="63">
        <v>0.7701</v>
      </c>
      <c r="M164" s="51"/>
      <c r="N164" s="51"/>
      <c r="O164" s="51"/>
      <c r="P164" s="51"/>
    </row>
    <row r="165" spans="1:16" ht="12.75">
      <c r="A165" t="s">
        <v>6</v>
      </c>
      <c r="B165" s="153">
        <v>11584</v>
      </c>
      <c r="C165" s="101">
        <v>4379</v>
      </c>
      <c r="D165" s="129">
        <v>0.378</v>
      </c>
      <c r="E165" s="112">
        <v>2978598</v>
      </c>
      <c r="F165" s="46">
        <v>0.56</v>
      </c>
      <c r="G165" s="6">
        <v>7205</v>
      </c>
      <c r="H165" s="27">
        <v>0.622</v>
      </c>
      <c r="I165" s="6">
        <v>2340285</v>
      </c>
      <c r="J165" s="63">
        <v>0.44</v>
      </c>
      <c r="M165" s="51"/>
      <c r="N165" s="51"/>
      <c r="O165" s="51"/>
      <c r="P165" s="51"/>
    </row>
    <row r="166" spans="1:16" ht="12.75">
      <c r="A166" t="s">
        <v>8</v>
      </c>
      <c r="B166" s="153">
        <v>394</v>
      </c>
      <c r="C166" s="101">
        <v>333</v>
      </c>
      <c r="D166" s="129">
        <v>0.8452</v>
      </c>
      <c r="E166" s="112">
        <v>6378357</v>
      </c>
      <c r="F166" s="46">
        <v>0.9619</v>
      </c>
      <c r="G166" s="6">
        <v>61</v>
      </c>
      <c r="H166" s="27">
        <v>0.1548</v>
      </c>
      <c r="I166" s="6">
        <v>252543</v>
      </c>
      <c r="J166" s="63">
        <v>0.0381</v>
      </c>
      <c r="K166" t="s">
        <v>0</v>
      </c>
      <c r="M166" s="51"/>
      <c r="N166" s="51"/>
      <c r="O166" s="51"/>
      <c r="P166" s="51"/>
    </row>
    <row r="167" spans="1:16" ht="13.5" thickBot="1">
      <c r="A167" t="s">
        <v>9</v>
      </c>
      <c r="B167" s="153">
        <v>485</v>
      </c>
      <c r="C167" s="101">
        <v>159</v>
      </c>
      <c r="D167" s="129">
        <v>0.3278</v>
      </c>
      <c r="E167" s="112">
        <v>48982</v>
      </c>
      <c r="F167" s="54">
        <v>0.8458</v>
      </c>
      <c r="G167" s="23">
        <v>326</v>
      </c>
      <c r="H167" s="30">
        <v>0.6722</v>
      </c>
      <c r="I167" s="6">
        <v>8929</v>
      </c>
      <c r="J167" s="63">
        <v>0.1542</v>
      </c>
      <c r="K167" t="s">
        <v>7</v>
      </c>
      <c r="M167" s="51"/>
      <c r="N167" s="51"/>
      <c r="O167" s="51"/>
      <c r="P167" s="51"/>
    </row>
    <row r="168" spans="1:11" ht="14.25" thickBot="1" thickTop="1">
      <c r="A168" s="8" t="s">
        <v>1</v>
      </c>
      <c r="B168" s="151">
        <v>599840</v>
      </c>
      <c r="C168" s="108">
        <v>18905</v>
      </c>
      <c r="D168" s="130">
        <v>0.0315</v>
      </c>
      <c r="E168" s="145">
        <v>9798176</v>
      </c>
      <c r="F168" s="37">
        <v>0.4302</v>
      </c>
      <c r="G168" s="38">
        <v>580935</v>
      </c>
      <c r="H168" s="34">
        <v>0.9685</v>
      </c>
      <c r="I168" s="38">
        <v>12979651</v>
      </c>
      <c r="J168" s="64">
        <v>0.5698</v>
      </c>
      <c r="K168" t="s">
        <v>6</v>
      </c>
    </row>
    <row r="169" spans="1:10" ht="13.5" thickBot="1">
      <c r="A169" s="1" t="s">
        <v>154</v>
      </c>
      <c r="B169" s="152"/>
      <c r="C169" s="107" t="s">
        <v>2</v>
      </c>
      <c r="D169" s="127"/>
      <c r="E169" s="127"/>
      <c r="F169" s="89"/>
      <c r="G169" s="90" t="s">
        <v>3</v>
      </c>
      <c r="H169" s="88"/>
      <c r="I169" s="88"/>
      <c r="J169" s="89"/>
    </row>
    <row r="170" spans="2:16" ht="13.5" thickTop="1">
      <c r="B170" s="146" t="s">
        <v>10</v>
      </c>
      <c r="C170" s="100" t="s">
        <v>12</v>
      </c>
      <c r="D170" s="121"/>
      <c r="E170" s="100" t="s">
        <v>11</v>
      </c>
      <c r="F170" s="58"/>
      <c r="G170" s="13" t="s">
        <v>13</v>
      </c>
      <c r="H170" s="17"/>
      <c r="I170" s="16" t="s">
        <v>11</v>
      </c>
      <c r="J170" s="60"/>
      <c r="M170" s="51"/>
      <c r="N170" s="51"/>
      <c r="O170" s="51"/>
      <c r="P170" s="51"/>
    </row>
    <row r="171" spans="2:16" ht="18.75" thickBot="1">
      <c r="B171" s="150" t="s">
        <v>4</v>
      </c>
      <c r="C171" s="106" t="s">
        <v>4</v>
      </c>
      <c r="D171" s="126" t="s">
        <v>5</v>
      </c>
      <c r="E171" s="106" t="s">
        <v>4</v>
      </c>
      <c r="F171" s="52" t="s">
        <v>5</v>
      </c>
      <c r="G171" s="5" t="s">
        <v>4</v>
      </c>
      <c r="H171" s="3" t="s">
        <v>5</v>
      </c>
      <c r="I171" s="5" t="s">
        <v>4</v>
      </c>
      <c r="J171" s="61" t="s">
        <v>5</v>
      </c>
      <c r="K171" s="26"/>
      <c r="M171" s="51"/>
      <c r="N171" s="51"/>
      <c r="O171" s="51"/>
      <c r="P171" s="51"/>
    </row>
    <row r="172" spans="3:16" ht="13.5" thickTop="1">
      <c r="C172" s="100"/>
      <c r="E172" s="101"/>
      <c r="F172" s="53"/>
      <c r="G172" s="4"/>
      <c r="I172" s="4"/>
      <c r="K172" s="1" t="s">
        <v>56</v>
      </c>
      <c r="M172" s="51"/>
      <c r="N172" s="51"/>
      <c r="O172" s="51"/>
      <c r="P172" s="51"/>
    </row>
    <row r="173" spans="1:16" ht="12.75">
      <c r="A173" t="s">
        <v>0</v>
      </c>
      <c r="B173" s="153">
        <v>538151</v>
      </c>
      <c r="C173" s="101">
        <v>3063</v>
      </c>
      <c r="D173" s="129">
        <v>0.005691711062508478</v>
      </c>
      <c r="E173" s="112">
        <v>54354.75401914285</v>
      </c>
      <c r="F173" s="46">
        <v>0.0063611877946781956</v>
      </c>
      <c r="G173" s="6">
        <v>535088</v>
      </c>
      <c r="H173" s="27">
        <v>0.9943082889374916</v>
      </c>
      <c r="I173" s="6">
        <v>8490394.398743857</v>
      </c>
      <c r="J173" s="63">
        <v>0.9936388122053218</v>
      </c>
      <c r="M173" s="51"/>
      <c r="N173" s="51"/>
      <c r="O173" s="51"/>
      <c r="P173" s="51"/>
    </row>
    <row r="174" spans="1:16" ht="12.75">
      <c r="A174" t="s">
        <v>7</v>
      </c>
      <c r="B174" s="153">
        <v>50049</v>
      </c>
      <c r="C174" s="101">
        <v>11219</v>
      </c>
      <c r="D174" s="129">
        <v>0.2241603228835741</v>
      </c>
      <c r="E174" s="112">
        <v>285208.8401744286</v>
      </c>
      <c r="F174" s="46">
        <v>0.2231</v>
      </c>
      <c r="G174" s="6">
        <v>38830</v>
      </c>
      <c r="H174" s="27">
        <v>0.7758396771164259</v>
      </c>
      <c r="I174" s="6">
        <v>993417.0052517143</v>
      </c>
      <c r="J174" s="63">
        <v>0.7769411269178798</v>
      </c>
      <c r="M174" s="51"/>
      <c r="N174" s="51"/>
      <c r="O174" s="51"/>
      <c r="P174" s="51"/>
    </row>
    <row r="175" spans="1:16" ht="12.75">
      <c r="A175" t="s">
        <v>6</v>
      </c>
      <c r="B175" s="153">
        <v>11573</v>
      </c>
      <c r="C175" s="101">
        <v>4380</v>
      </c>
      <c r="D175" s="129">
        <v>0.3784671217488983</v>
      </c>
      <c r="E175" s="112">
        <v>2729512.3910905714</v>
      </c>
      <c r="F175" s="46">
        <v>0.5651</v>
      </c>
      <c r="G175" s="6">
        <v>7193</v>
      </c>
      <c r="H175" s="27">
        <v>0.6215328782511017</v>
      </c>
      <c r="I175" s="6">
        <v>2100928.9138410003</v>
      </c>
      <c r="J175" s="63">
        <v>0.4349351914691699</v>
      </c>
      <c r="M175" s="51"/>
      <c r="N175" s="51"/>
      <c r="O175" s="51"/>
      <c r="P175" s="51"/>
    </row>
    <row r="176" spans="1:16" ht="12.75">
      <c r="A176" t="s">
        <v>8</v>
      </c>
      <c r="B176" s="153">
        <v>388</v>
      </c>
      <c r="C176" s="101">
        <v>328</v>
      </c>
      <c r="D176" s="129">
        <v>0.845360824742268</v>
      </c>
      <c r="E176" s="112">
        <v>6793784.470777427</v>
      </c>
      <c r="F176" s="46">
        <v>0.9651</v>
      </c>
      <c r="G176" s="6">
        <v>60</v>
      </c>
      <c r="H176" s="27">
        <v>0.15463917525773196</v>
      </c>
      <c r="I176" s="6">
        <v>245529.61315971427</v>
      </c>
      <c r="J176" s="63">
        <v>0.03487976388494768</v>
      </c>
      <c r="K176" t="s">
        <v>0</v>
      </c>
      <c r="M176" s="51"/>
      <c r="N176" s="51"/>
      <c r="O176" s="51"/>
      <c r="P176" s="51"/>
    </row>
    <row r="177" spans="1:16" ht="13.5" thickBot="1">
      <c r="A177" t="s">
        <v>9</v>
      </c>
      <c r="B177" s="153">
        <v>487</v>
      </c>
      <c r="C177" s="101">
        <v>161</v>
      </c>
      <c r="D177" s="129">
        <v>0.33059548254620125</v>
      </c>
      <c r="E177" s="112">
        <v>56503.921544857156</v>
      </c>
      <c r="F177" s="54">
        <v>0.8491628312770908</v>
      </c>
      <c r="G177" s="23">
        <v>326</v>
      </c>
      <c r="H177" s="30">
        <v>0.6694045174537988</v>
      </c>
      <c r="I177" s="6">
        <v>10036.816536999997</v>
      </c>
      <c r="J177" s="63">
        <v>0.1508371687229092</v>
      </c>
      <c r="K177" t="s">
        <v>7</v>
      </c>
      <c r="M177" s="51"/>
      <c r="N177" s="51"/>
      <c r="O177" s="51"/>
      <c r="P177" s="51"/>
    </row>
    <row r="178" spans="1:11" ht="14.25" thickBot="1" thickTop="1">
      <c r="A178" s="8" t="s">
        <v>1</v>
      </c>
      <c r="B178" s="151">
        <v>600648</v>
      </c>
      <c r="C178" s="108">
        <v>19151</v>
      </c>
      <c r="D178" s="130">
        <v>0.0318838987227128</v>
      </c>
      <c r="E178" s="145">
        <v>9919364.377606427</v>
      </c>
      <c r="F178" s="37">
        <v>0.4559</v>
      </c>
      <c r="G178" s="38">
        <v>581497</v>
      </c>
      <c r="H178" s="34">
        <v>0.9681161012772872</v>
      </c>
      <c r="I178" s="38">
        <v>11840306.747533286</v>
      </c>
      <c r="J178" s="64">
        <v>0.5441399678993201</v>
      </c>
      <c r="K178" t="s">
        <v>6</v>
      </c>
    </row>
    <row r="179" spans="1:10" ht="13.5" thickBot="1">
      <c r="A179" s="1" t="s">
        <v>153</v>
      </c>
      <c r="B179" s="152"/>
      <c r="C179" s="107" t="s">
        <v>2</v>
      </c>
      <c r="D179" s="127"/>
      <c r="E179" s="127"/>
      <c r="F179" s="89"/>
      <c r="G179" s="90" t="s">
        <v>3</v>
      </c>
      <c r="H179" s="88"/>
      <c r="I179" s="88"/>
      <c r="J179" s="89"/>
    </row>
    <row r="180" spans="2:16" ht="13.5" thickTop="1">
      <c r="B180" s="146" t="s">
        <v>10</v>
      </c>
      <c r="C180" s="100" t="s">
        <v>12</v>
      </c>
      <c r="D180" s="121"/>
      <c r="E180" s="100" t="s">
        <v>11</v>
      </c>
      <c r="F180" s="58"/>
      <c r="G180" s="13" t="s">
        <v>13</v>
      </c>
      <c r="H180" s="17"/>
      <c r="I180" s="16" t="s">
        <v>11</v>
      </c>
      <c r="J180" s="60"/>
      <c r="M180" s="51"/>
      <c r="N180" s="51"/>
      <c r="O180" s="51"/>
      <c r="P180" s="51"/>
    </row>
    <row r="181" spans="2:16" ht="18.75" thickBot="1">
      <c r="B181" s="150" t="s">
        <v>4</v>
      </c>
      <c r="C181" s="106" t="s">
        <v>4</v>
      </c>
      <c r="D181" s="126" t="s">
        <v>5</v>
      </c>
      <c r="E181" s="106" t="s">
        <v>4</v>
      </c>
      <c r="F181" s="52" t="s">
        <v>5</v>
      </c>
      <c r="G181" s="5" t="s">
        <v>4</v>
      </c>
      <c r="H181" s="3" t="s">
        <v>5</v>
      </c>
      <c r="I181" s="5" t="s">
        <v>4</v>
      </c>
      <c r="J181" s="61" t="s">
        <v>5</v>
      </c>
      <c r="K181" s="26"/>
      <c r="M181" s="51"/>
      <c r="N181" s="51"/>
      <c r="O181" s="51"/>
      <c r="P181" s="51"/>
    </row>
    <row r="182" spans="3:16" ht="13.5" thickTop="1">
      <c r="C182" s="100"/>
      <c r="E182" s="101"/>
      <c r="F182" s="53"/>
      <c r="G182" s="4"/>
      <c r="I182" s="4"/>
      <c r="K182" s="1" t="s">
        <v>56</v>
      </c>
      <c r="M182" s="51"/>
      <c r="N182" s="51"/>
      <c r="O182" s="51"/>
      <c r="P182" s="51"/>
    </row>
    <row r="183" spans="1:16" ht="12.75">
      <c r="A183" t="s">
        <v>0</v>
      </c>
      <c r="B183" s="153">
        <v>538130</v>
      </c>
      <c r="C183" s="101">
        <v>3278</v>
      </c>
      <c r="D183" s="129">
        <v>0.006091464887666549</v>
      </c>
      <c r="E183" s="112">
        <v>67806.900833</v>
      </c>
      <c r="F183" s="46">
        <v>0.006851308657194257</v>
      </c>
      <c r="G183" s="6">
        <v>534852</v>
      </c>
      <c r="H183" s="27">
        <v>0.9939085351123335</v>
      </c>
      <c r="I183" s="6">
        <v>9829119.982150001</v>
      </c>
      <c r="J183" s="63">
        <v>0.9931486913428058</v>
      </c>
      <c r="M183" s="51"/>
      <c r="N183" s="51"/>
      <c r="O183" s="51"/>
      <c r="P183" s="51"/>
    </row>
    <row r="184" spans="1:16" ht="12.75">
      <c r="A184" t="s">
        <v>7</v>
      </c>
      <c r="B184" s="153">
        <v>49985</v>
      </c>
      <c r="C184" s="101">
        <v>11113</v>
      </c>
      <c r="D184" s="129">
        <v>0.22232669800940283</v>
      </c>
      <c r="E184" s="112">
        <v>311748.76687500003</v>
      </c>
      <c r="F184" s="46">
        <v>0.21112361599607693</v>
      </c>
      <c r="G184" s="6">
        <v>38872</v>
      </c>
      <c r="H184" s="27">
        <v>0.7776733019905971</v>
      </c>
      <c r="I184" s="6">
        <v>1164868.4528717143</v>
      </c>
      <c r="J184" s="63">
        <v>0.7888763840039231</v>
      </c>
      <c r="M184" s="51"/>
      <c r="N184" s="51"/>
      <c r="O184" s="51"/>
      <c r="P184" s="51"/>
    </row>
    <row r="185" spans="1:16" ht="12.75">
      <c r="A185" t="s">
        <v>6</v>
      </c>
      <c r="B185" s="153">
        <v>11583</v>
      </c>
      <c r="C185" s="101">
        <v>4362</v>
      </c>
      <c r="D185" s="129">
        <v>0.37658637658637656</v>
      </c>
      <c r="E185" s="112">
        <v>2971684.449462429</v>
      </c>
      <c r="F185" s="46">
        <v>0.560211201345393</v>
      </c>
      <c r="G185" s="6">
        <v>7221</v>
      </c>
      <c r="H185" s="27">
        <v>0.6234136234136234</v>
      </c>
      <c r="I185" s="6">
        <v>2332894.3278374285</v>
      </c>
      <c r="J185" s="63">
        <v>0.439788798654607</v>
      </c>
      <c r="M185" s="51"/>
      <c r="N185" s="51"/>
      <c r="O185" s="51"/>
      <c r="P185" s="51"/>
    </row>
    <row r="186" spans="1:16" ht="12.75">
      <c r="A186" t="s">
        <v>8</v>
      </c>
      <c r="B186" s="153">
        <v>386</v>
      </c>
      <c r="C186" s="101">
        <v>326</v>
      </c>
      <c r="D186" s="129">
        <v>0.844559585492228</v>
      </c>
      <c r="E186" s="112">
        <v>6089290.090295143</v>
      </c>
      <c r="F186" s="46">
        <v>0.9659302787497374</v>
      </c>
      <c r="G186" s="6">
        <v>60</v>
      </c>
      <c r="H186" s="27">
        <v>0.15544041450777202</v>
      </c>
      <c r="I186" s="6">
        <v>214777.8370265714</v>
      </c>
      <c r="J186" s="63">
        <v>0.03406972125026257</v>
      </c>
      <c r="K186" t="s">
        <v>0</v>
      </c>
      <c r="M186" s="51"/>
      <c r="N186" s="51"/>
      <c r="O186" s="51"/>
      <c r="P186" s="51"/>
    </row>
    <row r="187" spans="1:16" ht="13.5" thickBot="1">
      <c r="A187" t="s">
        <v>9</v>
      </c>
      <c r="B187" s="153">
        <v>486</v>
      </c>
      <c r="C187" s="101">
        <v>161</v>
      </c>
      <c r="D187" s="129">
        <v>0.33127572016460904</v>
      </c>
      <c r="E187" s="112">
        <v>63701.00404742857</v>
      </c>
      <c r="F187" s="54">
        <v>0.8468484990263689</v>
      </c>
      <c r="G187" s="23">
        <v>325</v>
      </c>
      <c r="H187" s="30">
        <v>0.668724279835391</v>
      </c>
      <c r="I187" s="6">
        <v>11520.247594</v>
      </c>
      <c r="J187" s="63">
        <v>0.15315150097363114</v>
      </c>
      <c r="K187" t="s">
        <v>7</v>
      </c>
      <c r="M187" s="51"/>
      <c r="N187" s="51"/>
      <c r="O187" s="51"/>
      <c r="P187" s="51"/>
    </row>
    <row r="188" spans="1:11" ht="14.25" thickBot="1" thickTop="1">
      <c r="A188" s="8" t="s">
        <v>1</v>
      </c>
      <c r="B188" s="151">
        <v>600570</v>
      </c>
      <c r="C188" s="108">
        <v>19240</v>
      </c>
      <c r="D188" s="130">
        <v>0.032036232246032935</v>
      </c>
      <c r="E188" s="145">
        <v>9504231.211513001</v>
      </c>
      <c r="F188" s="37">
        <v>0.4121985237196737</v>
      </c>
      <c r="G188" s="38">
        <v>581330</v>
      </c>
      <c r="H188" s="34">
        <v>0.9679637677539671</v>
      </c>
      <c r="I188" s="38">
        <v>13553180.847479716</v>
      </c>
      <c r="J188" s="64">
        <v>0.5878014762803262</v>
      </c>
      <c r="K188" t="s">
        <v>6</v>
      </c>
    </row>
    <row r="189" spans="1:10" ht="13.5" thickBot="1">
      <c r="A189" s="1" t="s">
        <v>152</v>
      </c>
      <c r="B189" s="152"/>
      <c r="C189" s="107" t="s">
        <v>2</v>
      </c>
      <c r="D189" s="127"/>
      <c r="E189" s="127"/>
      <c r="F189" s="89"/>
      <c r="G189" s="90" t="s">
        <v>3</v>
      </c>
      <c r="H189" s="88"/>
      <c r="I189" s="88"/>
      <c r="J189" s="89"/>
    </row>
    <row r="190" spans="2:16" ht="13.5" thickTop="1">
      <c r="B190" s="146" t="s">
        <v>10</v>
      </c>
      <c r="C190" s="100" t="s">
        <v>12</v>
      </c>
      <c r="D190" s="121"/>
      <c r="E190" s="100" t="s">
        <v>11</v>
      </c>
      <c r="F190" s="58"/>
      <c r="G190" s="13" t="s">
        <v>13</v>
      </c>
      <c r="H190" s="17"/>
      <c r="I190" s="16" t="s">
        <v>11</v>
      </c>
      <c r="J190" s="60"/>
      <c r="M190" s="51"/>
      <c r="N190" s="51"/>
      <c r="O190" s="51"/>
      <c r="P190" s="51"/>
    </row>
    <row r="191" spans="2:16" ht="18.75" thickBot="1">
      <c r="B191" s="150" t="s">
        <v>4</v>
      </c>
      <c r="C191" s="106" t="s">
        <v>4</v>
      </c>
      <c r="D191" s="126" t="s">
        <v>5</v>
      </c>
      <c r="E191" s="106" t="s">
        <v>4</v>
      </c>
      <c r="F191" s="52" t="s">
        <v>5</v>
      </c>
      <c r="G191" s="5" t="s">
        <v>4</v>
      </c>
      <c r="H191" s="3" t="s">
        <v>5</v>
      </c>
      <c r="I191" s="5" t="s">
        <v>4</v>
      </c>
      <c r="J191" s="61" t="s">
        <v>5</v>
      </c>
      <c r="K191" s="26"/>
      <c r="M191" s="51"/>
      <c r="N191" s="51"/>
      <c r="O191" s="51"/>
      <c r="P191" s="51"/>
    </row>
    <row r="192" spans="3:16" ht="13.5" thickTop="1">
      <c r="C192" s="100"/>
      <c r="E192" s="101"/>
      <c r="F192" s="53"/>
      <c r="G192" s="4"/>
      <c r="I192" s="4"/>
      <c r="K192" s="1" t="s">
        <v>56</v>
      </c>
      <c r="M192" s="51"/>
      <c r="N192" s="51"/>
      <c r="O192" s="51"/>
      <c r="P192" s="51"/>
    </row>
    <row r="193" spans="1:16" ht="12.75">
      <c r="A193" t="s">
        <v>0</v>
      </c>
      <c r="B193" s="154">
        <v>538019</v>
      </c>
      <c r="C193" s="101">
        <v>3288</v>
      </c>
      <c r="D193" s="129">
        <v>0.006111308336694429</v>
      </c>
      <c r="E193" s="112">
        <v>72777.90863628572</v>
      </c>
      <c r="F193" s="46">
        <v>0.0068958096398660665</v>
      </c>
      <c r="G193" s="6">
        <v>534731</v>
      </c>
      <c r="H193" s="27">
        <v>0.9938886916633056</v>
      </c>
      <c r="I193" s="6">
        <v>10481154.470172716</v>
      </c>
      <c r="J193" s="63">
        <v>0.993104190360134</v>
      </c>
      <c r="M193" s="51"/>
      <c r="N193" s="51"/>
      <c r="O193" s="51"/>
      <c r="P193" s="51"/>
    </row>
    <row r="194" spans="1:16" ht="12.75">
      <c r="A194" t="s">
        <v>7</v>
      </c>
      <c r="B194" s="154">
        <v>50003</v>
      </c>
      <c r="C194" s="101">
        <v>11061</v>
      </c>
      <c r="D194" s="129">
        <v>0.22120672759634422</v>
      </c>
      <c r="E194" s="112">
        <v>338911.8782012857</v>
      </c>
      <c r="F194" s="46">
        <v>0.20633063418972813</v>
      </c>
      <c r="G194" s="6">
        <v>38942</v>
      </c>
      <c r="H194" s="27">
        <v>0.7787932724036558</v>
      </c>
      <c r="I194" s="6">
        <v>1303655.060693714</v>
      </c>
      <c r="J194" s="63">
        <v>0.7936693658102719</v>
      </c>
      <c r="M194" s="51"/>
      <c r="N194" s="51"/>
      <c r="O194" s="51"/>
      <c r="P194" s="51"/>
    </row>
    <row r="195" spans="1:16" ht="12.75">
      <c r="A195" t="s">
        <v>6</v>
      </c>
      <c r="B195" s="154">
        <v>11557</v>
      </c>
      <c r="C195" s="101">
        <v>4379</v>
      </c>
      <c r="D195" s="129">
        <v>0.3789045600069222</v>
      </c>
      <c r="E195" s="112">
        <v>3142116.0094522857</v>
      </c>
      <c r="F195" s="46">
        <v>0.5647026772038286</v>
      </c>
      <c r="G195" s="6">
        <v>7178</v>
      </c>
      <c r="H195" s="27">
        <v>0.6210954399930778</v>
      </c>
      <c r="I195" s="6">
        <v>2422079.338462</v>
      </c>
      <c r="J195" s="63">
        <v>0.43529732279617134</v>
      </c>
      <c r="M195" s="51"/>
      <c r="N195" s="51"/>
      <c r="O195" s="51"/>
      <c r="P195" s="51"/>
    </row>
    <row r="196" spans="1:16" ht="12.75">
      <c r="A196" t="s">
        <v>8</v>
      </c>
      <c r="B196" s="154">
        <v>384</v>
      </c>
      <c r="C196" s="101">
        <v>322</v>
      </c>
      <c r="D196" s="129">
        <v>0.8385416666666666</v>
      </c>
      <c r="E196" s="112">
        <v>6159492.002330713</v>
      </c>
      <c r="F196" s="46">
        <v>0.9571777408301422</v>
      </c>
      <c r="G196" s="6">
        <v>62</v>
      </c>
      <c r="H196" s="27">
        <v>0.16145833333333334</v>
      </c>
      <c r="I196" s="6">
        <v>275563.6196154286</v>
      </c>
      <c r="J196" s="63">
        <v>0.04282225916985787</v>
      </c>
      <c r="K196" t="s">
        <v>0</v>
      </c>
      <c r="M196" s="51"/>
      <c r="N196" s="51"/>
      <c r="O196" s="51"/>
      <c r="P196" s="51"/>
    </row>
    <row r="197" spans="1:16" ht="13.5" thickBot="1">
      <c r="A197" t="s">
        <v>9</v>
      </c>
      <c r="B197" s="154">
        <v>485</v>
      </c>
      <c r="C197" s="101">
        <v>160</v>
      </c>
      <c r="D197" s="129">
        <v>0.32989690721649484</v>
      </c>
      <c r="E197" s="112">
        <v>75254.363605</v>
      </c>
      <c r="F197" s="54">
        <v>0.8471596772240418</v>
      </c>
      <c r="G197" s="23">
        <v>325</v>
      </c>
      <c r="H197" s="30">
        <v>0.6701030927835051</v>
      </c>
      <c r="I197" s="6">
        <v>13577.016863428571</v>
      </c>
      <c r="J197" s="63">
        <v>0.1528403227759582</v>
      </c>
      <c r="K197" t="s">
        <v>7</v>
      </c>
      <c r="M197" s="51"/>
      <c r="N197" s="51"/>
      <c r="O197" s="51"/>
      <c r="P197" s="51"/>
    </row>
    <row r="198" spans="1:11" ht="14.25" thickBot="1" thickTop="1">
      <c r="A198" s="8" t="s">
        <v>1</v>
      </c>
      <c r="B198" s="155">
        <v>600448</v>
      </c>
      <c r="C198" s="108">
        <v>19210</v>
      </c>
      <c r="D198" s="130">
        <v>0.0319927787252185</v>
      </c>
      <c r="E198" s="145">
        <v>9788552.16222557</v>
      </c>
      <c r="F198" s="37">
        <v>0.4030768285834129</v>
      </c>
      <c r="G198" s="38">
        <v>581238</v>
      </c>
      <c r="H198" s="34">
        <v>0.9680072212747814</v>
      </c>
      <c r="I198" s="38">
        <v>14496029.505807288</v>
      </c>
      <c r="J198" s="64">
        <v>0.5969231714165872</v>
      </c>
      <c r="K198" t="s">
        <v>6</v>
      </c>
    </row>
    <row r="199" spans="1:10" ht="14.25" thickBot="1" thickTop="1">
      <c r="A199" s="1" t="s">
        <v>151</v>
      </c>
      <c r="B199" s="156"/>
      <c r="C199" s="109" t="s">
        <v>2</v>
      </c>
      <c r="D199" s="131"/>
      <c r="E199" s="131"/>
      <c r="F199" s="92"/>
      <c r="G199" s="93" t="s">
        <v>3</v>
      </c>
      <c r="H199" s="91"/>
      <c r="I199" s="91"/>
      <c r="J199" s="92"/>
    </row>
    <row r="200" spans="2:16" ht="13.5" thickTop="1">
      <c r="B200" s="146" t="s">
        <v>10</v>
      </c>
      <c r="C200" s="100" t="s">
        <v>12</v>
      </c>
      <c r="D200" s="121"/>
      <c r="E200" s="100" t="s">
        <v>11</v>
      </c>
      <c r="F200" s="58"/>
      <c r="G200" s="13" t="s">
        <v>13</v>
      </c>
      <c r="H200" s="17"/>
      <c r="I200" s="16" t="s">
        <v>11</v>
      </c>
      <c r="J200" s="60"/>
      <c r="M200" s="51"/>
      <c r="N200" s="51"/>
      <c r="O200" s="51"/>
      <c r="P200" s="51"/>
    </row>
    <row r="201" spans="2:16" ht="18.75" thickBot="1">
      <c r="B201" s="150" t="s">
        <v>4</v>
      </c>
      <c r="C201" s="106" t="s">
        <v>4</v>
      </c>
      <c r="D201" s="126" t="s">
        <v>5</v>
      </c>
      <c r="E201" s="106" t="s">
        <v>4</v>
      </c>
      <c r="F201" s="52" t="s">
        <v>5</v>
      </c>
      <c r="G201" s="5" t="s">
        <v>4</v>
      </c>
      <c r="H201" s="3" t="s">
        <v>5</v>
      </c>
      <c r="I201" s="5" t="s">
        <v>4</v>
      </c>
      <c r="J201" s="61" t="s">
        <v>5</v>
      </c>
      <c r="K201" s="26"/>
      <c r="M201" s="51"/>
      <c r="N201" s="51"/>
      <c r="O201" s="51"/>
      <c r="P201" s="51"/>
    </row>
    <row r="202" spans="3:16" ht="13.5" thickTop="1">
      <c r="C202" s="100"/>
      <c r="E202" s="101"/>
      <c r="F202" s="53"/>
      <c r="G202" s="4"/>
      <c r="I202" s="4"/>
      <c r="K202" s="1" t="s">
        <v>56</v>
      </c>
      <c r="M202" s="51"/>
      <c r="N202" s="51"/>
      <c r="O202" s="51"/>
      <c r="P202" s="51"/>
    </row>
    <row r="203" spans="1:16" ht="12.75">
      <c r="A203" t="s">
        <v>0</v>
      </c>
      <c r="B203" s="154">
        <v>537921</v>
      </c>
      <c r="C203" s="101">
        <v>3314</v>
      </c>
      <c r="D203" s="129">
        <v>0.006160755947434661</v>
      </c>
      <c r="E203" s="112">
        <v>81726.68190771427</v>
      </c>
      <c r="F203" s="46">
        <v>0.006822633392143673</v>
      </c>
      <c r="G203" s="6">
        <v>534607</v>
      </c>
      <c r="H203" s="27">
        <v>0.9938392440525653</v>
      </c>
      <c r="I203" s="6">
        <v>11897032.429174427</v>
      </c>
      <c r="J203" s="63">
        <v>0.9931773666078564</v>
      </c>
      <c r="M203" s="51"/>
      <c r="N203" s="51"/>
      <c r="O203" s="51"/>
      <c r="P203" s="51"/>
    </row>
    <row r="204" spans="1:16" ht="12.75">
      <c r="A204" t="s">
        <v>7</v>
      </c>
      <c r="B204" s="154">
        <v>49983</v>
      </c>
      <c r="C204" s="101">
        <v>11036</v>
      </c>
      <c r="D204" s="129">
        <v>0.22079507032391013</v>
      </c>
      <c r="E204" s="112">
        <v>337208.39325914293</v>
      </c>
      <c r="F204" s="46">
        <v>0.20774109980650682</v>
      </c>
      <c r="G204" s="6">
        <v>38947</v>
      </c>
      <c r="H204" s="27">
        <v>0.7792049296760899</v>
      </c>
      <c r="I204" s="6">
        <v>1286006.2405962853</v>
      </c>
      <c r="J204" s="63">
        <v>0.7922589001934932</v>
      </c>
      <c r="M204" s="51"/>
      <c r="N204" s="51"/>
      <c r="O204" s="51"/>
      <c r="P204" s="51"/>
    </row>
    <row r="205" spans="1:16" ht="12.75">
      <c r="A205" t="s">
        <v>6</v>
      </c>
      <c r="B205" s="154">
        <v>11562</v>
      </c>
      <c r="C205" s="101">
        <v>4349</v>
      </c>
      <c r="D205" s="129">
        <v>0.3761459955025082</v>
      </c>
      <c r="E205" s="112">
        <v>2851446.188806571</v>
      </c>
      <c r="F205" s="46">
        <v>0.5515968842979304</v>
      </c>
      <c r="G205" s="6">
        <v>7213</v>
      </c>
      <c r="H205" s="27">
        <v>0.6238540044974917</v>
      </c>
      <c r="I205" s="6">
        <v>2317992.344980429</v>
      </c>
      <c r="J205" s="63">
        <v>0.44840311570206953</v>
      </c>
      <c r="M205" s="51"/>
      <c r="N205" s="51"/>
      <c r="O205" s="51"/>
      <c r="P205" s="51"/>
    </row>
    <row r="206" spans="1:16" ht="12.75">
      <c r="A206" t="s">
        <v>8</v>
      </c>
      <c r="B206" s="154">
        <v>383</v>
      </c>
      <c r="C206" s="101">
        <v>324</v>
      </c>
      <c r="D206" s="129">
        <v>0.8459530026109661</v>
      </c>
      <c r="E206" s="112">
        <v>6559305.714404285</v>
      </c>
      <c r="F206" s="46">
        <v>0.9668480760077968</v>
      </c>
      <c r="G206" s="6">
        <v>59</v>
      </c>
      <c r="H206" s="27">
        <v>0.15404699738903394</v>
      </c>
      <c r="I206" s="6">
        <v>224909.79698014283</v>
      </c>
      <c r="J206" s="63">
        <v>0.03315192399220325</v>
      </c>
      <c r="K206" t="s">
        <v>0</v>
      </c>
      <c r="M206" s="51"/>
      <c r="N206" s="51"/>
      <c r="O206" s="51"/>
      <c r="P206" s="51"/>
    </row>
    <row r="207" spans="1:16" ht="13.5" thickBot="1">
      <c r="A207" t="s">
        <v>9</v>
      </c>
      <c r="B207" s="154">
        <v>483</v>
      </c>
      <c r="C207" s="101">
        <v>159</v>
      </c>
      <c r="D207" s="129">
        <v>0.32919254658385094</v>
      </c>
      <c r="E207" s="112">
        <v>75070.49043514287</v>
      </c>
      <c r="F207" s="54">
        <v>0.8474413078883345</v>
      </c>
      <c r="G207" s="23">
        <v>324</v>
      </c>
      <c r="H207" s="30">
        <v>0.6708074534161491</v>
      </c>
      <c r="I207" s="6">
        <v>13514.394130142859</v>
      </c>
      <c r="J207" s="63">
        <v>0.15255869211166553</v>
      </c>
      <c r="K207" t="s">
        <v>7</v>
      </c>
      <c r="M207" s="51"/>
      <c r="N207" s="51"/>
      <c r="O207" s="51"/>
      <c r="P207" s="51"/>
    </row>
    <row r="208" spans="1:11" ht="14.25" thickBot="1" thickTop="1">
      <c r="A208" s="8" t="s">
        <v>1</v>
      </c>
      <c r="B208" s="155">
        <v>600332</v>
      </c>
      <c r="C208" s="108">
        <v>19182</v>
      </c>
      <c r="D208" s="130">
        <v>0.03195231971642358</v>
      </c>
      <c r="E208" s="145">
        <v>9904757.468812855</v>
      </c>
      <c r="F208" s="37">
        <v>0.3862375341550102</v>
      </c>
      <c r="G208" s="38">
        <v>581150</v>
      </c>
      <c r="H208" s="34">
        <v>0.9680476802835765</v>
      </c>
      <c r="I208" s="38">
        <v>15739455.205861425</v>
      </c>
      <c r="J208" s="64">
        <v>0.6137624658449896</v>
      </c>
      <c r="K208" t="s">
        <v>6</v>
      </c>
    </row>
    <row r="209" spans="1:10" ht="14.25" thickBot="1" thickTop="1">
      <c r="A209" s="1" t="s">
        <v>150</v>
      </c>
      <c r="B209" s="157"/>
      <c r="C209" s="110" t="s">
        <v>2</v>
      </c>
      <c r="D209" s="132"/>
      <c r="E209" s="132"/>
      <c r="F209" s="67"/>
      <c r="G209" s="68" t="s">
        <v>3</v>
      </c>
      <c r="H209" s="66"/>
      <c r="I209" s="66"/>
      <c r="J209" s="67"/>
    </row>
    <row r="210" spans="2:16" ht="13.5" thickTop="1">
      <c r="B210" s="146" t="s">
        <v>10</v>
      </c>
      <c r="C210" s="100" t="s">
        <v>12</v>
      </c>
      <c r="D210" s="121"/>
      <c r="E210" s="100" t="s">
        <v>11</v>
      </c>
      <c r="F210" s="58"/>
      <c r="G210" s="13" t="s">
        <v>13</v>
      </c>
      <c r="H210" s="17"/>
      <c r="I210" s="16" t="s">
        <v>11</v>
      </c>
      <c r="J210" s="60"/>
      <c r="M210" s="51"/>
      <c r="N210" s="51"/>
      <c r="O210" s="51"/>
      <c r="P210" s="51"/>
    </row>
    <row r="211" spans="2:16" ht="18.75" thickBot="1">
      <c r="B211" s="150" t="s">
        <v>4</v>
      </c>
      <c r="C211" s="106" t="s">
        <v>4</v>
      </c>
      <c r="D211" s="126" t="s">
        <v>5</v>
      </c>
      <c r="E211" s="106" t="s">
        <v>4</v>
      </c>
      <c r="F211" s="52" t="s">
        <v>5</v>
      </c>
      <c r="G211" s="5" t="s">
        <v>4</v>
      </c>
      <c r="H211" s="3" t="s">
        <v>5</v>
      </c>
      <c r="I211" s="5" t="s">
        <v>4</v>
      </c>
      <c r="J211" s="61" t="s">
        <v>5</v>
      </c>
      <c r="K211" s="26"/>
      <c r="M211" s="51"/>
      <c r="N211" s="51"/>
      <c r="O211" s="51"/>
      <c r="P211" s="51"/>
    </row>
    <row r="212" spans="3:16" ht="13.5" thickTop="1">
      <c r="C212" s="100"/>
      <c r="E212" s="101"/>
      <c r="F212" s="53"/>
      <c r="G212" s="4"/>
      <c r="I212" s="4"/>
      <c r="K212" s="1" t="s">
        <v>56</v>
      </c>
      <c r="M212" s="51"/>
      <c r="N212" s="51"/>
      <c r="O212" s="51"/>
      <c r="P212" s="51"/>
    </row>
    <row r="213" spans="1:16" ht="12.75">
      <c r="A213" t="s">
        <v>0</v>
      </c>
      <c r="B213" s="154">
        <v>537719</v>
      </c>
      <c r="C213" s="101">
        <v>3344</v>
      </c>
      <c r="D213" s="129">
        <v>0.006218861524327763</v>
      </c>
      <c r="E213" s="112">
        <v>77787.778107</v>
      </c>
      <c r="F213" s="46">
        <v>0.006641794902327702</v>
      </c>
      <c r="G213" s="6">
        <v>534375</v>
      </c>
      <c r="H213" s="27">
        <v>0.9937811384756723</v>
      </c>
      <c r="I213" s="6">
        <v>11634073.134631857</v>
      </c>
      <c r="J213" s="63">
        <v>0.9933582050976723</v>
      </c>
      <c r="M213" s="51"/>
      <c r="N213" s="51"/>
      <c r="O213" s="51"/>
      <c r="P213" s="51"/>
    </row>
    <row r="214" spans="1:16" ht="12.75">
      <c r="A214" t="s">
        <v>7</v>
      </c>
      <c r="B214" s="154">
        <v>49979</v>
      </c>
      <c r="C214" s="101">
        <v>10983</v>
      </c>
      <c r="D214" s="129">
        <v>0.219752295964305</v>
      </c>
      <c r="E214" s="112">
        <v>349695.23629385716</v>
      </c>
      <c r="F214" s="46">
        <v>0.2095622416972837</v>
      </c>
      <c r="G214" s="6">
        <v>38996</v>
      </c>
      <c r="H214" s="27">
        <v>0.780247704035695</v>
      </c>
      <c r="I214" s="6">
        <v>1318998.6727882854</v>
      </c>
      <c r="J214" s="63">
        <v>0.7904377583027162</v>
      </c>
      <c r="M214" s="51"/>
      <c r="N214" s="51"/>
      <c r="O214" s="51"/>
      <c r="P214" s="51"/>
    </row>
    <row r="215" spans="1:16" ht="12.75">
      <c r="A215" t="s">
        <v>6</v>
      </c>
      <c r="B215" s="154">
        <v>11567</v>
      </c>
      <c r="C215" s="101">
        <v>4341</v>
      </c>
      <c r="D215" s="129">
        <v>0.3752917783349183</v>
      </c>
      <c r="E215" s="112">
        <v>3100752.193653001</v>
      </c>
      <c r="F215" s="46">
        <v>0.5542834107261082</v>
      </c>
      <c r="G215" s="6">
        <v>7226</v>
      </c>
      <c r="H215" s="27">
        <v>0.6247082216650817</v>
      </c>
      <c r="I215" s="6">
        <v>2493411.610728286</v>
      </c>
      <c r="J215" s="63">
        <v>0.44571658927389185</v>
      </c>
      <c r="M215" s="51"/>
      <c r="N215" s="51"/>
      <c r="O215" s="51"/>
      <c r="P215" s="51"/>
    </row>
    <row r="216" spans="1:16" ht="12.75">
      <c r="A216" t="s">
        <v>8</v>
      </c>
      <c r="B216" s="154">
        <v>385</v>
      </c>
      <c r="C216" s="101">
        <v>325</v>
      </c>
      <c r="D216" s="129">
        <v>0.8441558441558441</v>
      </c>
      <c r="E216" s="112">
        <v>6112570.286292285</v>
      </c>
      <c r="F216" s="46">
        <v>0.9689992902871833</v>
      </c>
      <c r="G216" s="6">
        <v>60</v>
      </c>
      <c r="H216" s="27">
        <v>0.15584415584415584</v>
      </c>
      <c r="I216" s="6">
        <v>195556.40436885715</v>
      </c>
      <c r="J216" s="63">
        <v>0.031000709712816706</v>
      </c>
      <c r="K216" t="s">
        <v>0</v>
      </c>
      <c r="M216" s="51"/>
      <c r="N216" s="51"/>
      <c r="O216" s="51"/>
      <c r="P216" s="51"/>
    </row>
    <row r="217" spans="1:16" ht="13.5" thickBot="1">
      <c r="A217" t="s">
        <v>9</v>
      </c>
      <c r="B217" s="154">
        <v>482</v>
      </c>
      <c r="C217" s="101">
        <v>160</v>
      </c>
      <c r="D217" s="129">
        <v>0.33195020746887965</v>
      </c>
      <c r="E217" s="112">
        <v>82331.42406614286</v>
      </c>
      <c r="F217" s="54">
        <v>0.8457853718296723</v>
      </c>
      <c r="G217" s="23">
        <v>322</v>
      </c>
      <c r="H217" s="30">
        <v>0.6680497925311203</v>
      </c>
      <c r="I217" s="6">
        <v>15011.739824285714</v>
      </c>
      <c r="J217" s="63">
        <v>0.15421462817032772</v>
      </c>
      <c r="K217" t="s">
        <v>7</v>
      </c>
      <c r="M217" s="51"/>
      <c r="N217" s="51"/>
      <c r="O217" s="51"/>
      <c r="P217" s="51"/>
    </row>
    <row r="218" spans="1:11" ht="14.25" thickBot="1" thickTop="1">
      <c r="A218" s="8" t="s">
        <v>1</v>
      </c>
      <c r="B218" s="155">
        <v>600132</v>
      </c>
      <c r="C218" s="108">
        <v>19153</v>
      </c>
      <c r="D218" s="130">
        <v>0.03191464544466884</v>
      </c>
      <c r="E218" s="145">
        <v>9723136.918412285</v>
      </c>
      <c r="F218" s="37">
        <v>0.383099476419786</v>
      </c>
      <c r="G218" s="38">
        <v>580979</v>
      </c>
      <c r="H218" s="34">
        <v>0.9680853545553312</v>
      </c>
      <c r="I218" s="38">
        <v>15657051.56234157</v>
      </c>
      <c r="J218" s="64">
        <v>0.6169005235802141</v>
      </c>
      <c r="K218" t="s">
        <v>6</v>
      </c>
    </row>
    <row r="219" spans="1:10" ht="14.25" thickBot="1" thickTop="1">
      <c r="A219" s="1" t="s">
        <v>149</v>
      </c>
      <c r="B219" s="157"/>
      <c r="C219" s="110" t="s">
        <v>2</v>
      </c>
      <c r="D219" s="132"/>
      <c r="E219" s="132"/>
      <c r="F219" s="67"/>
      <c r="G219" s="68" t="s">
        <v>3</v>
      </c>
      <c r="H219" s="66"/>
      <c r="I219" s="66"/>
      <c r="J219" s="67"/>
    </row>
    <row r="220" spans="2:16" ht="13.5" thickTop="1">
      <c r="B220" s="146" t="s">
        <v>10</v>
      </c>
      <c r="C220" s="100" t="s">
        <v>12</v>
      </c>
      <c r="D220" s="121"/>
      <c r="E220" s="100" t="s">
        <v>11</v>
      </c>
      <c r="F220" s="58"/>
      <c r="G220" s="13" t="s">
        <v>13</v>
      </c>
      <c r="H220" s="17"/>
      <c r="I220" s="16" t="s">
        <v>11</v>
      </c>
      <c r="J220" s="60"/>
      <c r="M220" s="51"/>
      <c r="N220" s="51"/>
      <c r="O220" s="51"/>
      <c r="P220" s="51"/>
    </row>
    <row r="221" spans="2:16" ht="18.75" thickBot="1">
      <c r="B221" s="150" t="s">
        <v>4</v>
      </c>
      <c r="C221" s="106" t="s">
        <v>4</v>
      </c>
      <c r="D221" s="126" t="s">
        <v>5</v>
      </c>
      <c r="E221" s="106" t="s">
        <v>4</v>
      </c>
      <c r="F221" s="52" t="s">
        <v>5</v>
      </c>
      <c r="G221" s="5" t="s">
        <v>4</v>
      </c>
      <c r="H221" s="3" t="s">
        <v>5</v>
      </c>
      <c r="I221" s="5" t="s">
        <v>4</v>
      </c>
      <c r="J221" s="61" t="s">
        <v>5</v>
      </c>
      <c r="K221" s="26"/>
      <c r="M221" s="51"/>
      <c r="N221" s="51"/>
      <c r="O221" s="51"/>
      <c r="P221" s="51"/>
    </row>
    <row r="222" spans="3:16" ht="13.5" thickTop="1">
      <c r="C222" s="100"/>
      <c r="E222" s="101"/>
      <c r="F222" s="53"/>
      <c r="G222" s="4"/>
      <c r="I222" s="4"/>
      <c r="K222" s="1" t="s">
        <v>56</v>
      </c>
      <c r="M222" s="51"/>
      <c r="N222" s="51"/>
      <c r="O222" s="51"/>
      <c r="P222" s="51"/>
    </row>
    <row r="223" spans="1:16" ht="12.75">
      <c r="A223" t="s">
        <v>0</v>
      </c>
      <c r="B223" s="154">
        <v>537140</v>
      </c>
      <c r="C223" s="101">
        <v>3193</v>
      </c>
      <c r="D223" s="129">
        <v>0.005944446513013367</v>
      </c>
      <c r="E223" s="112">
        <v>63486.44124342858</v>
      </c>
      <c r="F223" s="46">
        <v>0.006071457782473029</v>
      </c>
      <c r="G223" s="6">
        <v>533947</v>
      </c>
      <c r="H223" s="27">
        <v>0.9940555534869866</v>
      </c>
      <c r="I223" s="6">
        <v>10393053.572375715</v>
      </c>
      <c r="J223" s="63">
        <v>0.9939285422175269</v>
      </c>
      <c r="M223" s="51"/>
      <c r="N223" s="51"/>
      <c r="O223" s="51"/>
      <c r="P223" s="51"/>
    </row>
    <row r="224" spans="1:16" ht="12.75">
      <c r="A224" t="s">
        <v>7</v>
      </c>
      <c r="B224" s="154">
        <v>49961</v>
      </c>
      <c r="C224" s="101">
        <v>10759</v>
      </c>
      <c r="D224" s="129">
        <v>0.2153479714177058</v>
      </c>
      <c r="E224" s="112">
        <v>300572.23344042856</v>
      </c>
      <c r="F224" s="46">
        <v>0.20484128599757012</v>
      </c>
      <c r="G224" s="6">
        <v>39202</v>
      </c>
      <c r="H224" s="27">
        <v>0.7846520285822942</v>
      </c>
      <c r="I224" s="6">
        <v>1166769.8210514283</v>
      </c>
      <c r="J224" s="63">
        <v>0.7951587140024299</v>
      </c>
      <c r="M224" s="51"/>
      <c r="N224" s="51"/>
      <c r="O224" s="51"/>
      <c r="P224" s="51"/>
    </row>
    <row r="225" spans="1:16" ht="12.75">
      <c r="A225" t="s">
        <v>6</v>
      </c>
      <c r="B225" s="154">
        <v>11510</v>
      </c>
      <c r="C225" s="101">
        <v>4264</v>
      </c>
      <c r="D225" s="129">
        <v>0.37046046915725456</v>
      </c>
      <c r="E225" s="112">
        <v>3015942.0009647147</v>
      </c>
      <c r="F225" s="46">
        <v>0.5519933374131135</v>
      </c>
      <c r="G225" s="6">
        <v>7246</v>
      </c>
      <c r="H225" s="27">
        <v>0.6295395308427454</v>
      </c>
      <c r="I225" s="6">
        <v>2447786.990944429</v>
      </c>
      <c r="J225" s="63">
        <v>0.44800666258688643</v>
      </c>
      <c r="M225" s="51"/>
      <c r="N225" s="51"/>
      <c r="O225" s="51"/>
      <c r="P225" s="51"/>
    </row>
    <row r="226" spans="1:16" ht="12.75">
      <c r="A226" t="s">
        <v>8</v>
      </c>
      <c r="B226" s="154">
        <v>361</v>
      </c>
      <c r="C226" s="101">
        <v>302</v>
      </c>
      <c r="D226" s="129">
        <v>0.8365650969529086</v>
      </c>
      <c r="E226" s="112">
        <v>5976492.048806712</v>
      </c>
      <c r="F226" s="46">
        <v>0.972577809889509</v>
      </c>
      <c r="G226" s="6">
        <v>59</v>
      </c>
      <c r="H226" s="27">
        <v>0.1634349030470914</v>
      </c>
      <c r="I226" s="6">
        <v>168509.3979008571</v>
      </c>
      <c r="J226" s="63">
        <v>0.027422190110490983</v>
      </c>
      <c r="K226" t="s">
        <v>0</v>
      </c>
      <c r="M226" s="51"/>
      <c r="N226" s="51"/>
      <c r="O226" s="51"/>
      <c r="P226" s="51"/>
    </row>
    <row r="227" spans="1:16" ht="13.5" thickBot="1">
      <c r="A227" t="s">
        <v>9</v>
      </c>
      <c r="B227" s="154">
        <v>475</v>
      </c>
      <c r="C227" s="101">
        <v>156</v>
      </c>
      <c r="D227" s="129">
        <v>0.32842105263157895</v>
      </c>
      <c r="E227" s="112">
        <v>101179.93325728572</v>
      </c>
      <c r="F227" s="54">
        <v>0.8508428329475715</v>
      </c>
      <c r="G227" s="23">
        <v>319</v>
      </c>
      <c r="H227" s="30">
        <v>0.671578947368421</v>
      </c>
      <c r="I227" s="6">
        <v>17737.367728571426</v>
      </c>
      <c r="J227" s="63">
        <v>0.1491571670524286</v>
      </c>
      <c r="K227" t="s">
        <v>7</v>
      </c>
      <c r="M227" s="51"/>
      <c r="N227" s="51"/>
      <c r="O227" s="51"/>
      <c r="P227" s="51"/>
    </row>
    <row r="228" spans="1:11" ht="14.25" thickBot="1" thickTop="1">
      <c r="A228" s="8" t="s">
        <v>1</v>
      </c>
      <c r="B228" s="155">
        <v>599447</v>
      </c>
      <c r="C228" s="108">
        <v>18674</v>
      </c>
      <c r="D228" s="130">
        <v>0.031152045134932697</v>
      </c>
      <c r="E228" s="145">
        <v>9457672.65771257</v>
      </c>
      <c r="F228" s="37">
        <v>0.3998757262047421</v>
      </c>
      <c r="G228" s="38">
        <v>580773</v>
      </c>
      <c r="H228" s="34">
        <v>0.9688479548650673</v>
      </c>
      <c r="I228" s="38">
        <v>14193857.150001</v>
      </c>
      <c r="J228" s="64">
        <v>0.6001242737952578</v>
      </c>
      <c r="K228" t="s">
        <v>6</v>
      </c>
    </row>
    <row r="229" spans="1:10" ht="14.25" thickBot="1" thickTop="1">
      <c r="A229" s="1" t="s">
        <v>148</v>
      </c>
      <c r="B229" s="157"/>
      <c r="C229" s="110" t="s">
        <v>2</v>
      </c>
      <c r="D229" s="132"/>
      <c r="E229" s="132"/>
      <c r="F229" s="67"/>
      <c r="G229" s="68" t="s">
        <v>3</v>
      </c>
      <c r="H229" s="66"/>
      <c r="I229" s="66"/>
      <c r="J229" s="67"/>
    </row>
    <row r="230" spans="2:16" ht="13.5" thickTop="1">
      <c r="B230" s="146" t="s">
        <v>10</v>
      </c>
      <c r="C230" s="100" t="s">
        <v>12</v>
      </c>
      <c r="D230" s="121"/>
      <c r="E230" s="100" t="s">
        <v>11</v>
      </c>
      <c r="F230" s="58"/>
      <c r="G230" s="13" t="s">
        <v>13</v>
      </c>
      <c r="H230" s="17"/>
      <c r="I230" s="16" t="s">
        <v>11</v>
      </c>
      <c r="J230" s="60"/>
      <c r="M230" s="51"/>
      <c r="N230" s="51"/>
      <c r="O230" s="51"/>
      <c r="P230" s="51"/>
    </row>
    <row r="231" spans="2:16" ht="18.75" thickBot="1">
      <c r="B231" s="150" t="s">
        <v>4</v>
      </c>
      <c r="C231" s="106" t="s">
        <v>4</v>
      </c>
      <c r="D231" s="126" t="s">
        <v>5</v>
      </c>
      <c r="E231" s="106" t="s">
        <v>4</v>
      </c>
      <c r="F231" s="52" t="s">
        <v>5</v>
      </c>
      <c r="G231" s="5" t="s">
        <v>4</v>
      </c>
      <c r="H231" s="3" t="s">
        <v>5</v>
      </c>
      <c r="I231" s="5" t="s">
        <v>4</v>
      </c>
      <c r="J231" s="61" t="s">
        <v>5</v>
      </c>
      <c r="K231" s="26"/>
      <c r="M231" s="51"/>
      <c r="N231" s="51"/>
      <c r="O231" s="51"/>
      <c r="P231" s="51"/>
    </row>
    <row r="232" spans="3:16" ht="13.5" thickTop="1">
      <c r="C232" s="100"/>
      <c r="E232" s="101"/>
      <c r="F232" s="53"/>
      <c r="G232" s="4"/>
      <c r="I232" s="4"/>
      <c r="K232" s="1" t="s">
        <v>56</v>
      </c>
      <c r="M232" s="51"/>
      <c r="N232" s="51"/>
      <c r="O232" s="51"/>
      <c r="P232" s="51"/>
    </row>
    <row r="233" spans="1:16" ht="12.75">
      <c r="A233" t="s">
        <v>0</v>
      </c>
      <c r="B233" s="154">
        <v>536633</v>
      </c>
      <c r="C233" s="101">
        <v>3345</v>
      </c>
      <c r="D233" s="129">
        <v>0.006233310288409397</v>
      </c>
      <c r="E233" s="112">
        <v>56247.71579071429</v>
      </c>
      <c r="F233" s="46">
        <v>0.006154558622204441</v>
      </c>
      <c r="G233" s="6">
        <v>533288</v>
      </c>
      <c r="H233" s="27">
        <v>0.9937666897115907</v>
      </c>
      <c r="I233" s="6">
        <v>9082947.999688143</v>
      </c>
      <c r="J233" s="63">
        <v>0.9938454413777955</v>
      </c>
      <c r="M233" s="51"/>
      <c r="N233" s="51"/>
      <c r="O233" s="51"/>
      <c r="P233" s="51"/>
    </row>
    <row r="234" spans="1:16" ht="12.75">
      <c r="A234" t="s">
        <v>7</v>
      </c>
      <c r="B234" s="154">
        <v>50011</v>
      </c>
      <c r="C234" s="101">
        <v>10642</v>
      </c>
      <c r="D234" s="129">
        <v>0.21279318549919018</v>
      </c>
      <c r="E234" s="112">
        <v>280859.0910712857</v>
      </c>
      <c r="F234" s="46">
        <v>0.19885977137144453</v>
      </c>
      <c r="G234" s="6">
        <v>39369</v>
      </c>
      <c r="H234" s="27">
        <v>0.7872068145008099</v>
      </c>
      <c r="I234" s="6">
        <v>1131488.3592668572</v>
      </c>
      <c r="J234" s="63">
        <v>0.8011402286285554</v>
      </c>
      <c r="M234" s="51"/>
      <c r="N234" s="51"/>
      <c r="O234" s="51"/>
      <c r="P234" s="51"/>
    </row>
    <row r="235" spans="1:16" ht="12.75">
      <c r="A235" t="s">
        <v>6</v>
      </c>
      <c r="B235" s="154">
        <v>11450</v>
      </c>
      <c r="C235" s="101">
        <v>4250</v>
      </c>
      <c r="D235" s="129">
        <v>0.37117903930131</v>
      </c>
      <c r="E235" s="112">
        <v>2918718.290447</v>
      </c>
      <c r="F235" s="46">
        <v>0.5453123374641764</v>
      </c>
      <c r="G235" s="6">
        <v>7200</v>
      </c>
      <c r="H235" s="27">
        <v>0.62882096069869</v>
      </c>
      <c r="I235" s="6">
        <v>2433660.685645286</v>
      </c>
      <c r="J235" s="63">
        <v>0.4546876625358235</v>
      </c>
      <c r="M235" s="51"/>
      <c r="N235" s="51"/>
      <c r="O235" s="51"/>
      <c r="P235" s="51"/>
    </row>
    <row r="236" spans="1:16" ht="12.75">
      <c r="A236" t="s">
        <v>8</v>
      </c>
      <c r="B236" s="154">
        <v>362</v>
      </c>
      <c r="C236" s="101">
        <v>302</v>
      </c>
      <c r="D236" s="129">
        <v>0.8342541436464088</v>
      </c>
      <c r="E236" s="112">
        <v>6585232.047491714</v>
      </c>
      <c r="F236" s="46">
        <v>0.9644465156811225</v>
      </c>
      <c r="G236" s="6">
        <v>60</v>
      </c>
      <c r="H236" s="27">
        <v>0.16574585635359115</v>
      </c>
      <c r="I236" s="6">
        <v>242758.86794128575</v>
      </c>
      <c r="J236" s="63">
        <v>0.03555348431887758</v>
      </c>
      <c r="K236" t="s">
        <v>0</v>
      </c>
      <c r="M236" s="51"/>
      <c r="N236" s="51"/>
      <c r="O236" s="51"/>
      <c r="P236" s="51"/>
    </row>
    <row r="237" spans="1:16" ht="13.5" thickBot="1">
      <c r="A237" t="s">
        <v>9</v>
      </c>
      <c r="B237" s="154">
        <v>477</v>
      </c>
      <c r="C237" s="101">
        <v>157</v>
      </c>
      <c r="D237" s="129">
        <v>0.32914046121593293</v>
      </c>
      <c r="E237" s="112">
        <v>75465.9756057143</v>
      </c>
      <c r="F237" s="54">
        <v>0.843304007612525</v>
      </c>
      <c r="G237" s="23">
        <v>320</v>
      </c>
      <c r="H237" s="30">
        <v>0.6708595387840671</v>
      </c>
      <c r="I237" s="6">
        <v>14022.48279657143</v>
      </c>
      <c r="J237" s="63">
        <v>0.15669599238747492</v>
      </c>
      <c r="K237" t="s">
        <v>7</v>
      </c>
      <c r="M237" s="51"/>
      <c r="N237" s="51"/>
      <c r="O237" s="51"/>
      <c r="P237" s="51"/>
    </row>
    <row r="238" spans="1:11" ht="14.25" thickBot="1" thickTop="1">
      <c r="A238" s="8" t="s">
        <v>1</v>
      </c>
      <c r="B238" s="155">
        <v>598933</v>
      </c>
      <c r="C238" s="108">
        <v>18696</v>
      </c>
      <c r="D238" s="130">
        <v>0.031215511584768246</v>
      </c>
      <c r="E238" s="145">
        <v>9916523.12040643</v>
      </c>
      <c r="F238" s="37">
        <v>0.4345273498459322</v>
      </c>
      <c r="G238" s="38">
        <v>580237</v>
      </c>
      <c r="H238" s="34">
        <v>0.9687844884152318</v>
      </c>
      <c r="I238" s="38">
        <v>12904878.395338144</v>
      </c>
      <c r="J238" s="64">
        <v>0.5654726501540678</v>
      </c>
      <c r="K238" t="s">
        <v>6</v>
      </c>
    </row>
    <row r="239" spans="1:10" ht="14.25" thickBot="1" thickTop="1">
      <c r="A239" s="1" t="s">
        <v>147</v>
      </c>
      <c r="B239" s="157"/>
      <c r="C239" s="110" t="s">
        <v>2</v>
      </c>
      <c r="D239" s="132"/>
      <c r="E239" s="132"/>
      <c r="F239" s="67"/>
      <c r="G239" s="68" t="s">
        <v>3</v>
      </c>
      <c r="H239" s="66"/>
      <c r="I239" s="66"/>
      <c r="J239" s="67"/>
    </row>
    <row r="240" spans="2:16" ht="13.5" thickTop="1">
      <c r="B240" s="146" t="s">
        <v>10</v>
      </c>
      <c r="C240" s="100" t="s">
        <v>12</v>
      </c>
      <c r="D240" s="121"/>
      <c r="E240" s="100" t="s">
        <v>11</v>
      </c>
      <c r="F240" s="58"/>
      <c r="G240" s="13" t="s">
        <v>13</v>
      </c>
      <c r="H240" s="17"/>
      <c r="I240" s="16" t="s">
        <v>11</v>
      </c>
      <c r="J240" s="60"/>
      <c r="M240" s="51"/>
      <c r="N240" s="51"/>
      <c r="O240" s="51"/>
      <c r="P240" s="51"/>
    </row>
    <row r="241" spans="2:16" ht="18.75" thickBot="1">
      <c r="B241" s="150" t="s">
        <v>4</v>
      </c>
      <c r="C241" s="106" t="s">
        <v>4</v>
      </c>
      <c r="D241" s="126" t="s">
        <v>5</v>
      </c>
      <c r="E241" s="106" t="s">
        <v>4</v>
      </c>
      <c r="F241" s="52" t="s">
        <v>5</v>
      </c>
      <c r="G241" s="5" t="s">
        <v>4</v>
      </c>
      <c r="H241" s="3" t="s">
        <v>5</v>
      </c>
      <c r="I241" s="5" t="s">
        <v>4</v>
      </c>
      <c r="J241" s="61" t="s">
        <v>5</v>
      </c>
      <c r="K241" s="26"/>
      <c r="M241" s="51"/>
      <c r="N241" s="51"/>
      <c r="O241" s="51"/>
      <c r="P241" s="51"/>
    </row>
    <row r="242" spans="3:16" ht="13.5" thickTop="1">
      <c r="C242" s="100"/>
      <c r="E242" s="101"/>
      <c r="F242" s="53"/>
      <c r="G242" s="4"/>
      <c r="I242" s="4"/>
      <c r="K242" s="1" t="s">
        <v>56</v>
      </c>
      <c r="M242" s="51"/>
      <c r="N242" s="51"/>
      <c r="O242" s="51"/>
      <c r="P242" s="51"/>
    </row>
    <row r="243" spans="1:16" ht="12.75">
      <c r="A243" t="s">
        <v>0</v>
      </c>
      <c r="B243" s="154">
        <v>536287</v>
      </c>
      <c r="C243" s="101">
        <v>3389</v>
      </c>
      <c r="D243" s="129">
        <v>0.0063</v>
      </c>
      <c r="E243" s="112">
        <v>54060.36576557142</v>
      </c>
      <c r="F243" s="46">
        <v>0.0061</v>
      </c>
      <c r="G243" s="6">
        <v>532898</v>
      </c>
      <c r="H243" s="27">
        <v>0.9937</v>
      </c>
      <c r="I243" s="6">
        <v>8868423.608554428</v>
      </c>
      <c r="J243" s="63">
        <v>0.9939</v>
      </c>
      <c r="M243" s="51"/>
      <c r="N243" s="51"/>
      <c r="O243" s="51"/>
      <c r="P243" s="51"/>
    </row>
    <row r="244" spans="1:16" ht="12.75">
      <c r="A244" t="s">
        <v>7</v>
      </c>
      <c r="B244" s="154">
        <v>50070</v>
      </c>
      <c r="C244" s="101">
        <v>10602</v>
      </c>
      <c r="D244" s="129">
        <v>0.2117</v>
      </c>
      <c r="E244" s="112">
        <v>286821.0705787143</v>
      </c>
      <c r="F244" s="46">
        <v>0.1906</v>
      </c>
      <c r="G244" s="6">
        <v>39468</v>
      </c>
      <c r="H244" s="27">
        <v>0.7883</v>
      </c>
      <c r="I244" s="6">
        <v>1217897.4624400001</v>
      </c>
      <c r="J244" s="63">
        <v>0.8094</v>
      </c>
      <c r="M244" s="51"/>
      <c r="N244" s="51"/>
      <c r="O244" s="51"/>
      <c r="P244" s="51"/>
    </row>
    <row r="245" spans="1:16" ht="12.75">
      <c r="A245" t="s">
        <v>6</v>
      </c>
      <c r="B245" s="154">
        <v>11380</v>
      </c>
      <c r="C245" s="101">
        <v>4220</v>
      </c>
      <c r="D245" s="129">
        <v>0.3708</v>
      </c>
      <c r="E245" s="112">
        <v>3039770.5904465714</v>
      </c>
      <c r="F245" s="46">
        <v>0.5277</v>
      </c>
      <c r="G245" s="6">
        <v>7160</v>
      </c>
      <c r="H245" s="27">
        <v>0.6292</v>
      </c>
      <c r="I245" s="6">
        <v>2720259.052649143</v>
      </c>
      <c r="J245" s="63">
        <v>0.4723</v>
      </c>
      <c r="M245" s="51"/>
      <c r="N245" s="51"/>
      <c r="O245" s="51"/>
      <c r="P245" s="51"/>
    </row>
    <row r="246" spans="1:16" ht="12.75">
      <c r="A246" t="s">
        <v>8</v>
      </c>
      <c r="B246" s="154">
        <v>358</v>
      </c>
      <c r="C246" s="101">
        <v>298</v>
      </c>
      <c r="D246" s="129">
        <v>0.8324</v>
      </c>
      <c r="E246" s="112">
        <v>7032612.066650429</v>
      </c>
      <c r="F246" s="46">
        <v>0.9693</v>
      </c>
      <c r="G246" s="6">
        <v>60</v>
      </c>
      <c r="H246" s="27">
        <v>0.1676</v>
      </c>
      <c r="I246" s="6">
        <v>223054.0291322857</v>
      </c>
      <c r="J246" s="63">
        <v>0.0307</v>
      </c>
      <c r="K246" t="s">
        <v>0</v>
      </c>
      <c r="M246" s="51"/>
      <c r="N246" s="51"/>
      <c r="O246" s="51"/>
      <c r="P246" s="51"/>
    </row>
    <row r="247" spans="1:16" ht="13.5" thickBot="1">
      <c r="A247" t="s">
        <v>9</v>
      </c>
      <c r="B247" s="154">
        <v>475</v>
      </c>
      <c r="C247" s="101">
        <v>154</v>
      </c>
      <c r="D247" s="129">
        <v>0.3242</v>
      </c>
      <c r="E247" s="112">
        <v>56773.36827585714</v>
      </c>
      <c r="F247" s="54">
        <v>0.8436</v>
      </c>
      <c r="G247" s="23">
        <v>321</v>
      </c>
      <c r="H247" s="30">
        <v>0.6758</v>
      </c>
      <c r="I247" s="6">
        <v>10524.869279142857</v>
      </c>
      <c r="J247" s="63">
        <v>0.1564</v>
      </c>
      <c r="K247" t="s">
        <v>7</v>
      </c>
      <c r="M247" s="51"/>
      <c r="N247" s="51"/>
      <c r="O247" s="51"/>
      <c r="P247" s="51"/>
    </row>
    <row r="248" spans="1:11" ht="14.25" thickBot="1" thickTop="1">
      <c r="A248" s="8" t="s">
        <v>1</v>
      </c>
      <c r="B248" s="155">
        <f>SUM(B243:B247)</f>
        <v>598570</v>
      </c>
      <c r="C248" s="108">
        <f>SUM(C243:C247)</f>
        <v>18663</v>
      </c>
      <c r="D248" s="130">
        <v>0.0312</v>
      </c>
      <c r="E248" s="145">
        <f>SUM(E243:E247)</f>
        <v>10470037.461717142</v>
      </c>
      <c r="F248" s="37">
        <v>0.4453</v>
      </c>
      <c r="G248" s="38">
        <f>SUM(G243:G247)</f>
        <v>579907</v>
      </c>
      <c r="H248" s="34">
        <v>0.9688</v>
      </c>
      <c r="I248" s="38">
        <f>SUM(I243:I247)</f>
        <v>13040159.022055002</v>
      </c>
      <c r="J248" s="64">
        <v>0.5547</v>
      </c>
      <c r="K248" t="s">
        <v>6</v>
      </c>
    </row>
    <row r="249" spans="1:10" ht="14.25" thickBot="1" thickTop="1">
      <c r="A249" s="1" t="s">
        <v>146</v>
      </c>
      <c r="B249" s="158"/>
      <c r="C249" s="111" t="s">
        <v>2</v>
      </c>
      <c r="D249" s="133"/>
      <c r="E249" s="133"/>
      <c r="F249" s="56"/>
      <c r="G249" s="57" t="s">
        <v>3</v>
      </c>
      <c r="H249" s="55"/>
      <c r="I249" s="55"/>
      <c r="J249" s="56"/>
    </row>
    <row r="250" spans="2:16" ht="13.5" thickTop="1">
      <c r="B250" s="146" t="s">
        <v>10</v>
      </c>
      <c r="C250" s="100" t="s">
        <v>12</v>
      </c>
      <c r="D250" s="121"/>
      <c r="E250" s="100" t="s">
        <v>11</v>
      </c>
      <c r="F250" s="58"/>
      <c r="G250" s="13" t="s">
        <v>13</v>
      </c>
      <c r="H250" s="17"/>
      <c r="I250" s="16" t="s">
        <v>11</v>
      </c>
      <c r="J250" s="60"/>
      <c r="M250" s="51"/>
      <c r="N250" s="51"/>
      <c r="O250" s="51"/>
      <c r="P250" s="51"/>
    </row>
    <row r="251" spans="2:16" ht="18.75" thickBot="1">
      <c r="B251" s="150" t="s">
        <v>4</v>
      </c>
      <c r="C251" s="106" t="s">
        <v>4</v>
      </c>
      <c r="D251" s="126" t="s">
        <v>5</v>
      </c>
      <c r="E251" s="106" t="s">
        <v>4</v>
      </c>
      <c r="F251" s="52" t="s">
        <v>5</v>
      </c>
      <c r="G251" s="5" t="s">
        <v>4</v>
      </c>
      <c r="H251" s="3" t="s">
        <v>5</v>
      </c>
      <c r="I251" s="5" t="s">
        <v>4</v>
      </c>
      <c r="J251" s="61" t="s">
        <v>5</v>
      </c>
      <c r="K251" s="26"/>
      <c r="M251" s="51"/>
      <c r="N251" s="51"/>
      <c r="O251" s="51"/>
      <c r="P251" s="51"/>
    </row>
    <row r="252" spans="3:16" ht="13.5" thickTop="1">
      <c r="C252" s="100"/>
      <c r="E252" s="101"/>
      <c r="F252" s="53"/>
      <c r="G252" s="4"/>
      <c r="I252" s="4"/>
      <c r="K252" s="1" t="s">
        <v>56</v>
      </c>
      <c r="M252" s="51"/>
      <c r="N252" s="51"/>
      <c r="O252" s="51"/>
      <c r="P252" s="51"/>
    </row>
    <row r="253" spans="1:16" ht="12.75">
      <c r="A253" t="s">
        <v>0</v>
      </c>
      <c r="B253" s="159">
        <v>535952</v>
      </c>
      <c r="C253" s="101">
        <v>3139</v>
      </c>
      <c r="D253" s="129">
        <v>0.0058568677792041075</v>
      </c>
      <c r="E253" s="112">
        <v>60284.15177414286</v>
      </c>
      <c r="F253" s="46">
        <v>0.005651360637650713</v>
      </c>
      <c r="G253" s="6">
        <v>532813</v>
      </c>
      <c r="H253" s="27">
        <v>0.9941431322207959</v>
      </c>
      <c r="I253" s="6">
        <v>10606908.342103431</v>
      </c>
      <c r="J253" s="63">
        <v>0.9943486393623494</v>
      </c>
      <c r="M253" s="51"/>
      <c r="N253" s="51"/>
      <c r="O253" s="51"/>
      <c r="P253" s="51"/>
    </row>
    <row r="254" spans="1:16" ht="12.75">
      <c r="A254" t="s">
        <v>7</v>
      </c>
      <c r="B254" s="159">
        <v>50029</v>
      </c>
      <c r="C254" s="101">
        <v>10373</v>
      </c>
      <c r="D254" s="129">
        <v>0.20733974294908952</v>
      </c>
      <c r="E254" s="112">
        <v>317970.85158314276</v>
      </c>
      <c r="F254" s="46">
        <v>0.17933849516871514</v>
      </c>
      <c r="G254" s="6">
        <v>39656</v>
      </c>
      <c r="H254" s="27">
        <v>0.7926602570509105</v>
      </c>
      <c r="I254" s="6">
        <v>1455049.7778361426</v>
      </c>
      <c r="J254" s="63">
        <v>0.8206615048312849</v>
      </c>
      <c r="M254" s="51"/>
      <c r="N254" s="51"/>
      <c r="O254" s="51"/>
      <c r="P254" s="51"/>
    </row>
    <row r="255" spans="1:16" ht="12.75">
      <c r="A255" t="s">
        <v>6</v>
      </c>
      <c r="B255" s="159">
        <v>11364</v>
      </c>
      <c r="C255" s="101">
        <v>4170</v>
      </c>
      <c r="D255" s="129">
        <v>0.366948257655755</v>
      </c>
      <c r="E255" s="112">
        <v>3181014.847373143</v>
      </c>
      <c r="F255" s="46">
        <v>0.5159492381108043</v>
      </c>
      <c r="G255" s="6">
        <v>7194</v>
      </c>
      <c r="H255" s="27">
        <v>0.633051742344245</v>
      </c>
      <c r="I255" s="6">
        <v>2984349.131108</v>
      </c>
      <c r="J255" s="63">
        <v>0.4840507618891957</v>
      </c>
      <c r="M255" s="51"/>
      <c r="N255" s="51"/>
      <c r="O255" s="51"/>
      <c r="P255" s="51"/>
    </row>
    <row r="256" spans="1:16" ht="12.75">
      <c r="A256" t="s">
        <v>8</v>
      </c>
      <c r="B256" s="159">
        <v>362</v>
      </c>
      <c r="C256" s="101">
        <v>301</v>
      </c>
      <c r="D256" s="129">
        <v>0.8314917127071824</v>
      </c>
      <c r="E256" s="112">
        <v>7114483.173405</v>
      </c>
      <c r="F256" s="46">
        <v>0.9684932673446984</v>
      </c>
      <c r="G256" s="6">
        <v>61</v>
      </c>
      <c r="H256" s="27">
        <v>0.1685082872928177</v>
      </c>
      <c r="I256" s="6">
        <v>231446.233942</v>
      </c>
      <c r="J256" s="63">
        <v>0.03150673265530159</v>
      </c>
      <c r="K256" t="s">
        <v>0</v>
      </c>
      <c r="M256" s="51"/>
      <c r="N256" s="51"/>
      <c r="O256" s="51"/>
      <c r="P256" s="51"/>
    </row>
    <row r="257" spans="1:16" ht="13.5" thickBot="1">
      <c r="A257" t="s">
        <v>9</v>
      </c>
      <c r="B257" s="159">
        <v>474</v>
      </c>
      <c r="C257" s="101">
        <v>148</v>
      </c>
      <c r="D257" s="129">
        <v>0.31223628691983124</v>
      </c>
      <c r="E257" s="112">
        <v>45891.827556571414</v>
      </c>
      <c r="F257" s="54">
        <v>0.8437245757154032</v>
      </c>
      <c r="G257" s="23">
        <v>326</v>
      </c>
      <c r="H257" s="30">
        <v>0.6877637130801688</v>
      </c>
      <c r="I257" s="6">
        <v>8500.125549285714</v>
      </c>
      <c r="J257" s="63">
        <v>0.1562754242845968</v>
      </c>
      <c r="K257" t="s">
        <v>7</v>
      </c>
      <c r="M257" s="51"/>
      <c r="N257" s="51"/>
      <c r="O257" s="51"/>
      <c r="P257" s="51"/>
    </row>
    <row r="258" spans="1:11" ht="14.25" thickBot="1" thickTop="1">
      <c r="A258" s="8" t="s">
        <v>1</v>
      </c>
      <c r="B258" s="155">
        <v>598181</v>
      </c>
      <c r="C258" s="108">
        <v>18131</v>
      </c>
      <c r="D258" s="130">
        <v>0.030310223828573627</v>
      </c>
      <c r="E258" s="145">
        <v>10719644.851692</v>
      </c>
      <c r="F258" s="37">
        <v>0.41220051932681584</v>
      </c>
      <c r="G258" s="38">
        <v>580050</v>
      </c>
      <c r="H258" s="34">
        <v>0.9696897761714264</v>
      </c>
      <c r="I258" s="38">
        <v>15286253.61053886</v>
      </c>
      <c r="J258" s="64">
        <v>0.5877994806731843</v>
      </c>
      <c r="K258" t="s">
        <v>6</v>
      </c>
    </row>
    <row r="259" spans="1:10" ht="14.25" thickBot="1" thickTop="1">
      <c r="A259" s="1" t="s">
        <v>145</v>
      </c>
      <c r="B259" s="158"/>
      <c r="C259" s="111" t="s">
        <v>2</v>
      </c>
      <c r="D259" s="133"/>
      <c r="E259" s="133"/>
      <c r="F259" s="56"/>
      <c r="G259" s="57" t="s">
        <v>3</v>
      </c>
      <c r="H259" s="55"/>
      <c r="I259" s="55"/>
      <c r="J259" s="56"/>
    </row>
    <row r="260" spans="2:16" ht="13.5" thickTop="1">
      <c r="B260" s="146" t="s">
        <v>10</v>
      </c>
      <c r="C260" s="100" t="s">
        <v>12</v>
      </c>
      <c r="D260" s="121"/>
      <c r="E260" s="100" t="s">
        <v>11</v>
      </c>
      <c r="F260" s="58"/>
      <c r="G260" s="13" t="s">
        <v>13</v>
      </c>
      <c r="H260" s="17"/>
      <c r="I260" s="16" t="s">
        <v>11</v>
      </c>
      <c r="J260" s="60"/>
      <c r="M260" s="51"/>
      <c r="N260" s="51"/>
      <c r="O260" s="51"/>
      <c r="P260" s="51"/>
    </row>
    <row r="261" spans="2:16" ht="18.75" thickBot="1">
      <c r="B261" s="150" t="s">
        <v>4</v>
      </c>
      <c r="C261" s="106" t="s">
        <v>4</v>
      </c>
      <c r="D261" s="126" t="s">
        <v>5</v>
      </c>
      <c r="E261" s="106" t="s">
        <v>4</v>
      </c>
      <c r="F261" s="52" t="s">
        <v>5</v>
      </c>
      <c r="G261" s="5" t="s">
        <v>4</v>
      </c>
      <c r="H261" s="3" t="s">
        <v>5</v>
      </c>
      <c r="I261" s="5" t="s">
        <v>4</v>
      </c>
      <c r="J261" s="61" t="s">
        <v>5</v>
      </c>
      <c r="K261" s="26"/>
      <c r="M261" s="51"/>
      <c r="N261" s="51"/>
      <c r="O261" s="51"/>
      <c r="P261" s="51"/>
    </row>
    <row r="262" spans="3:16" ht="13.5" thickTop="1">
      <c r="C262" s="100"/>
      <c r="E262" s="101"/>
      <c r="F262" s="53"/>
      <c r="G262" s="4"/>
      <c r="I262" s="4"/>
      <c r="K262" s="1" t="s">
        <v>56</v>
      </c>
      <c r="M262" s="51"/>
      <c r="N262" s="51"/>
      <c r="O262" s="51"/>
      <c r="P262" s="51"/>
    </row>
    <row r="263" spans="1:16" ht="12.75">
      <c r="A263" t="s">
        <v>0</v>
      </c>
      <c r="B263" s="159">
        <v>535871</v>
      </c>
      <c r="C263" s="101">
        <v>2627</v>
      </c>
      <c r="D263" s="129">
        <v>0.004851277895314726</v>
      </c>
      <c r="E263" s="112">
        <v>52422</v>
      </c>
      <c r="F263" s="46">
        <v>0.004788023764130983</v>
      </c>
      <c r="G263" s="6">
        <v>533244</v>
      </c>
      <c r="H263" s="27">
        <v>0.9951487221046853</v>
      </c>
      <c r="I263" s="6">
        <v>10895047</v>
      </c>
      <c r="J263" s="63">
        <v>0.995211976235869</v>
      </c>
      <c r="M263" s="51"/>
      <c r="N263" s="51"/>
      <c r="O263" s="51"/>
      <c r="P263" s="51"/>
    </row>
    <row r="264" spans="1:16" ht="12.75">
      <c r="A264" t="s">
        <v>7</v>
      </c>
      <c r="B264" s="159">
        <v>50042</v>
      </c>
      <c r="C264" s="101">
        <v>10039</v>
      </c>
      <c r="D264" s="129">
        <v>0.2006</v>
      </c>
      <c r="E264" s="112">
        <v>311103</v>
      </c>
      <c r="F264" s="46">
        <v>0.1727</v>
      </c>
      <c r="G264" s="6">
        <v>40003</v>
      </c>
      <c r="H264" s="27">
        <v>0.7994</v>
      </c>
      <c r="I264" s="6">
        <v>1490596</v>
      </c>
      <c r="J264" s="63">
        <v>0.8273</v>
      </c>
      <c r="M264" s="51"/>
      <c r="N264" s="51"/>
      <c r="O264" s="51"/>
      <c r="P264" s="51"/>
    </row>
    <row r="265" spans="1:16" ht="12.75">
      <c r="A265" t="s">
        <v>6</v>
      </c>
      <c r="B265" s="159">
        <v>11373</v>
      </c>
      <c r="C265" s="101">
        <v>4112</v>
      </c>
      <c r="D265" s="129">
        <v>0.3616</v>
      </c>
      <c r="E265" s="112">
        <v>3276749</v>
      </c>
      <c r="F265" s="46">
        <v>0.5194</v>
      </c>
      <c r="G265" s="6">
        <v>7261</v>
      </c>
      <c r="H265" s="27">
        <v>0.6384</v>
      </c>
      <c r="I265" s="6">
        <v>3031516</v>
      </c>
      <c r="J265" s="63">
        <v>0.4806</v>
      </c>
      <c r="M265" s="51"/>
      <c r="N265" s="51"/>
      <c r="O265" s="51"/>
      <c r="P265" s="51"/>
    </row>
    <row r="266" spans="1:16" ht="12.75">
      <c r="A266" t="s">
        <v>8</v>
      </c>
      <c r="B266" s="159">
        <v>360</v>
      </c>
      <c r="C266" s="101">
        <v>301</v>
      </c>
      <c r="D266" s="129">
        <v>0.8361</v>
      </c>
      <c r="E266" s="112">
        <v>6691567</v>
      </c>
      <c r="F266" s="46">
        <v>0.9665</v>
      </c>
      <c r="G266" s="6">
        <v>59</v>
      </c>
      <c r="H266" s="27">
        <v>0.1639</v>
      </c>
      <c r="I266" s="6">
        <v>231783</v>
      </c>
      <c r="J266" s="63">
        <v>0.0335</v>
      </c>
      <c r="K266" t="s">
        <v>0</v>
      </c>
      <c r="M266" s="51"/>
      <c r="N266" s="51"/>
      <c r="O266" s="51"/>
      <c r="P266" s="51"/>
    </row>
    <row r="267" spans="1:16" ht="13.5" thickBot="1">
      <c r="A267" t="s">
        <v>9</v>
      </c>
      <c r="B267" s="159">
        <v>474</v>
      </c>
      <c r="C267" s="101">
        <v>145</v>
      </c>
      <c r="D267" s="129">
        <v>0.3059</v>
      </c>
      <c r="E267" s="112">
        <v>45127</v>
      </c>
      <c r="F267" s="54">
        <v>0.8422</v>
      </c>
      <c r="G267" s="23">
        <v>329</v>
      </c>
      <c r="H267" s="30">
        <v>0.6941</v>
      </c>
      <c r="I267" s="6">
        <v>8457</v>
      </c>
      <c r="J267" s="63">
        <v>0.1578</v>
      </c>
      <c r="K267" t="s">
        <v>7</v>
      </c>
      <c r="M267" s="51"/>
      <c r="N267" s="51"/>
      <c r="O267" s="51"/>
      <c r="P267" s="51"/>
    </row>
    <row r="268" spans="1:11" ht="14.25" thickBot="1" thickTop="1">
      <c r="A268" s="8" t="s">
        <v>1</v>
      </c>
      <c r="B268" s="155">
        <f>SUM(B263:B267)</f>
        <v>598120</v>
      </c>
      <c r="C268" s="108">
        <f>SUM(C263:C267)</f>
        <v>17224</v>
      </c>
      <c r="D268" s="130">
        <f>C268/B268</f>
        <v>0.028796896943757106</v>
      </c>
      <c r="E268" s="145">
        <f>SUM(E263:E267)</f>
        <v>10376968</v>
      </c>
      <c r="F268" s="37">
        <v>0.3986</v>
      </c>
      <c r="G268" s="38">
        <f>SUM(G263:G267)</f>
        <v>580896</v>
      </c>
      <c r="H268" s="34">
        <f>G268/B268</f>
        <v>0.9712031030562429</v>
      </c>
      <c r="I268" s="38">
        <f>SUM(I263:I267)</f>
        <v>15657399</v>
      </c>
      <c r="J268" s="64">
        <v>0.6014</v>
      </c>
      <c r="K268" t="s">
        <v>6</v>
      </c>
    </row>
    <row r="269" spans="1:10" ht="14.25" thickBot="1" thickTop="1">
      <c r="A269" s="1" t="s">
        <v>144</v>
      </c>
      <c r="B269" s="158"/>
      <c r="C269" s="182" t="s">
        <v>2</v>
      </c>
      <c r="D269" s="183"/>
      <c r="E269" s="183"/>
      <c r="F269" s="184"/>
      <c r="G269" s="185" t="s">
        <v>3</v>
      </c>
      <c r="H269" s="183"/>
      <c r="I269" s="183"/>
      <c r="J269" s="184"/>
    </row>
    <row r="270" spans="2:16" ht="13.5" thickTop="1">
      <c r="B270" s="146" t="s">
        <v>10</v>
      </c>
      <c r="C270" s="100" t="s">
        <v>12</v>
      </c>
      <c r="D270" s="121"/>
      <c r="E270" s="186" t="s">
        <v>11</v>
      </c>
      <c r="F270" s="187"/>
      <c r="G270" s="13" t="s">
        <v>13</v>
      </c>
      <c r="H270" s="17"/>
      <c r="I270" s="186" t="s">
        <v>11</v>
      </c>
      <c r="J270" s="188"/>
      <c r="M270" s="51"/>
      <c r="N270" s="51"/>
      <c r="O270" s="51"/>
      <c r="P270" s="51"/>
    </row>
    <row r="271" spans="2:16" ht="18.75" thickBot="1">
      <c r="B271" s="150" t="s">
        <v>4</v>
      </c>
      <c r="C271" s="106" t="s">
        <v>4</v>
      </c>
      <c r="D271" s="126" t="s">
        <v>5</v>
      </c>
      <c r="E271" s="106" t="s">
        <v>4</v>
      </c>
      <c r="F271" s="52" t="s">
        <v>5</v>
      </c>
      <c r="G271" s="5" t="s">
        <v>4</v>
      </c>
      <c r="H271" s="3" t="s">
        <v>5</v>
      </c>
      <c r="I271" s="5" t="s">
        <v>4</v>
      </c>
      <c r="J271" s="61" t="s">
        <v>5</v>
      </c>
      <c r="K271" s="26"/>
      <c r="M271" s="51"/>
      <c r="N271" s="51"/>
      <c r="O271" s="51"/>
      <c r="P271" s="51"/>
    </row>
    <row r="272" spans="3:16" ht="13.5" thickTop="1">
      <c r="C272" s="100"/>
      <c r="E272" s="101"/>
      <c r="F272" s="53"/>
      <c r="G272" s="4"/>
      <c r="I272" s="4"/>
      <c r="K272" s="1" t="s">
        <v>56</v>
      </c>
      <c r="M272" s="51"/>
      <c r="N272" s="51"/>
      <c r="O272" s="51"/>
      <c r="P272" s="51"/>
    </row>
    <row r="273" spans="1:16" ht="12.75">
      <c r="A273" t="s">
        <v>0</v>
      </c>
      <c r="B273" s="159">
        <v>535761</v>
      </c>
      <c r="C273" s="101">
        <v>2598</v>
      </c>
      <c r="D273" s="129">
        <v>0.004851277895314726</v>
      </c>
      <c r="E273" s="112">
        <v>46575</v>
      </c>
      <c r="F273" s="46">
        <v>0.004788023764130983</v>
      </c>
      <c r="G273" s="6">
        <v>533163</v>
      </c>
      <c r="H273" s="27">
        <v>0.9951487221046853</v>
      </c>
      <c r="I273" s="6">
        <v>9735807</v>
      </c>
      <c r="J273" s="63">
        <v>0.995211976235869</v>
      </c>
      <c r="M273" s="51"/>
      <c r="N273" s="51"/>
      <c r="O273" s="51"/>
      <c r="P273" s="51"/>
    </row>
    <row r="274" spans="1:16" ht="12.75">
      <c r="A274" t="s">
        <v>7</v>
      </c>
      <c r="B274" s="159">
        <v>49619</v>
      </c>
      <c r="C274" s="101">
        <v>9278</v>
      </c>
      <c r="D274" s="129">
        <v>0.18635761057325353</v>
      </c>
      <c r="E274" s="112">
        <v>287554</v>
      </c>
      <c r="F274" s="46">
        <v>0.1725</v>
      </c>
      <c r="G274" s="6">
        <v>40341</v>
      </c>
      <c r="H274" s="27">
        <v>0.8136423894267465</v>
      </c>
      <c r="I274" s="6">
        <v>1379610</v>
      </c>
      <c r="J274" s="63">
        <v>0.8275</v>
      </c>
      <c r="M274" s="51"/>
      <c r="N274" s="51"/>
      <c r="O274" s="51"/>
      <c r="P274" s="51"/>
    </row>
    <row r="275" spans="1:16" ht="12.75">
      <c r="A275" t="s">
        <v>6</v>
      </c>
      <c r="B275" s="159">
        <v>11331</v>
      </c>
      <c r="C275" s="101">
        <v>4015</v>
      </c>
      <c r="D275" s="129">
        <v>0.3536821705426357</v>
      </c>
      <c r="E275" s="112">
        <v>3330501</v>
      </c>
      <c r="F275" s="46">
        <v>0.5316</v>
      </c>
      <c r="G275" s="6">
        <v>7316</v>
      </c>
      <c r="H275" s="27">
        <v>0.6463178294573644</v>
      </c>
      <c r="I275" s="6">
        <v>2934084</v>
      </c>
      <c r="J275" s="63">
        <v>0.4684</v>
      </c>
      <c r="M275" s="51"/>
      <c r="N275" s="51"/>
      <c r="O275" s="51"/>
      <c r="P275" s="51"/>
    </row>
    <row r="276" spans="1:16" ht="12.75">
      <c r="A276" t="s">
        <v>8</v>
      </c>
      <c r="B276" s="159">
        <v>359</v>
      </c>
      <c r="C276" s="101">
        <v>301</v>
      </c>
      <c r="D276" s="129">
        <v>0.8337950138504155</v>
      </c>
      <c r="E276" s="112">
        <v>6359340</v>
      </c>
      <c r="F276" s="46">
        <v>0.9656</v>
      </c>
      <c r="G276" s="6">
        <v>58</v>
      </c>
      <c r="H276" s="27">
        <v>0.16620498614958448</v>
      </c>
      <c r="I276" s="6">
        <v>226320</v>
      </c>
      <c r="J276" s="63">
        <v>0.0344</v>
      </c>
      <c r="K276" t="s">
        <v>0</v>
      </c>
      <c r="M276" s="51"/>
      <c r="N276" s="51"/>
      <c r="O276" s="51"/>
      <c r="P276" s="51"/>
    </row>
    <row r="277" spans="1:16" ht="13.5" thickBot="1">
      <c r="A277" t="s">
        <v>9</v>
      </c>
      <c r="B277" s="159">
        <v>472</v>
      </c>
      <c r="C277" s="101">
        <v>139</v>
      </c>
      <c r="D277" s="129">
        <v>0.2938689217758985</v>
      </c>
      <c r="E277" s="112">
        <v>54879</v>
      </c>
      <c r="F277" s="54">
        <v>0.8451</v>
      </c>
      <c r="G277" s="23">
        <v>333</v>
      </c>
      <c r="H277" s="30">
        <v>0.7055</v>
      </c>
      <c r="I277" s="6">
        <v>10060</v>
      </c>
      <c r="J277" s="63">
        <v>0.1549</v>
      </c>
      <c r="K277" t="s">
        <v>7</v>
      </c>
      <c r="M277" s="51"/>
      <c r="N277" s="51"/>
      <c r="O277" s="51"/>
      <c r="P277" s="51"/>
    </row>
    <row r="278" spans="1:11" ht="14.25" thickBot="1" thickTop="1">
      <c r="A278" s="8" t="s">
        <v>1</v>
      </c>
      <c r="B278" s="155">
        <f>SUM(B273:B277)</f>
        <v>597542</v>
      </c>
      <c r="C278" s="108">
        <f>SUM(C273:C277)</f>
        <v>16331</v>
      </c>
      <c r="D278" s="130">
        <f>C278/B278</f>
        <v>0.027330296447781077</v>
      </c>
      <c r="E278" s="145">
        <f>SUM(E273:E277)</f>
        <v>10078849</v>
      </c>
      <c r="F278" s="37">
        <v>0.4138</v>
      </c>
      <c r="G278" s="38">
        <f>SUM(G273:G277)</f>
        <v>581211</v>
      </c>
      <c r="H278" s="34">
        <f>G278/B278</f>
        <v>0.9726697035522189</v>
      </c>
      <c r="I278" s="38">
        <f>SUM(I273:I277)</f>
        <v>14285881</v>
      </c>
      <c r="J278" s="64">
        <v>0.5862</v>
      </c>
      <c r="K278" t="s">
        <v>6</v>
      </c>
    </row>
    <row r="279" spans="1:10" ht="14.25" thickBot="1" thickTop="1">
      <c r="A279" s="1" t="s">
        <v>143</v>
      </c>
      <c r="B279" s="158"/>
      <c r="C279" s="182" t="s">
        <v>2</v>
      </c>
      <c r="D279" s="183"/>
      <c r="E279" s="183"/>
      <c r="F279" s="184"/>
      <c r="G279" s="185" t="s">
        <v>3</v>
      </c>
      <c r="H279" s="183"/>
      <c r="I279" s="183"/>
      <c r="J279" s="184"/>
    </row>
    <row r="280" spans="2:16" ht="13.5" thickTop="1">
      <c r="B280" s="146" t="s">
        <v>10</v>
      </c>
      <c r="C280" s="100" t="s">
        <v>12</v>
      </c>
      <c r="D280" s="121"/>
      <c r="E280" s="186" t="s">
        <v>11</v>
      </c>
      <c r="F280" s="187"/>
      <c r="G280" s="13" t="s">
        <v>13</v>
      </c>
      <c r="H280" s="17"/>
      <c r="I280" s="186" t="s">
        <v>11</v>
      </c>
      <c r="J280" s="188"/>
      <c r="M280" s="51"/>
      <c r="N280" s="51"/>
      <c r="O280" s="51"/>
      <c r="P280" s="51"/>
    </row>
    <row r="281" spans="2:16" ht="18.75" thickBot="1">
      <c r="B281" s="150" t="s">
        <v>4</v>
      </c>
      <c r="C281" s="106" t="s">
        <v>4</v>
      </c>
      <c r="D281" s="126" t="s">
        <v>5</v>
      </c>
      <c r="E281" s="106" t="s">
        <v>4</v>
      </c>
      <c r="F281" s="52" t="s">
        <v>5</v>
      </c>
      <c r="G281" s="5" t="s">
        <v>4</v>
      </c>
      <c r="H281" s="3" t="s">
        <v>5</v>
      </c>
      <c r="I281" s="5" t="s">
        <v>4</v>
      </c>
      <c r="J281" s="61" t="s">
        <v>5</v>
      </c>
      <c r="K281" s="26"/>
      <c r="M281" s="51"/>
      <c r="N281" s="51"/>
      <c r="O281" s="51"/>
      <c r="P281" s="51"/>
    </row>
    <row r="282" spans="3:16" ht="13.5" thickTop="1">
      <c r="C282" s="100"/>
      <c r="E282" s="101"/>
      <c r="F282" s="53"/>
      <c r="G282" s="4"/>
      <c r="I282" s="4"/>
      <c r="K282" s="1" t="s">
        <v>56</v>
      </c>
      <c r="M282" s="51"/>
      <c r="N282" s="51"/>
      <c r="O282" s="51"/>
      <c r="P282" s="51"/>
    </row>
    <row r="283" spans="1:16" ht="12.75">
      <c r="A283" t="s">
        <v>0</v>
      </c>
      <c r="B283" s="159">
        <v>535529</v>
      </c>
      <c r="C283" s="101">
        <v>2598</v>
      </c>
      <c r="D283" s="129">
        <v>0.004851277895314726</v>
      </c>
      <c r="E283" s="112">
        <v>44098.411280285705</v>
      </c>
      <c r="F283" s="46">
        <v>0.004788023764130983</v>
      </c>
      <c r="G283" s="6">
        <v>532931</v>
      </c>
      <c r="H283" s="27">
        <v>0.9951487221046853</v>
      </c>
      <c r="I283" s="6">
        <v>9166050.379259286</v>
      </c>
      <c r="J283" s="63">
        <v>0.995211976235869</v>
      </c>
      <c r="M283" s="51"/>
      <c r="N283" s="51"/>
      <c r="O283" s="51"/>
      <c r="P283" s="51"/>
    </row>
    <row r="284" spans="1:16" ht="12.75">
      <c r="A284" t="s">
        <v>7</v>
      </c>
      <c r="B284" s="159">
        <v>49786</v>
      </c>
      <c r="C284" s="101">
        <v>9278</v>
      </c>
      <c r="D284" s="129">
        <v>0.18635761057325353</v>
      </c>
      <c r="E284" s="112">
        <v>254374.14284242856</v>
      </c>
      <c r="F284" s="46">
        <v>0.16897890295685664</v>
      </c>
      <c r="G284" s="6">
        <v>40508</v>
      </c>
      <c r="H284" s="27">
        <v>0.8136423894267465</v>
      </c>
      <c r="I284" s="6">
        <v>1250986.2210331426</v>
      </c>
      <c r="J284" s="63">
        <v>0.8310210970431434</v>
      </c>
      <c r="M284" s="51"/>
      <c r="N284" s="51"/>
      <c r="O284" s="51"/>
      <c r="P284" s="51"/>
    </row>
    <row r="285" spans="1:16" ht="12.75">
      <c r="A285" t="s">
        <v>6</v>
      </c>
      <c r="B285" s="159">
        <v>11352</v>
      </c>
      <c r="C285" s="101">
        <v>4015</v>
      </c>
      <c r="D285" s="129">
        <v>0.3536821705426357</v>
      </c>
      <c r="E285" s="112">
        <v>3008900.2315744287</v>
      </c>
      <c r="F285" s="46">
        <v>0.5373310524104402</v>
      </c>
      <c r="G285" s="6">
        <v>7337</v>
      </c>
      <c r="H285" s="27">
        <v>0.6463178294573644</v>
      </c>
      <c r="I285" s="6">
        <v>2590813.7958890004</v>
      </c>
      <c r="J285" s="63">
        <v>0.4626689475895599</v>
      </c>
      <c r="M285" s="51"/>
      <c r="N285" s="51"/>
      <c r="O285" s="51"/>
      <c r="P285" s="51"/>
    </row>
    <row r="286" spans="1:16" ht="12.75">
      <c r="A286" t="s">
        <v>8</v>
      </c>
      <c r="B286" s="159">
        <v>361</v>
      </c>
      <c r="C286" s="101">
        <v>301</v>
      </c>
      <c r="D286" s="129">
        <v>0.8337950138504155</v>
      </c>
      <c r="E286" s="112">
        <v>6619993.239011002</v>
      </c>
      <c r="F286" s="46">
        <v>0.9663451948085061</v>
      </c>
      <c r="G286" s="6">
        <v>60</v>
      </c>
      <c r="H286" s="27">
        <v>0.16620498614958448</v>
      </c>
      <c r="I286" s="6">
        <v>230553.82696042856</v>
      </c>
      <c r="J286" s="63">
        <v>0.03365480519149389</v>
      </c>
      <c r="K286" t="s">
        <v>0</v>
      </c>
      <c r="M286" s="51"/>
      <c r="N286" s="51"/>
      <c r="O286" s="51"/>
      <c r="P286" s="51"/>
    </row>
    <row r="287" spans="1:16" ht="13.5" thickBot="1">
      <c r="A287" t="s">
        <v>9</v>
      </c>
      <c r="B287" s="159">
        <v>473</v>
      </c>
      <c r="C287" s="101">
        <v>139</v>
      </c>
      <c r="D287" s="129">
        <v>0.2938689217758985</v>
      </c>
      <c r="E287" s="112">
        <v>49417.546521000004</v>
      </c>
      <c r="F287" s="54">
        <v>0.8413690666825352</v>
      </c>
      <c r="G287" s="23">
        <v>334</v>
      </c>
      <c r="H287" s="30">
        <v>0.7061310782241015</v>
      </c>
      <c r="I287" s="6">
        <v>9317.137790428571</v>
      </c>
      <c r="J287" s="65">
        <v>0.15863093331746478</v>
      </c>
      <c r="K287" t="s">
        <v>7</v>
      </c>
      <c r="M287" s="51"/>
      <c r="N287" s="51"/>
      <c r="O287" s="51"/>
      <c r="P287" s="51"/>
    </row>
    <row r="288" spans="1:11" ht="14.25" thickBot="1" thickTop="1">
      <c r="A288" s="8" t="s">
        <v>1</v>
      </c>
      <c r="B288" s="155">
        <f>SUM(B283:B287)</f>
        <v>597501</v>
      </c>
      <c r="C288" s="108">
        <f>SUM(C283:C287)</f>
        <v>16331</v>
      </c>
      <c r="D288" s="130">
        <f>C288/B288</f>
        <v>0.027332171829001124</v>
      </c>
      <c r="E288" s="145">
        <f>SUM(E283:E287)</f>
        <v>9976783.571229145</v>
      </c>
      <c r="F288" s="37">
        <v>0.4298</v>
      </c>
      <c r="G288" s="38">
        <f>SUM(G283:G287)</f>
        <v>581170</v>
      </c>
      <c r="H288" s="34">
        <f>G288/B288</f>
        <v>0.9726678281709988</v>
      </c>
      <c r="I288" s="38">
        <f>SUM(I283:I287)</f>
        <v>13247721.360932287</v>
      </c>
      <c r="J288" s="64">
        <v>0.5702</v>
      </c>
      <c r="K288" t="s">
        <v>6</v>
      </c>
    </row>
    <row r="289" spans="1:10" ht="14.25" thickBot="1" thickTop="1">
      <c r="A289" s="1" t="s">
        <v>142</v>
      </c>
      <c r="B289" s="158"/>
      <c r="C289" s="182" t="s">
        <v>2</v>
      </c>
      <c r="D289" s="189"/>
      <c r="E289" s="183"/>
      <c r="F289" s="184"/>
      <c r="G289" s="185" t="s">
        <v>3</v>
      </c>
      <c r="H289" s="183"/>
      <c r="I289" s="183"/>
      <c r="J289" s="184"/>
    </row>
    <row r="290" spans="2:16" ht="13.5" thickTop="1">
      <c r="B290" s="146" t="s">
        <v>10</v>
      </c>
      <c r="C290" s="100" t="s">
        <v>12</v>
      </c>
      <c r="D290" s="121"/>
      <c r="E290" s="186" t="s">
        <v>11</v>
      </c>
      <c r="F290" s="187"/>
      <c r="G290" s="13" t="s">
        <v>13</v>
      </c>
      <c r="H290" s="17"/>
      <c r="I290" s="186" t="s">
        <v>11</v>
      </c>
      <c r="J290" s="188"/>
      <c r="M290" s="51"/>
      <c r="N290" s="51"/>
      <c r="O290" s="51"/>
      <c r="P290" s="51"/>
    </row>
    <row r="291" spans="2:16" ht="18.75" thickBot="1">
      <c r="B291" s="150" t="s">
        <v>4</v>
      </c>
      <c r="C291" s="106" t="s">
        <v>4</v>
      </c>
      <c r="D291" s="126" t="s">
        <v>5</v>
      </c>
      <c r="E291" s="106" t="s">
        <v>4</v>
      </c>
      <c r="F291" s="52" t="s">
        <v>5</v>
      </c>
      <c r="G291" s="5" t="s">
        <v>4</v>
      </c>
      <c r="H291" s="3" t="s">
        <v>5</v>
      </c>
      <c r="I291" s="5" t="s">
        <v>4</v>
      </c>
      <c r="J291" s="61" t="s">
        <v>5</v>
      </c>
      <c r="K291" s="26"/>
      <c r="M291" s="51"/>
      <c r="N291" s="51"/>
      <c r="O291" s="51"/>
      <c r="P291" s="51"/>
    </row>
    <row r="292" spans="3:16" ht="13.5" thickTop="1">
      <c r="C292" s="100"/>
      <c r="E292" s="101"/>
      <c r="F292" s="53"/>
      <c r="G292" s="4"/>
      <c r="I292" s="4"/>
      <c r="K292" s="1" t="s">
        <v>56</v>
      </c>
      <c r="M292" s="51"/>
      <c r="N292" s="51"/>
      <c r="O292" s="51"/>
      <c r="P292" s="51"/>
    </row>
    <row r="293" spans="1:16" ht="12.75">
      <c r="A293" t="s">
        <v>0</v>
      </c>
      <c r="B293" s="159">
        <v>536134</v>
      </c>
      <c r="C293" s="101">
        <v>2580</v>
      </c>
      <c r="D293" s="129">
        <v>0.004812229778376301</v>
      </c>
      <c r="E293" s="112">
        <v>40519.45619857142</v>
      </c>
      <c r="F293" s="46">
        <v>0.004749773673212618</v>
      </c>
      <c r="G293" s="6">
        <v>533554</v>
      </c>
      <c r="H293" s="27">
        <v>0.9951877702216237</v>
      </c>
      <c r="I293" s="6">
        <v>8490298.849332428</v>
      </c>
      <c r="J293" s="63">
        <v>0.9952502263267874</v>
      </c>
      <c r="M293" s="51"/>
      <c r="N293" s="51"/>
      <c r="O293" s="51"/>
      <c r="P293" s="51"/>
    </row>
    <row r="294" spans="1:16" ht="12.75">
      <c r="A294" t="s">
        <v>7</v>
      </c>
      <c r="B294" s="159">
        <v>50051</v>
      </c>
      <c r="C294" s="101">
        <v>8666</v>
      </c>
      <c r="D294" s="129">
        <v>0.17314339373838686</v>
      </c>
      <c r="E294" s="112">
        <v>209118.332032</v>
      </c>
      <c r="F294" s="46">
        <v>0.1527097430312553</v>
      </c>
      <c r="G294" s="6">
        <v>41385</v>
      </c>
      <c r="H294" s="27">
        <v>0.8268566062616132</v>
      </c>
      <c r="I294" s="6">
        <v>1160266.0168710002</v>
      </c>
      <c r="J294" s="63">
        <v>0.8472902569687447</v>
      </c>
      <c r="M294" s="51"/>
      <c r="N294" s="51"/>
      <c r="O294" s="51"/>
      <c r="P294" s="51"/>
    </row>
    <row r="295" spans="1:16" ht="12.75">
      <c r="A295" t="s">
        <v>6</v>
      </c>
      <c r="B295" s="159">
        <v>11275</v>
      </c>
      <c r="C295" s="101">
        <v>3889</v>
      </c>
      <c r="D295" s="129">
        <v>0.34492239467849223</v>
      </c>
      <c r="E295" s="112">
        <v>2732413.1291725715</v>
      </c>
      <c r="F295" s="46">
        <v>0.5345725181489406</v>
      </c>
      <c r="G295" s="6">
        <v>7386</v>
      </c>
      <c r="H295" s="27">
        <v>0.6550776053215077</v>
      </c>
      <c r="I295" s="6">
        <v>2378985.299302715</v>
      </c>
      <c r="J295" s="63">
        <v>0.46542748185105937</v>
      </c>
      <c r="M295" s="51"/>
      <c r="N295" s="51"/>
      <c r="O295" s="51"/>
      <c r="P295" s="51"/>
    </row>
    <row r="296" spans="1:16" ht="12.75">
      <c r="A296" t="s">
        <v>8</v>
      </c>
      <c r="B296" s="159">
        <v>362</v>
      </c>
      <c r="C296" s="101">
        <v>301</v>
      </c>
      <c r="D296" s="129">
        <v>0.8314917127071824</v>
      </c>
      <c r="E296" s="112">
        <v>5879117.404947714</v>
      </c>
      <c r="F296" s="46">
        <v>0.9537186107166533</v>
      </c>
      <c r="G296" s="6">
        <v>61</v>
      </c>
      <c r="H296" s="27">
        <v>0.1685082872928177</v>
      </c>
      <c r="I296" s="6">
        <v>285297.6949421429</v>
      </c>
      <c r="J296" s="63">
        <v>0.04628138928334668</v>
      </c>
      <c r="K296" t="s">
        <v>0</v>
      </c>
      <c r="M296" s="51"/>
      <c r="N296" s="51"/>
      <c r="O296" s="51"/>
      <c r="P296" s="51"/>
    </row>
    <row r="297" spans="1:16" ht="13.5" thickBot="1">
      <c r="A297" t="s">
        <v>9</v>
      </c>
      <c r="B297" s="159">
        <v>467</v>
      </c>
      <c r="C297" s="101">
        <v>128</v>
      </c>
      <c r="D297" s="129">
        <v>0.2740899357601713</v>
      </c>
      <c r="E297" s="112">
        <v>59898.47911242857</v>
      </c>
      <c r="F297" s="54">
        <v>0.8417234120959668</v>
      </c>
      <c r="G297" s="23">
        <v>339</v>
      </c>
      <c r="H297" s="30">
        <v>0.7259100642398287</v>
      </c>
      <c r="I297" s="6">
        <v>11263.232979285714</v>
      </c>
      <c r="J297" s="65">
        <v>0.15827658790403315</v>
      </c>
      <c r="K297" t="s">
        <v>7</v>
      </c>
      <c r="M297" s="51"/>
      <c r="N297" s="51"/>
      <c r="O297" s="51"/>
      <c r="P297" s="51"/>
    </row>
    <row r="298" spans="1:11" ht="14.25" thickBot="1" thickTop="1">
      <c r="A298" s="8" t="s">
        <v>1</v>
      </c>
      <c r="B298" s="155">
        <f>SUM(B293:B297)</f>
        <v>598289</v>
      </c>
      <c r="C298" s="108">
        <f>SUM(C293:C297)</f>
        <v>15564</v>
      </c>
      <c r="D298" s="130">
        <f>C298/B298</f>
        <v>0.0260141837807481</v>
      </c>
      <c r="E298" s="145">
        <f>SUM(E293:E297)</f>
        <v>8921066.801463284</v>
      </c>
      <c r="F298" s="37">
        <v>0.42009324200703757</v>
      </c>
      <c r="G298" s="38">
        <f>SUM(G293:G297)</f>
        <v>582725</v>
      </c>
      <c r="H298" s="34">
        <f>G298/B298</f>
        <v>0.973985816219252</v>
      </c>
      <c r="I298" s="38">
        <f>SUM(I293:I297)</f>
        <v>12326111.093427572</v>
      </c>
      <c r="J298" s="64">
        <v>0.5799067579929624</v>
      </c>
      <c r="K298" t="s">
        <v>6</v>
      </c>
    </row>
    <row r="299" spans="1:10" ht="14.25" thickBot="1" thickTop="1">
      <c r="A299" s="1" t="s">
        <v>141</v>
      </c>
      <c r="B299" s="158"/>
      <c r="C299" s="182" t="s">
        <v>2</v>
      </c>
      <c r="D299" s="189"/>
      <c r="E299" s="183"/>
      <c r="F299" s="184"/>
      <c r="G299" s="185" t="s">
        <v>3</v>
      </c>
      <c r="H299" s="183"/>
      <c r="I299" s="183"/>
      <c r="J299" s="184"/>
    </row>
    <row r="300" spans="2:16" ht="13.5" thickTop="1">
      <c r="B300" s="146" t="s">
        <v>10</v>
      </c>
      <c r="C300" s="100" t="s">
        <v>12</v>
      </c>
      <c r="D300" s="121"/>
      <c r="E300" s="186" t="s">
        <v>11</v>
      </c>
      <c r="F300" s="187"/>
      <c r="G300" s="13" t="s">
        <v>13</v>
      </c>
      <c r="H300" s="17"/>
      <c r="I300" s="186" t="s">
        <v>11</v>
      </c>
      <c r="J300" s="188"/>
      <c r="M300" s="51"/>
      <c r="N300" s="51"/>
      <c r="O300" s="51"/>
      <c r="P300" s="51"/>
    </row>
    <row r="301" spans="2:16" ht="18.75" thickBot="1">
      <c r="B301" s="150" t="s">
        <v>4</v>
      </c>
      <c r="C301" s="106" t="s">
        <v>4</v>
      </c>
      <c r="D301" s="126" t="s">
        <v>5</v>
      </c>
      <c r="E301" s="106" t="s">
        <v>4</v>
      </c>
      <c r="F301" s="52" t="s">
        <v>5</v>
      </c>
      <c r="G301" s="5" t="s">
        <v>4</v>
      </c>
      <c r="H301" s="3" t="s">
        <v>5</v>
      </c>
      <c r="I301" s="5" t="s">
        <v>4</v>
      </c>
      <c r="J301" s="61" t="s">
        <v>5</v>
      </c>
      <c r="K301" s="26"/>
      <c r="M301" s="51"/>
      <c r="N301" s="51"/>
      <c r="O301" s="51"/>
      <c r="P301" s="51"/>
    </row>
    <row r="302" spans="3:16" ht="13.5" thickTop="1">
      <c r="C302" s="100"/>
      <c r="E302" s="101"/>
      <c r="F302" s="53"/>
      <c r="G302" s="4"/>
      <c r="I302" s="4"/>
      <c r="K302" s="1" t="s">
        <v>56</v>
      </c>
      <c r="M302" s="51"/>
      <c r="N302" s="51"/>
      <c r="O302" s="51"/>
      <c r="P302" s="51"/>
    </row>
    <row r="303" spans="1:16" ht="12.75">
      <c r="A303" t="s">
        <v>0</v>
      </c>
      <c r="B303" s="159">
        <v>535853</v>
      </c>
      <c r="C303" s="101">
        <v>2462</v>
      </c>
      <c r="D303" s="129">
        <v>0.00459454365283016</v>
      </c>
      <c r="E303" s="112">
        <v>45215.05315414286</v>
      </c>
      <c r="F303" s="46">
        <v>0.00460894702498236</v>
      </c>
      <c r="G303" s="6">
        <v>533391</v>
      </c>
      <c r="H303" s="27">
        <v>0.9954054563471698</v>
      </c>
      <c r="I303" s="6">
        <v>9765063.283537285</v>
      </c>
      <c r="J303" s="63">
        <v>0.9953910529750176</v>
      </c>
      <c r="M303" s="51"/>
      <c r="N303" s="51"/>
      <c r="O303" s="51"/>
      <c r="P303" s="51"/>
    </row>
    <row r="304" spans="1:16" ht="12.75">
      <c r="A304" t="s">
        <v>7</v>
      </c>
      <c r="B304" s="159">
        <v>50379</v>
      </c>
      <c r="C304" s="101">
        <v>8654</v>
      </c>
      <c r="D304" s="129">
        <v>0.17177792334107467</v>
      </c>
      <c r="E304" s="112">
        <v>235254.9753497143</v>
      </c>
      <c r="F304" s="46">
        <v>0.1490697488988721</v>
      </c>
      <c r="G304" s="6">
        <v>41725</v>
      </c>
      <c r="H304" s="27">
        <v>0.8282220766589253</v>
      </c>
      <c r="I304" s="6">
        <v>1342898.7217448566</v>
      </c>
      <c r="J304" s="63">
        <v>0.850930251101128</v>
      </c>
      <c r="M304" s="51"/>
      <c r="N304" s="51"/>
      <c r="O304" s="51"/>
      <c r="P304" s="51"/>
    </row>
    <row r="305" spans="1:16" ht="12.75">
      <c r="A305" t="s">
        <v>6</v>
      </c>
      <c r="B305" s="159">
        <v>10879</v>
      </c>
      <c r="C305" s="101">
        <v>3744</v>
      </c>
      <c r="D305" s="129">
        <v>0.3441492784263259</v>
      </c>
      <c r="E305" s="112">
        <v>2767449.0781358564</v>
      </c>
      <c r="F305" s="46">
        <v>0.5298010074463607</v>
      </c>
      <c r="G305" s="6">
        <v>7135</v>
      </c>
      <c r="H305" s="27">
        <v>0.6558507215736741</v>
      </c>
      <c r="I305" s="6">
        <v>2456114.182860858</v>
      </c>
      <c r="J305" s="63">
        <v>0.4701989925536393</v>
      </c>
      <c r="M305" s="51"/>
      <c r="N305" s="51"/>
      <c r="O305" s="51"/>
      <c r="P305" s="51"/>
    </row>
    <row r="306" spans="1:16" ht="12.75">
      <c r="A306" t="s">
        <v>8</v>
      </c>
      <c r="B306" s="159">
        <v>360</v>
      </c>
      <c r="C306" s="101">
        <v>301</v>
      </c>
      <c r="D306" s="129">
        <v>0.8361111111111111</v>
      </c>
      <c r="E306" s="112">
        <v>6072770.924324855</v>
      </c>
      <c r="F306" s="46">
        <v>0.9651515225748462</v>
      </c>
      <c r="G306" s="6">
        <v>59</v>
      </c>
      <c r="H306" s="27">
        <v>0.1638888888888889</v>
      </c>
      <c r="I306" s="6">
        <v>219267.97556085716</v>
      </c>
      <c r="J306" s="63">
        <v>0.03484847742515386</v>
      </c>
      <c r="K306" t="s">
        <v>0</v>
      </c>
      <c r="M306" s="51"/>
      <c r="N306" s="51"/>
      <c r="O306" s="51"/>
      <c r="P306" s="51"/>
    </row>
    <row r="307" spans="1:16" ht="13.5" thickBot="1">
      <c r="A307" t="s">
        <v>9</v>
      </c>
      <c r="B307" s="159">
        <v>467</v>
      </c>
      <c r="C307" s="101">
        <v>124</v>
      </c>
      <c r="D307" s="129">
        <v>0.26552462526766596</v>
      </c>
      <c r="E307" s="112">
        <v>59070.63764242856</v>
      </c>
      <c r="F307" s="54">
        <v>0.8359576232639756</v>
      </c>
      <c r="G307" s="23">
        <v>343</v>
      </c>
      <c r="H307" s="30">
        <v>0.734475374732334</v>
      </c>
      <c r="I307" s="6">
        <v>11591.601684714287</v>
      </c>
      <c r="J307" s="65">
        <v>0.16404237673602443</v>
      </c>
      <c r="K307" t="s">
        <v>7</v>
      </c>
      <c r="M307" s="51"/>
      <c r="N307" s="51"/>
      <c r="O307" s="51"/>
      <c r="P307" s="51"/>
    </row>
    <row r="308" spans="1:11" ht="14.25" thickBot="1" thickTop="1">
      <c r="A308" s="8" t="s">
        <v>1</v>
      </c>
      <c r="B308" s="155">
        <f>SUM(B303:B307)</f>
        <v>597938</v>
      </c>
      <c r="C308" s="108">
        <f>SUM(C303:C307)</f>
        <v>15285</v>
      </c>
      <c r="D308" s="130">
        <f>C308/B308</f>
        <v>0.02556285099792955</v>
      </c>
      <c r="E308" s="145">
        <f>SUM(E303:E307)</f>
        <v>9179760.668606997</v>
      </c>
      <c r="F308" s="37">
        <v>0.3997612528771056</v>
      </c>
      <c r="G308" s="38">
        <f>SUM(G303:G307)</f>
        <v>582653</v>
      </c>
      <c r="H308" s="34">
        <f>G308/B308</f>
        <v>0.9744371490020705</v>
      </c>
      <c r="I308" s="38">
        <f>SUM(I303:I307)</f>
        <v>13794935.76538857</v>
      </c>
      <c r="J308" s="64">
        <v>0.6002387471228942</v>
      </c>
      <c r="K308" t="s">
        <v>6</v>
      </c>
    </row>
    <row r="309" spans="1:16" ht="14.25" thickBot="1" thickTop="1">
      <c r="A309" s="1" t="s">
        <v>140</v>
      </c>
      <c r="B309" s="158"/>
      <c r="C309" s="182" t="s">
        <v>2</v>
      </c>
      <c r="D309" s="189"/>
      <c r="E309" s="183"/>
      <c r="F309" s="184"/>
      <c r="G309" s="185" t="s">
        <v>3</v>
      </c>
      <c r="H309" s="183"/>
      <c r="I309" s="183"/>
      <c r="J309" s="184"/>
      <c r="M309" s="51"/>
      <c r="N309" s="51"/>
      <c r="O309" s="51"/>
      <c r="P309" s="51"/>
    </row>
    <row r="310" spans="2:16" ht="18.75" thickTop="1">
      <c r="B310" s="146" t="s">
        <v>10</v>
      </c>
      <c r="C310" s="100" t="s">
        <v>12</v>
      </c>
      <c r="D310" s="121"/>
      <c r="E310" s="186" t="s">
        <v>11</v>
      </c>
      <c r="F310" s="187"/>
      <c r="G310" s="13" t="s">
        <v>13</v>
      </c>
      <c r="H310" s="17"/>
      <c r="I310" s="186" t="s">
        <v>11</v>
      </c>
      <c r="J310" s="188"/>
      <c r="K310" s="26"/>
      <c r="M310" s="51"/>
      <c r="N310" s="51"/>
      <c r="O310" s="51"/>
      <c r="P310" s="51"/>
    </row>
    <row r="311" spans="2:16" ht="13.5" thickBot="1">
      <c r="B311" s="150" t="s">
        <v>4</v>
      </c>
      <c r="C311" s="106" t="s">
        <v>4</v>
      </c>
      <c r="D311" s="126" t="s">
        <v>5</v>
      </c>
      <c r="E311" s="106" t="s">
        <v>4</v>
      </c>
      <c r="F311" s="52" t="s">
        <v>5</v>
      </c>
      <c r="G311" s="5" t="s">
        <v>4</v>
      </c>
      <c r="H311" s="3" t="s">
        <v>5</v>
      </c>
      <c r="I311" s="5" t="s">
        <v>4</v>
      </c>
      <c r="J311" s="61" t="s">
        <v>5</v>
      </c>
      <c r="K311" s="1" t="s">
        <v>56</v>
      </c>
      <c r="M311" s="51"/>
      <c r="N311" s="51"/>
      <c r="O311" s="51"/>
      <c r="P311" s="51"/>
    </row>
    <row r="312" spans="3:16" ht="13.5" thickTop="1">
      <c r="C312" s="100"/>
      <c r="E312" s="101"/>
      <c r="F312" s="53"/>
      <c r="G312" s="4"/>
      <c r="I312" s="4"/>
      <c r="M312" s="51"/>
      <c r="N312" s="51"/>
      <c r="O312" s="51"/>
      <c r="P312" s="51"/>
    </row>
    <row r="313" spans="1:16" ht="12.75">
      <c r="A313" t="s">
        <v>0</v>
      </c>
      <c r="B313" s="159">
        <v>535775</v>
      </c>
      <c r="C313" s="101">
        <v>2382</v>
      </c>
      <c r="D313" s="129">
        <v>0.004445896131771733</v>
      </c>
      <c r="E313" s="112">
        <v>43474.69058171428</v>
      </c>
      <c r="F313" s="46">
        <v>0.004296972536654925</v>
      </c>
      <c r="G313" s="6">
        <v>533393</v>
      </c>
      <c r="H313" s="27">
        <v>0.9955541038682283</v>
      </c>
      <c r="I313" s="6">
        <v>10074041.819206858</v>
      </c>
      <c r="J313" s="63">
        <v>0.995703027463345</v>
      </c>
      <c r="M313" s="51"/>
      <c r="N313" s="51"/>
      <c r="O313" s="51"/>
      <c r="P313" s="51"/>
    </row>
    <row r="314" spans="1:16" ht="12.75">
      <c r="A314" t="s">
        <v>7</v>
      </c>
      <c r="B314" s="159">
        <v>50370</v>
      </c>
      <c r="C314" s="101">
        <v>8502</v>
      </c>
      <c r="D314" s="129">
        <v>0.1687909469922573</v>
      </c>
      <c r="E314" s="112">
        <v>230076.84463299997</v>
      </c>
      <c r="F314" s="46">
        <v>0.1420279379627798</v>
      </c>
      <c r="G314" s="6">
        <v>41868</v>
      </c>
      <c r="H314" s="27">
        <v>0.8312090530077427</v>
      </c>
      <c r="I314" s="6">
        <v>1389863.9073991426</v>
      </c>
      <c r="J314" s="63">
        <v>0.8579720620372202</v>
      </c>
      <c r="M314" s="51"/>
      <c r="N314" s="51"/>
      <c r="O314" s="51"/>
      <c r="P314" s="51"/>
    </row>
    <row r="315" spans="1:16" ht="12.75">
      <c r="A315" t="s">
        <v>6</v>
      </c>
      <c r="B315" s="159">
        <v>10879</v>
      </c>
      <c r="C315" s="101">
        <v>3732</v>
      </c>
      <c r="D315" s="129">
        <v>0.34304623586726724</v>
      </c>
      <c r="E315" s="112">
        <v>2677692.5159361423</v>
      </c>
      <c r="F315" s="46">
        <v>0.5262220494525658</v>
      </c>
      <c r="G315" s="6">
        <v>7147</v>
      </c>
      <c r="H315" s="27">
        <v>0.6569537641327328</v>
      </c>
      <c r="I315" s="6">
        <v>2410829.5608597146</v>
      </c>
      <c r="J315" s="63">
        <v>0.47377795054743416</v>
      </c>
      <c r="K315" t="s">
        <v>0</v>
      </c>
      <c r="M315" s="51"/>
      <c r="N315" s="51"/>
      <c r="O315" s="51"/>
      <c r="P315" s="51"/>
    </row>
    <row r="316" spans="1:16" ht="12.75">
      <c r="A316" t="s">
        <v>8</v>
      </c>
      <c r="B316" s="159">
        <v>361</v>
      </c>
      <c r="C316" s="101">
        <v>300</v>
      </c>
      <c r="D316" s="129">
        <v>0.8310249307479224</v>
      </c>
      <c r="E316" s="112">
        <v>5930471.568089573</v>
      </c>
      <c r="F316" s="46">
        <v>0.9639599447136956</v>
      </c>
      <c r="G316" s="6">
        <v>61</v>
      </c>
      <c r="H316" s="27">
        <v>0.16897506925207756</v>
      </c>
      <c r="I316" s="6">
        <v>221725.52330614283</v>
      </c>
      <c r="J316" s="63">
        <v>0.03604005528630442</v>
      </c>
      <c r="K316" t="s">
        <v>7</v>
      </c>
      <c r="M316" s="51"/>
      <c r="N316" s="51"/>
      <c r="O316" s="51"/>
      <c r="P316" s="51"/>
    </row>
    <row r="317" spans="1:11" ht="13.5" thickBot="1">
      <c r="A317" t="s">
        <v>9</v>
      </c>
      <c r="B317" s="159">
        <v>457</v>
      </c>
      <c r="C317" s="101">
        <v>109</v>
      </c>
      <c r="D317" s="129">
        <v>0.23851203501094093</v>
      </c>
      <c r="E317" s="112">
        <v>66506.40413600001</v>
      </c>
      <c r="F317" s="54">
        <v>0.835795283281674</v>
      </c>
      <c r="G317" s="23">
        <v>348</v>
      </c>
      <c r="H317" s="30">
        <v>0.7614879649890591</v>
      </c>
      <c r="I317" s="6">
        <v>13066.196315714287</v>
      </c>
      <c r="J317" s="65">
        <v>0.164204716718326</v>
      </c>
      <c r="K317" t="s">
        <v>6</v>
      </c>
    </row>
    <row r="318" spans="1:11" ht="14.25" thickBot="1" thickTop="1">
      <c r="A318" s="8" t="s">
        <v>1</v>
      </c>
      <c r="B318" s="155">
        <f>SUM(B313:B317)</f>
        <v>597842</v>
      </c>
      <c r="C318" s="108">
        <f>SUM(C313:C317)</f>
        <v>15025</v>
      </c>
      <c r="D318" s="130">
        <f>C318/B318</f>
        <v>0.0251320583030299</v>
      </c>
      <c r="E318" s="145">
        <f>SUM(E313:E317)</f>
        <v>8948222.02337643</v>
      </c>
      <c r="F318" s="37">
        <v>0.388298718723393</v>
      </c>
      <c r="G318" s="38">
        <f>SUM(G313:G317)</f>
        <v>582817</v>
      </c>
      <c r="H318" s="34">
        <f>G318/B318</f>
        <v>0.9748679416969701</v>
      </c>
      <c r="I318" s="38">
        <f>SUM(I313:I317)</f>
        <v>14109527.007087572</v>
      </c>
      <c r="J318" s="64">
        <v>0.611701281276607</v>
      </c>
      <c r="K318" t="s">
        <v>8</v>
      </c>
    </row>
    <row r="319" spans="1:16" ht="14.25" thickBot="1" thickTop="1">
      <c r="A319" s="1" t="s">
        <v>139</v>
      </c>
      <c r="B319" s="158"/>
      <c r="C319" s="182" t="s">
        <v>2</v>
      </c>
      <c r="D319" s="189"/>
      <c r="E319" s="183"/>
      <c r="F319" s="184"/>
      <c r="G319" s="185" t="s">
        <v>3</v>
      </c>
      <c r="H319" s="183"/>
      <c r="I319" s="183"/>
      <c r="J319" s="184"/>
      <c r="M319" s="51"/>
      <c r="N319" s="51"/>
      <c r="O319" s="51"/>
      <c r="P319" s="51"/>
    </row>
    <row r="320" spans="2:16" ht="18.75" thickTop="1">
      <c r="B320" s="146" t="s">
        <v>10</v>
      </c>
      <c r="C320" s="100" t="s">
        <v>12</v>
      </c>
      <c r="D320" s="121"/>
      <c r="E320" s="186" t="s">
        <v>11</v>
      </c>
      <c r="F320" s="187"/>
      <c r="G320" s="13" t="s">
        <v>13</v>
      </c>
      <c r="H320" s="17"/>
      <c r="I320" s="186" t="s">
        <v>11</v>
      </c>
      <c r="J320" s="188"/>
      <c r="K320" s="26"/>
      <c r="M320" s="51"/>
      <c r="N320" s="51"/>
      <c r="O320" s="51"/>
      <c r="P320" s="51"/>
    </row>
    <row r="321" spans="2:16" ht="13.5" thickBot="1">
      <c r="B321" s="150" t="s">
        <v>4</v>
      </c>
      <c r="C321" s="106" t="s">
        <v>4</v>
      </c>
      <c r="D321" s="126" t="s">
        <v>5</v>
      </c>
      <c r="E321" s="106" t="s">
        <v>4</v>
      </c>
      <c r="F321" s="52" t="s">
        <v>5</v>
      </c>
      <c r="G321" s="5" t="s">
        <v>4</v>
      </c>
      <c r="H321" s="3" t="s">
        <v>5</v>
      </c>
      <c r="I321" s="5" t="s">
        <v>4</v>
      </c>
      <c r="J321" s="61" t="s">
        <v>5</v>
      </c>
      <c r="K321" s="1" t="s">
        <v>56</v>
      </c>
      <c r="M321" s="51"/>
      <c r="N321" s="51"/>
      <c r="O321" s="51"/>
      <c r="P321" s="51"/>
    </row>
    <row r="322" spans="3:16" ht="13.5" thickTop="1">
      <c r="C322" s="100"/>
      <c r="E322" s="101"/>
      <c r="F322" s="53"/>
      <c r="G322" s="4"/>
      <c r="I322" s="4"/>
      <c r="M322" s="51"/>
      <c r="N322" s="51"/>
      <c r="O322" s="51"/>
      <c r="P322" s="51"/>
    </row>
    <row r="323" spans="1:16" ht="12.75">
      <c r="A323" t="s">
        <v>0</v>
      </c>
      <c r="B323" s="159">
        <v>535444</v>
      </c>
      <c r="C323" s="112">
        <v>2390</v>
      </c>
      <c r="D323" s="129">
        <v>0.004463585360934103</v>
      </c>
      <c r="E323" s="112">
        <v>49286.46963842857</v>
      </c>
      <c r="F323" s="46">
        <v>0.004266298343351961</v>
      </c>
      <c r="G323" s="6">
        <v>533054</v>
      </c>
      <c r="H323" s="27">
        <v>0.995536414639066</v>
      </c>
      <c r="I323" s="6">
        <v>11503227.131579857</v>
      </c>
      <c r="J323" s="63">
        <v>0.9957337016566481</v>
      </c>
      <c r="M323" s="51"/>
      <c r="N323" s="51"/>
      <c r="O323" s="51"/>
      <c r="P323" s="51"/>
    </row>
    <row r="324" spans="1:16" ht="12.75">
      <c r="A324" t="s">
        <v>7</v>
      </c>
      <c r="B324" s="159">
        <v>50379</v>
      </c>
      <c r="C324" s="112">
        <v>8379</v>
      </c>
      <c r="D324" s="129">
        <v>0.16631929970821174</v>
      </c>
      <c r="E324" s="112">
        <v>235906.41860657142</v>
      </c>
      <c r="F324" s="46">
        <v>0.13955533468402004</v>
      </c>
      <c r="G324" s="6">
        <v>42000</v>
      </c>
      <c r="H324" s="27">
        <v>0.8336807002917882</v>
      </c>
      <c r="I324" s="6">
        <v>1454508.4920144284</v>
      </c>
      <c r="J324" s="63">
        <v>0.86044466531598</v>
      </c>
      <c r="M324" s="51"/>
      <c r="N324" s="51"/>
      <c r="O324" s="51"/>
      <c r="P324" s="51"/>
    </row>
    <row r="325" spans="1:16" ht="12.75">
      <c r="A325" t="s">
        <v>6</v>
      </c>
      <c r="B325" s="159">
        <v>10899</v>
      </c>
      <c r="C325" s="112">
        <v>3720</v>
      </c>
      <c r="D325" s="129">
        <v>0.3413157170382604</v>
      </c>
      <c r="E325" s="112">
        <v>2761292.9090151424</v>
      </c>
      <c r="F325" s="46">
        <v>0.5255360619101006</v>
      </c>
      <c r="G325" s="6">
        <v>7179</v>
      </c>
      <c r="H325" s="27">
        <v>0.6586842829617396</v>
      </c>
      <c r="I325" s="6">
        <v>2492947.682922572</v>
      </c>
      <c r="J325" s="63">
        <v>0.4744639380898994</v>
      </c>
      <c r="K325" t="s">
        <v>0</v>
      </c>
      <c r="M325" s="51"/>
      <c r="N325" s="51"/>
      <c r="O325" s="51"/>
      <c r="P325" s="51"/>
    </row>
    <row r="326" spans="1:16" ht="12.75">
      <c r="A326" t="s">
        <v>8</v>
      </c>
      <c r="B326" s="159">
        <v>363</v>
      </c>
      <c r="C326" s="112">
        <v>300</v>
      </c>
      <c r="D326" s="129">
        <v>0.8264462809917356</v>
      </c>
      <c r="E326" s="112">
        <v>6050126.183974571</v>
      </c>
      <c r="F326" s="46">
        <v>0.9573403897940835</v>
      </c>
      <c r="G326" s="4">
        <v>63</v>
      </c>
      <c r="H326" s="27">
        <v>0.17355371900826447</v>
      </c>
      <c r="I326" s="6">
        <v>269596.92441314284</v>
      </c>
      <c r="J326" s="63">
        <v>0.0426596102059165</v>
      </c>
      <c r="K326" t="s">
        <v>7</v>
      </c>
      <c r="M326" s="51"/>
      <c r="N326" s="51"/>
      <c r="O326" s="51"/>
      <c r="P326" s="51"/>
    </row>
    <row r="327" spans="1:11" ht="13.5" thickBot="1">
      <c r="A327" t="s">
        <v>9</v>
      </c>
      <c r="B327" s="159">
        <v>461</v>
      </c>
      <c r="C327" s="112">
        <v>108</v>
      </c>
      <c r="D327" s="129">
        <v>0.23427331887201736</v>
      </c>
      <c r="E327" s="112">
        <v>66209.6638547143</v>
      </c>
      <c r="F327" s="54">
        <v>0.9999498621381117</v>
      </c>
      <c r="G327" s="20">
        <v>353</v>
      </c>
      <c r="H327" s="30">
        <v>0.7657266811279827</v>
      </c>
      <c r="I327" s="6">
        <v>14259.298043</v>
      </c>
      <c r="J327" s="65">
        <v>0.17720246051049196</v>
      </c>
      <c r="K327" t="s">
        <v>6</v>
      </c>
    </row>
    <row r="328" spans="1:11" ht="14.25" thickBot="1" thickTop="1">
      <c r="A328" s="8" t="s">
        <v>1</v>
      </c>
      <c r="B328" s="155">
        <f>SUM(B323:B327)</f>
        <v>597546</v>
      </c>
      <c r="C328" s="108">
        <f>SUM(C323:C327)</f>
        <v>14897</v>
      </c>
      <c r="D328" s="130">
        <f>C328/B328</f>
        <v>0.024930298253188876</v>
      </c>
      <c r="E328" s="145">
        <f>SUM(E323:E327)</f>
        <v>9162821.645089427</v>
      </c>
      <c r="F328" s="37">
        <v>0.3682346545172011</v>
      </c>
      <c r="G328" s="38">
        <f>SUM(G323:G327)</f>
        <v>582649</v>
      </c>
      <c r="H328" s="34">
        <f>G328/B328</f>
        <v>0.9750697017468112</v>
      </c>
      <c r="I328" s="38">
        <f>SUM(I323:I327)</f>
        <v>15734539.528973</v>
      </c>
      <c r="J328" s="64">
        <v>0.631976192937464</v>
      </c>
      <c r="K328" t="s">
        <v>8</v>
      </c>
    </row>
    <row r="329" spans="1:16" ht="14.25" thickBot="1" thickTop="1">
      <c r="A329" s="1" t="s">
        <v>138</v>
      </c>
      <c r="B329" s="158"/>
      <c r="C329" s="182" t="s">
        <v>2</v>
      </c>
      <c r="D329" s="189"/>
      <c r="E329" s="183"/>
      <c r="F329" s="184"/>
      <c r="G329" s="185" t="s">
        <v>3</v>
      </c>
      <c r="H329" s="183"/>
      <c r="I329" s="183"/>
      <c r="J329" s="184"/>
      <c r="M329" s="51"/>
      <c r="N329" s="51"/>
      <c r="O329" s="51"/>
      <c r="P329" s="51"/>
    </row>
    <row r="330" spans="2:16" ht="18.75" thickTop="1">
      <c r="B330" s="146" t="s">
        <v>10</v>
      </c>
      <c r="C330" s="100" t="s">
        <v>12</v>
      </c>
      <c r="D330" s="121"/>
      <c r="E330" s="186" t="s">
        <v>11</v>
      </c>
      <c r="F330" s="187"/>
      <c r="G330" s="13">
        <v>0.36802380706253607</v>
      </c>
      <c r="H330" s="17"/>
      <c r="I330" s="186" t="s">
        <v>11</v>
      </c>
      <c r="J330" s="188"/>
      <c r="K330" s="26"/>
      <c r="M330" s="51"/>
      <c r="N330" s="51"/>
      <c r="O330" s="51"/>
      <c r="P330" s="51"/>
    </row>
    <row r="331" spans="2:16" ht="13.5" thickBot="1">
      <c r="B331" s="150" t="s">
        <v>4</v>
      </c>
      <c r="C331" s="106" t="s">
        <v>4</v>
      </c>
      <c r="D331" s="126" t="s">
        <v>5</v>
      </c>
      <c r="E331" s="106" t="s">
        <v>4</v>
      </c>
      <c r="F331" s="52" t="s">
        <v>5</v>
      </c>
      <c r="G331" s="5" t="s">
        <v>4</v>
      </c>
      <c r="H331" s="3" t="s">
        <v>5</v>
      </c>
      <c r="I331" s="5" t="s">
        <v>4</v>
      </c>
      <c r="J331" s="61" t="s">
        <v>5</v>
      </c>
      <c r="K331" s="1" t="s">
        <v>56</v>
      </c>
      <c r="M331" s="51"/>
      <c r="N331" s="51"/>
      <c r="O331" s="51"/>
      <c r="P331" s="51"/>
    </row>
    <row r="332" spans="3:16" ht="13.5" thickTop="1">
      <c r="C332" s="100"/>
      <c r="E332" s="101"/>
      <c r="F332" s="53"/>
      <c r="G332" s="4"/>
      <c r="I332" s="4"/>
      <c r="M332" s="51"/>
      <c r="N332" s="51"/>
      <c r="O332" s="51"/>
      <c r="P332" s="51"/>
    </row>
    <row r="333" spans="1:16" ht="12.75">
      <c r="A333" t="s">
        <v>0</v>
      </c>
      <c r="B333" s="159">
        <v>535108</v>
      </c>
      <c r="C333" s="112">
        <v>2382</v>
      </c>
      <c r="D333" s="129">
        <v>0.0045</v>
      </c>
      <c r="E333" s="112">
        <v>48213</v>
      </c>
      <c r="F333" s="46">
        <v>0.0041</v>
      </c>
      <c r="G333" s="6">
        <v>532726</v>
      </c>
      <c r="H333" s="27">
        <v>0.9955</v>
      </c>
      <c r="I333" s="6">
        <v>11693336</v>
      </c>
      <c r="J333" s="63">
        <v>0.9959</v>
      </c>
      <c r="M333" s="51"/>
      <c r="N333" s="51"/>
      <c r="O333" s="51"/>
      <c r="P333" s="51"/>
    </row>
    <row r="334" spans="1:16" ht="12.75">
      <c r="A334" t="s">
        <v>7</v>
      </c>
      <c r="B334" s="159">
        <v>50386</v>
      </c>
      <c r="C334" s="112">
        <v>4928</v>
      </c>
      <c r="D334" s="129">
        <v>0.0978</v>
      </c>
      <c r="E334" s="112">
        <v>181972</v>
      </c>
      <c r="F334" s="46">
        <v>0.1101</v>
      </c>
      <c r="G334" s="6">
        <v>45458</v>
      </c>
      <c r="H334" s="27">
        <v>0.9022</v>
      </c>
      <c r="I334" s="6">
        <v>1470254</v>
      </c>
      <c r="J334" s="63">
        <v>0.8899</v>
      </c>
      <c r="M334" s="51"/>
      <c r="N334" s="51"/>
      <c r="O334" s="51"/>
      <c r="P334" s="51"/>
    </row>
    <row r="335" spans="1:16" ht="12.75">
      <c r="A335" t="s">
        <v>6</v>
      </c>
      <c r="B335" s="159">
        <v>10921</v>
      </c>
      <c r="C335" s="112">
        <v>3642</v>
      </c>
      <c r="D335" s="129">
        <v>0.3335</v>
      </c>
      <c r="E335" s="112">
        <v>2888675</v>
      </c>
      <c r="F335" s="46">
        <v>0.5265</v>
      </c>
      <c r="G335" s="6">
        <v>7279</v>
      </c>
      <c r="H335" s="27">
        <v>0.6665</v>
      </c>
      <c r="I335" s="6">
        <v>2597787</v>
      </c>
      <c r="J335" s="63">
        <v>0.4735</v>
      </c>
      <c r="K335" t="s">
        <v>0</v>
      </c>
      <c r="M335" s="51"/>
      <c r="N335" s="51"/>
      <c r="O335" s="51"/>
      <c r="P335" s="51"/>
    </row>
    <row r="336" spans="1:16" ht="12.75">
      <c r="A336" t="s">
        <v>8</v>
      </c>
      <c r="B336" s="159">
        <v>360</v>
      </c>
      <c r="C336" s="101">
        <v>296</v>
      </c>
      <c r="D336" s="129">
        <v>0.8222</v>
      </c>
      <c r="E336" s="112">
        <v>5674817</v>
      </c>
      <c r="F336" s="46">
        <v>0.9568</v>
      </c>
      <c r="G336" s="4">
        <v>64</v>
      </c>
      <c r="H336" s="27">
        <v>0.1778</v>
      </c>
      <c r="I336" s="6">
        <v>256366</v>
      </c>
      <c r="J336" s="63">
        <v>0.0432</v>
      </c>
      <c r="K336" t="s">
        <v>7</v>
      </c>
      <c r="M336" s="51"/>
      <c r="N336" s="51"/>
      <c r="O336" s="51"/>
      <c r="P336" s="51"/>
    </row>
    <row r="337" spans="1:11" ht="13.5" thickBot="1">
      <c r="A337" t="s">
        <v>9</v>
      </c>
      <c r="B337" s="159">
        <v>461</v>
      </c>
      <c r="C337" s="113">
        <v>94</v>
      </c>
      <c r="D337" s="134">
        <v>0.2039</v>
      </c>
      <c r="E337" s="112">
        <v>63786</v>
      </c>
      <c r="F337" s="54">
        <v>0.8078</v>
      </c>
      <c r="G337" s="20">
        <v>367</v>
      </c>
      <c r="H337" s="30">
        <v>0.7961</v>
      </c>
      <c r="I337" s="6">
        <v>15175</v>
      </c>
      <c r="J337" s="65">
        <v>0.1922</v>
      </c>
      <c r="K337" t="s">
        <v>6</v>
      </c>
    </row>
    <row r="338" spans="1:11" ht="14.25" thickBot="1" thickTop="1">
      <c r="A338" s="8" t="s">
        <v>1</v>
      </c>
      <c r="B338" s="155">
        <f>SUM(B333:B337)</f>
        <v>597236</v>
      </c>
      <c r="C338" s="114">
        <f>SUM(C333:C337)</f>
        <v>11342</v>
      </c>
      <c r="D338" s="135">
        <v>0.019</v>
      </c>
      <c r="E338" s="114">
        <f>SUM(E333:E337)</f>
        <v>8857463</v>
      </c>
      <c r="F338" s="37">
        <v>0.3559</v>
      </c>
      <c r="G338" s="38">
        <f>SUM(G333:G337)</f>
        <v>585894</v>
      </c>
      <c r="H338" s="34">
        <v>0.981</v>
      </c>
      <c r="I338" s="38">
        <f>SUM(I333:I337)</f>
        <v>16032918</v>
      </c>
      <c r="J338" s="64">
        <v>0.6441</v>
      </c>
      <c r="K338" t="s">
        <v>8</v>
      </c>
    </row>
    <row r="339" spans="1:16" ht="14.25" thickBot="1" thickTop="1">
      <c r="A339" s="1" t="s">
        <v>137</v>
      </c>
      <c r="B339" s="158"/>
      <c r="C339" s="182" t="s">
        <v>2</v>
      </c>
      <c r="D339" s="183"/>
      <c r="E339" s="183"/>
      <c r="F339" s="184"/>
      <c r="G339" s="185" t="s">
        <v>3</v>
      </c>
      <c r="H339" s="183"/>
      <c r="I339" s="183"/>
      <c r="J339" s="184"/>
      <c r="M339" s="51"/>
      <c r="N339" s="51"/>
      <c r="O339" s="51"/>
      <c r="P339" s="51"/>
    </row>
    <row r="340" spans="2:16" ht="18.75" thickTop="1">
      <c r="B340" s="146" t="s">
        <v>10</v>
      </c>
      <c r="C340" s="100" t="s">
        <v>12</v>
      </c>
      <c r="D340" s="121"/>
      <c r="E340" s="186" t="s">
        <v>11</v>
      </c>
      <c r="F340" s="187"/>
      <c r="G340" s="13" t="s">
        <v>13</v>
      </c>
      <c r="H340" s="17"/>
      <c r="I340" s="186" t="s">
        <v>11</v>
      </c>
      <c r="J340" s="188"/>
      <c r="K340" s="26"/>
      <c r="M340" s="51"/>
      <c r="N340" s="51"/>
      <c r="O340" s="51"/>
      <c r="P340" s="51"/>
    </row>
    <row r="341" spans="2:16" ht="13.5" thickBot="1">
      <c r="B341" s="150" t="s">
        <v>4</v>
      </c>
      <c r="C341" s="106" t="s">
        <v>4</v>
      </c>
      <c r="D341" s="126" t="s">
        <v>5</v>
      </c>
      <c r="E341" s="106" t="s">
        <v>4</v>
      </c>
      <c r="F341" s="52" t="s">
        <v>5</v>
      </c>
      <c r="G341" s="5" t="s">
        <v>4</v>
      </c>
      <c r="H341" s="3" t="s">
        <v>5</v>
      </c>
      <c r="I341" s="5" t="s">
        <v>4</v>
      </c>
      <c r="J341" s="61" t="s">
        <v>5</v>
      </c>
      <c r="K341" s="1" t="s">
        <v>56</v>
      </c>
      <c r="M341" s="51"/>
      <c r="N341" s="51"/>
      <c r="O341" s="51"/>
      <c r="P341" s="51"/>
    </row>
    <row r="342" spans="3:16" ht="13.5" thickTop="1">
      <c r="C342" s="100"/>
      <c r="E342" s="101"/>
      <c r="F342" s="53"/>
      <c r="G342" s="4"/>
      <c r="I342" s="4"/>
      <c r="M342" s="51"/>
      <c r="N342" s="51"/>
      <c r="O342" s="51"/>
      <c r="P342" s="51"/>
    </row>
    <row r="343" spans="1:16" ht="12.75">
      <c r="A343" t="s">
        <v>0</v>
      </c>
      <c r="B343" s="159">
        <v>534517</v>
      </c>
      <c r="C343" s="112">
        <v>2208</v>
      </c>
      <c r="D343" s="129">
        <v>0.0041</v>
      </c>
      <c r="E343" s="112">
        <v>37888</v>
      </c>
      <c r="F343" s="46">
        <v>0.0038</v>
      </c>
      <c r="G343" s="6">
        <v>532309</v>
      </c>
      <c r="H343" s="27">
        <v>0.9959</v>
      </c>
      <c r="I343" s="6">
        <v>9950068</v>
      </c>
      <c r="J343" s="63">
        <v>0.9962</v>
      </c>
      <c r="M343" s="51"/>
      <c r="N343" s="51"/>
      <c r="O343" s="51"/>
      <c r="P343" s="51"/>
    </row>
    <row r="344" spans="1:16" ht="12.75">
      <c r="A344" t="s">
        <v>7</v>
      </c>
      <c r="B344" s="159">
        <v>50328</v>
      </c>
      <c r="C344" s="112">
        <v>2834</v>
      </c>
      <c r="D344" s="129">
        <v>0.0563</v>
      </c>
      <c r="E344" s="112">
        <v>139278</v>
      </c>
      <c r="F344" s="46">
        <v>0.0928</v>
      </c>
      <c r="G344" s="6">
        <v>47494</v>
      </c>
      <c r="H344" s="27">
        <v>0.9437</v>
      </c>
      <c r="I344" s="6">
        <v>1361592</v>
      </c>
      <c r="J344" s="63">
        <v>0.9072</v>
      </c>
      <c r="M344" s="51"/>
      <c r="N344" s="51"/>
      <c r="O344" s="51"/>
      <c r="P344" s="51"/>
    </row>
    <row r="345" spans="1:16" ht="12.75">
      <c r="A345" t="s">
        <v>6</v>
      </c>
      <c r="B345" s="159">
        <v>10934</v>
      </c>
      <c r="C345" s="112">
        <v>3569</v>
      </c>
      <c r="D345" s="129">
        <v>0.3264</v>
      </c>
      <c r="E345" s="112">
        <v>2561273</v>
      </c>
      <c r="F345" s="46">
        <v>0.5163</v>
      </c>
      <c r="G345" s="6">
        <v>7365</v>
      </c>
      <c r="H345" s="27">
        <v>0.6736</v>
      </c>
      <c r="I345" s="6">
        <v>2399314</v>
      </c>
      <c r="J345" s="63">
        <v>0.4837</v>
      </c>
      <c r="K345" t="s">
        <v>0</v>
      </c>
      <c r="M345" s="51"/>
      <c r="N345" s="51"/>
      <c r="O345" s="51"/>
      <c r="P345" s="51"/>
    </row>
    <row r="346" spans="1:16" ht="12.75">
      <c r="A346" t="s">
        <v>8</v>
      </c>
      <c r="B346" s="159">
        <v>365</v>
      </c>
      <c r="C346" s="101">
        <v>301</v>
      </c>
      <c r="D346" s="129">
        <v>0.8247</v>
      </c>
      <c r="E346" s="112">
        <v>5771473</v>
      </c>
      <c r="F346" s="46">
        <v>0.9577</v>
      </c>
      <c r="G346" s="4">
        <v>64</v>
      </c>
      <c r="H346" s="27">
        <v>0.1753</v>
      </c>
      <c r="I346" s="6">
        <v>254768</v>
      </c>
      <c r="J346" s="63">
        <v>0.0423</v>
      </c>
      <c r="K346" t="s">
        <v>7</v>
      </c>
      <c r="M346" s="51"/>
      <c r="N346" s="51"/>
      <c r="O346" s="51"/>
      <c r="P346" s="51"/>
    </row>
    <row r="347" spans="1:11" ht="13.5" thickBot="1">
      <c r="A347" t="s">
        <v>9</v>
      </c>
      <c r="B347" s="159">
        <v>437</v>
      </c>
      <c r="C347" s="113">
        <v>67</v>
      </c>
      <c r="D347" s="134">
        <v>0.1533</v>
      </c>
      <c r="E347" s="112">
        <v>60321</v>
      </c>
      <c r="F347" s="54">
        <v>0.7811</v>
      </c>
      <c r="G347" s="20">
        <v>370</v>
      </c>
      <c r="H347" s="30">
        <v>0.8467</v>
      </c>
      <c r="I347" s="6">
        <v>16902</v>
      </c>
      <c r="J347" s="65">
        <v>0.2189</v>
      </c>
      <c r="K347" t="s">
        <v>6</v>
      </c>
    </row>
    <row r="348" spans="1:11" ht="14.25" thickBot="1" thickTop="1">
      <c r="A348" s="8" t="s">
        <v>1</v>
      </c>
      <c r="B348" s="155">
        <f>SUM(B343:B347)</f>
        <v>596581</v>
      </c>
      <c r="C348" s="114">
        <f>SUM(C343:C347)</f>
        <v>8979</v>
      </c>
      <c r="D348" s="135">
        <v>0.0151</v>
      </c>
      <c r="E348" s="114">
        <f>SUM(E343:E347)</f>
        <v>8570233</v>
      </c>
      <c r="F348" s="37">
        <v>0.38</v>
      </c>
      <c r="G348" s="38">
        <f>SUM(G343:G347)</f>
        <v>587602</v>
      </c>
      <c r="H348" s="34">
        <v>0.9849</v>
      </c>
      <c r="I348" s="38">
        <f>SUM(I343:I347)</f>
        <v>13982644</v>
      </c>
      <c r="J348" s="64">
        <v>0.62</v>
      </c>
      <c r="K348" t="s">
        <v>8</v>
      </c>
    </row>
    <row r="349" spans="1:16" ht="14.25" thickBot="1" thickTop="1">
      <c r="A349" s="1" t="s">
        <v>136</v>
      </c>
      <c r="B349" s="158"/>
      <c r="C349" s="182" t="s">
        <v>2</v>
      </c>
      <c r="D349" s="183"/>
      <c r="E349" s="183"/>
      <c r="F349" s="184"/>
      <c r="G349" s="185" t="s">
        <v>3</v>
      </c>
      <c r="H349" s="183"/>
      <c r="I349" s="183"/>
      <c r="J349" s="184"/>
      <c r="M349" s="51"/>
      <c r="N349" s="51"/>
      <c r="O349" s="51"/>
      <c r="P349" s="51"/>
    </row>
    <row r="350" spans="2:16" ht="18.75" thickTop="1">
      <c r="B350" s="146" t="s">
        <v>10</v>
      </c>
      <c r="C350" s="100" t="s">
        <v>12</v>
      </c>
      <c r="D350" s="121"/>
      <c r="E350" s="186" t="s">
        <v>11</v>
      </c>
      <c r="F350" s="187"/>
      <c r="G350" s="13" t="s">
        <v>13</v>
      </c>
      <c r="H350" s="17"/>
      <c r="I350" s="186" t="s">
        <v>11</v>
      </c>
      <c r="J350" s="188"/>
      <c r="K350" s="26"/>
      <c r="M350" s="51"/>
      <c r="N350" s="51"/>
      <c r="O350" s="51"/>
      <c r="P350" s="51"/>
    </row>
    <row r="351" spans="2:16" ht="13.5" thickBot="1">
      <c r="B351" s="150" t="s">
        <v>4</v>
      </c>
      <c r="C351" s="106" t="s">
        <v>4</v>
      </c>
      <c r="D351" s="126" t="s">
        <v>5</v>
      </c>
      <c r="E351" s="106" t="s">
        <v>4</v>
      </c>
      <c r="F351" s="52" t="s">
        <v>5</v>
      </c>
      <c r="G351" s="5" t="s">
        <v>4</v>
      </c>
      <c r="H351" s="3" t="s">
        <v>5</v>
      </c>
      <c r="I351" s="5" t="s">
        <v>4</v>
      </c>
      <c r="J351" s="61" t="s">
        <v>5</v>
      </c>
      <c r="K351" s="1" t="s">
        <v>56</v>
      </c>
      <c r="M351" s="51"/>
      <c r="N351" s="51"/>
      <c r="O351" s="51"/>
      <c r="P351" s="51"/>
    </row>
    <row r="352" spans="3:16" ht="13.5" thickTop="1">
      <c r="C352" s="100"/>
      <c r="E352" s="101"/>
      <c r="F352" s="53"/>
      <c r="G352" s="4"/>
      <c r="I352" s="4"/>
      <c r="M352" s="51"/>
      <c r="N352" s="51"/>
      <c r="O352" s="51"/>
      <c r="P352" s="51"/>
    </row>
    <row r="353" spans="1:16" ht="12.75">
      <c r="A353" t="s">
        <v>0</v>
      </c>
      <c r="B353" s="159">
        <v>533866</v>
      </c>
      <c r="C353" s="112">
        <v>2124</v>
      </c>
      <c r="D353" s="129">
        <v>0.004</v>
      </c>
      <c r="E353" s="112">
        <v>32677</v>
      </c>
      <c r="F353" s="46">
        <v>0.0036</v>
      </c>
      <c r="G353" s="6">
        <v>531742</v>
      </c>
      <c r="H353" s="27">
        <v>0.996</v>
      </c>
      <c r="I353" s="6">
        <v>9011338</v>
      </c>
      <c r="J353" s="63">
        <v>0.9964</v>
      </c>
      <c r="M353" s="51"/>
      <c r="N353" s="51"/>
      <c r="O353" s="51"/>
      <c r="P353" s="51"/>
    </row>
    <row r="354" spans="1:16" ht="12.75">
      <c r="A354" t="s">
        <v>7</v>
      </c>
      <c r="B354" s="159">
        <v>50964</v>
      </c>
      <c r="C354" s="112">
        <v>3278</v>
      </c>
      <c r="D354" s="129">
        <v>0.0643</v>
      </c>
      <c r="E354" s="112">
        <v>131412</v>
      </c>
      <c r="F354" s="46">
        <v>0.0898</v>
      </c>
      <c r="G354" s="6">
        <v>47686</v>
      </c>
      <c r="H354" s="27">
        <v>0.9357</v>
      </c>
      <c r="I354" s="6">
        <v>1332465</v>
      </c>
      <c r="J354" s="63">
        <v>0.9102</v>
      </c>
      <c r="M354" s="51"/>
      <c r="N354" s="51"/>
      <c r="O354" s="51"/>
      <c r="P354" s="51"/>
    </row>
    <row r="355" spans="1:16" ht="12.75">
      <c r="A355" t="s">
        <v>6</v>
      </c>
      <c r="B355" s="159">
        <v>11039</v>
      </c>
      <c r="C355" s="112">
        <v>3535</v>
      </c>
      <c r="D355" s="129">
        <v>0.3202</v>
      </c>
      <c r="E355" s="112">
        <v>2627153</v>
      </c>
      <c r="F355" s="46">
        <v>0.4953</v>
      </c>
      <c r="G355" s="6">
        <v>7504</v>
      </c>
      <c r="H355" s="27">
        <v>0.6798</v>
      </c>
      <c r="I355" s="6">
        <v>2676611</v>
      </c>
      <c r="J355" s="63">
        <v>0.5047</v>
      </c>
      <c r="K355" t="s">
        <v>0</v>
      </c>
      <c r="M355" s="51"/>
      <c r="N355" s="51"/>
      <c r="O355" s="51"/>
      <c r="P355" s="51"/>
    </row>
    <row r="356" spans="1:16" ht="12.75">
      <c r="A356" t="s">
        <v>8</v>
      </c>
      <c r="B356" s="159">
        <v>371</v>
      </c>
      <c r="C356" s="101">
        <v>305</v>
      </c>
      <c r="D356" s="129">
        <v>0.8221</v>
      </c>
      <c r="E356" s="112">
        <v>6573664</v>
      </c>
      <c r="F356" s="46">
        <v>0.9529</v>
      </c>
      <c r="G356" s="4">
        <v>66</v>
      </c>
      <c r="H356" s="27">
        <v>0.1779</v>
      </c>
      <c r="I356" s="6">
        <v>324863</v>
      </c>
      <c r="J356" s="63">
        <v>0.0471</v>
      </c>
      <c r="K356" t="s">
        <v>7</v>
      </c>
      <c r="M356" s="51"/>
      <c r="N356" s="51"/>
      <c r="O356" s="51"/>
      <c r="P356" s="51"/>
    </row>
    <row r="357" spans="1:11" ht="13.5" thickBot="1">
      <c r="A357" t="s">
        <v>9</v>
      </c>
      <c r="B357" s="159">
        <v>456</v>
      </c>
      <c r="C357" s="113">
        <v>72</v>
      </c>
      <c r="D357" s="134">
        <v>0.1579</v>
      </c>
      <c r="E357" s="112">
        <v>47426</v>
      </c>
      <c r="F357" s="54">
        <v>0.7667</v>
      </c>
      <c r="G357" s="20">
        <v>384</v>
      </c>
      <c r="H357" s="30">
        <v>0.8421</v>
      </c>
      <c r="I357" s="6">
        <v>14430</v>
      </c>
      <c r="J357" s="65">
        <v>0.2333</v>
      </c>
      <c r="K357" t="s">
        <v>6</v>
      </c>
    </row>
    <row r="358" spans="1:11" ht="14.25" thickBot="1" thickTop="1">
      <c r="A358" s="8" t="s">
        <v>1</v>
      </c>
      <c r="B358" s="155">
        <f>SUM(B353:B357)</f>
        <v>596696</v>
      </c>
      <c r="C358" s="114">
        <f>SUM(C353:C357)</f>
        <v>9314</v>
      </c>
      <c r="D358" s="135">
        <v>0.0156</v>
      </c>
      <c r="E358" s="114">
        <f>SUM(E353:E357)</f>
        <v>9412332</v>
      </c>
      <c r="F358" s="37">
        <v>0.4133</v>
      </c>
      <c r="G358" s="38">
        <f>SUM(G353:G357)</f>
        <v>587382</v>
      </c>
      <c r="H358" s="34">
        <v>0.9844</v>
      </c>
      <c r="I358" s="38">
        <f>SUM(I353:I357)</f>
        <v>13359707</v>
      </c>
      <c r="J358" s="64">
        <v>0.5867</v>
      </c>
      <c r="K358" t="s">
        <v>8</v>
      </c>
    </row>
    <row r="359" spans="1:16" ht="14.25" thickBot="1" thickTop="1">
      <c r="A359" s="1" t="s">
        <v>135</v>
      </c>
      <c r="B359" s="158"/>
      <c r="C359" s="182" t="s">
        <v>2</v>
      </c>
      <c r="D359" s="183"/>
      <c r="E359" s="183"/>
      <c r="F359" s="184"/>
      <c r="G359" s="185" t="s">
        <v>3</v>
      </c>
      <c r="H359" s="183"/>
      <c r="I359" s="183"/>
      <c r="J359" s="184"/>
      <c r="M359" s="51"/>
      <c r="N359" s="51"/>
      <c r="O359" s="51"/>
      <c r="P359" s="51"/>
    </row>
    <row r="360" spans="2:16" ht="18.75" thickTop="1">
      <c r="B360" s="146" t="s">
        <v>10</v>
      </c>
      <c r="C360" s="100" t="s">
        <v>12</v>
      </c>
      <c r="D360" s="121"/>
      <c r="E360" s="186" t="s">
        <v>11</v>
      </c>
      <c r="F360" s="187"/>
      <c r="G360" s="13" t="s">
        <v>13</v>
      </c>
      <c r="H360" s="17"/>
      <c r="I360" s="186" t="s">
        <v>11</v>
      </c>
      <c r="J360" s="188"/>
      <c r="K360" s="26"/>
      <c r="M360" s="51"/>
      <c r="N360" s="51"/>
      <c r="O360" s="51"/>
      <c r="P360" s="51"/>
    </row>
    <row r="361" spans="2:16" ht="13.5" thickBot="1">
      <c r="B361" s="150" t="s">
        <v>4</v>
      </c>
      <c r="C361" s="106" t="s">
        <v>4</v>
      </c>
      <c r="D361" s="126" t="s">
        <v>5</v>
      </c>
      <c r="E361" s="106" t="s">
        <v>4</v>
      </c>
      <c r="F361" s="52" t="s">
        <v>5</v>
      </c>
      <c r="G361" s="5" t="s">
        <v>4</v>
      </c>
      <c r="H361" s="3" t="s">
        <v>5</v>
      </c>
      <c r="I361" s="5" t="s">
        <v>4</v>
      </c>
      <c r="J361" s="61" t="s">
        <v>5</v>
      </c>
      <c r="K361" s="1" t="s">
        <v>56</v>
      </c>
      <c r="M361" s="51"/>
      <c r="N361" s="51"/>
      <c r="O361" s="51"/>
      <c r="P361" s="51"/>
    </row>
    <row r="362" spans="3:16" ht="13.5" thickTop="1">
      <c r="C362" s="100"/>
      <c r="E362" s="101"/>
      <c r="F362" s="53"/>
      <c r="G362" s="4"/>
      <c r="I362" s="4"/>
      <c r="M362" s="51"/>
      <c r="N362" s="51"/>
      <c r="O362" s="51"/>
      <c r="P362" s="51"/>
    </row>
    <row r="363" spans="1:16" ht="12.75">
      <c r="A363" t="s">
        <v>0</v>
      </c>
      <c r="B363" s="159">
        <v>533525</v>
      </c>
      <c r="C363" s="112">
        <v>2087</v>
      </c>
      <c r="D363" s="129">
        <v>0.0039</v>
      </c>
      <c r="E363" s="112">
        <v>29719</v>
      </c>
      <c r="F363" s="46">
        <v>0.0034</v>
      </c>
      <c r="G363" s="6">
        <v>531438</v>
      </c>
      <c r="H363" s="27">
        <v>0.9961</v>
      </c>
      <c r="I363" s="6">
        <v>8755699</v>
      </c>
      <c r="J363" s="63">
        <v>0.9966</v>
      </c>
      <c r="M363" s="51"/>
      <c r="N363" s="51"/>
      <c r="O363" s="51"/>
      <c r="P363" s="51"/>
    </row>
    <row r="364" spans="1:16" ht="12.75">
      <c r="A364" t="s">
        <v>7</v>
      </c>
      <c r="B364" s="159">
        <v>50380</v>
      </c>
      <c r="C364" s="112">
        <v>2526</v>
      </c>
      <c r="D364" s="129">
        <v>0.0501</v>
      </c>
      <c r="E364" s="112">
        <v>114309</v>
      </c>
      <c r="F364" s="46">
        <v>0.0762</v>
      </c>
      <c r="G364" s="6">
        <v>47854</v>
      </c>
      <c r="H364" s="27">
        <v>0.9499</v>
      </c>
      <c r="I364" s="6">
        <v>1385129</v>
      </c>
      <c r="J364" s="63">
        <v>0.9238</v>
      </c>
      <c r="M364" s="51"/>
      <c r="N364" s="51"/>
      <c r="O364" s="51"/>
      <c r="P364" s="51"/>
    </row>
    <row r="365" spans="1:16" ht="12.75">
      <c r="A365" t="s">
        <v>6</v>
      </c>
      <c r="B365" s="159">
        <v>10964</v>
      </c>
      <c r="C365" s="112">
        <v>3416</v>
      </c>
      <c r="D365" s="129">
        <v>0.3116</v>
      </c>
      <c r="E365" s="112">
        <v>2536719</v>
      </c>
      <c r="F365" s="46">
        <v>0.4715</v>
      </c>
      <c r="G365" s="6">
        <v>7548</v>
      </c>
      <c r="H365" s="27">
        <v>0.6884</v>
      </c>
      <c r="I365" s="6">
        <v>2843830</v>
      </c>
      <c r="J365" s="63">
        <v>0.5285</v>
      </c>
      <c r="K365" t="s">
        <v>0</v>
      </c>
      <c r="M365" s="51"/>
      <c r="N365" s="51"/>
      <c r="O365" s="51"/>
      <c r="P365" s="51"/>
    </row>
    <row r="366" spans="1:16" ht="12.75">
      <c r="A366" t="s">
        <v>8</v>
      </c>
      <c r="B366" s="159">
        <v>370</v>
      </c>
      <c r="C366" s="101">
        <v>304</v>
      </c>
      <c r="D366" s="129">
        <v>0.8216</v>
      </c>
      <c r="E366" s="112">
        <v>6377747</v>
      </c>
      <c r="F366" s="46">
        <v>0.9512</v>
      </c>
      <c r="G366" s="4">
        <v>66</v>
      </c>
      <c r="H366" s="27">
        <v>0.1784</v>
      </c>
      <c r="I366" s="6">
        <v>327003</v>
      </c>
      <c r="J366" s="63">
        <v>0.0488</v>
      </c>
      <c r="K366" t="s">
        <v>7</v>
      </c>
      <c r="M366" s="51"/>
      <c r="N366" s="51"/>
      <c r="O366" s="51"/>
      <c r="P366" s="51"/>
    </row>
    <row r="367" spans="1:11" ht="13.5" thickBot="1">
      <c r="A367" t="s">
        <v>9</v>
      </c>
      <c r="B367" s="159">
        <v>452</v>
      </c>
      <c r="C367" s="113">
        <v>64</v>
      </c>
      <c r="D367" s="134">
        <v>0.1416</v>
      </c>
      <c r="E367" s="112">
        <v>32792</v>
      </c>
      <c r="F367" s="54">
        <v>0.7646</v>
      </c>
      <c r="G367" s="20">
        <v>388</v>
      </c>
      <c r="H367" s="30">
        <v>0.8584</v>
      </c>
      <c r="I367" s="6">
        <v>10094</v>
      </c>
      <c r="J367" s="65">
        <v>0.2354</v>
      </c>
      <c r="K367" t="s">
        <v>6</v>
      </c>
    </row>
    <row r="368" spans="1:11" ht="14.25" thickBot="1" thickTop="1">
      <c r="A368" s="8" t="s">
        <v>1</v>
      </c>
      <c r="B368" s="155">
        <f>SUM(B363:B367)</f>
        <v>595691</v>
      </c>
      <c r="C368" s="114">
        <f>SUM(C363:C367)</f>
        <v>8397</v>
      </c>
      <c r="D368" s="135">
        <v>0.0141</v>
      </c>
      <c r="E368" s="114">
        <f>SUM(E363:E367)</f>
        <v>9091286</v>
      </c>
      <c r="F368" s="37">
        <v>0.4056</v>
      </c>
      <c r="G368" s="38">
        <f>SUM(G363:G367)</f>
        <v>587294</v>
      </c>
      <c r="H368" s="34">
        <v>0.9859</v>
      </c>
      <c r="I368" s="38">
        <f>SUM(I363:I367)</f>
        <v>13321755</v>
      </c>
      <c r="J368" s="64">
        <v>0.5944</v>
      </c>
      <c r="K368" t="s">
        <v>8</v>
      </c>
    </row>
    <row r="369" spans="1:16" ht="14.25" thickBot="1" thickTop="1">
      <c r="A369" s="1" t="s">
        <v>134</v>
      </c>
      <c r="B369" s="158"/>
      <c r="C369" s="182" t="s">
        <v>2</v>
      </c>
      <c r="D369" s="183"/>
      <c r="E369" s="183"/>
      <c r="F369" s="184"/>
      <c r="G369" s="185" t="s">
        <v>3</v>
      </c>
      <c r="H369" s="183"/>
      <c r="I369" s="183"/>
      <c r="J369" s="184"/>
      <c r="M369" s="51"/>
      <c r="N369" s="51"/>
      <c r="O369" s="51"/>
      <c r="P369" s="51"/>
    </row>
    <row r="370" spans="2:16" ht="18.75" thickTop="1">
      <c r="B370" s="146" t="s">
        <v>10</v>
      </c>
      <c r="C370" s="100" t="s">
        <v>12</v>
      </c>
      <c r="D370" s="121"/>
      <c r="E370" s="186" t="s">
        <v>11</v>
      </c>
      <c r="F370" s="187"/>
      <c r="G370" s="13" t="s">
        <v>13</v>
      </c>
      <c r="H370" s="17"/>
      <c r="I370" s="186" t="s">
        <v>11</v>
      </c>
      <c r="J370" s="188"/>
      <c r="K370" s="26"/>
      <c r="M370" s="51"/>
      <c r="N370" s="51"/>
      <c r="O370" s="51"/>
      <c r="P370" s="51"/>
    </row>
    <row r="371" spans="2:16" ht="13.5" thickBot="1">
      <c r="B371" s="150" t="s">
        <v>4</v>
      </c>
      <c r="C371" s="106" t="s">
        <v>4</v>
      </c>
      <c r="D371" s="126" t="s">
        <v>5</v>
      </c>
      <c r="E371" s="106" t="s">
        <v>4</v>
      </c>
      <c r="F371" s="52" t="s">
        <v>5</v>
      </c>
      <c r="G371" s="5" t="s">
        <v>4</v>
      </c>
      <c r="H371" s="3" t="s">
        <v>5</v>
      </c>
      <c r="I371" s="5" t="s">
        <v>4</v>
      </c>
      <c r="J371" s="61" t="s">
        <v>5</v>
      </c>
      <c r="K371" s="1" t="s">
        <v>56</v>
      </c>
      <c r="M371" s="51"/>
      <c r="N371" s="51"/>
      <c r="O371" s="51"/>
      <c r="P371" s="51"/>
    </row>
    <row r="372" spans="3:16" ht="13.5" thickTop="1">
      <c r="C372" s="100"/>
      <c r="E372" s="101"/>
      <c r="F372" s="53"/>
      <c r="G372" s="4"/>
      <c r="I372" s="4"/>
      <c r="M372" s="51"/>
      <c r="N372" s="51"/>
      <c r="O372" s="51"/>
      <c r="P372" s="51"/>
    </row>
    <row r="373" spans="1:16" ht="12.75">
      <c r="A373" t="s">
        <v>0</v>
      </c>
      <c r="B373" s="159">
        <v>533416</v>
      </c>
      <c r="C373" s="112">
        <v>2041</v>
      </c>
      <c r="D373" s="129">
        <v>0.0038</v>
      </c>
      <c r="E373" s="112">
        <v>32405</v>
      </c>
      <c r="F373" s="46">
        <v>0.0033</v>
      </c>
      <c r="G373" s="6">
        <v>531375</v>
      </c>
      <c r="H373" s="27">
        <v>0.9962</v>
      </c>
      <c r="I373" s="6">
        <v>9748988</v>
      </c>
      <c r="J373" s="63">
        <v>0.9967</v>
      </c>
      <c r="M373" s="51"/>
      <c r="N373" s="51"/>
      <c r="O373" s="51"/>
      <c r="P373" s="51"/>
    </row>
    <row r="374" spans="1:16" ht="12.75">
      <c r="A374" t="s">
        <v>7</v>
      </c>
      <c r="B374" s="159">
        <v>50343</v>
      </c>
      <c r="C374" s="112">
        <v>2412</v>
      </c>
      <c r="D374" s="129">
        <v>0.0479</v>
      </c>
      <c r="E374" s="112">
        <v>117853</v>
      </c>
      <c r="F374" s="46">
        <v>0.0706</v>
      </c>
      <c r="G374" s="6">
        <v>47931</v>
      </c>
      <c r="H374" s="27">
        <v>0.9521</v>
      </c>
      <c r="I374" s="6">
        <v>1550909</v>
      </c>
      <c r="J374" s="63">
        <v>0.9294</v>
      </c>
      <c r="M374" s="51"/>
      <c r="N374" s="51"/>
      <c r="O374" s="51"/>
      <c r="P374" s="51"/>
    </row>
    <row r="375" spans="1:16" ht="12.75">
      <c r="A375" t="s">
        <v>6</v>
      </c>
      <c r="B375" s="159">
        <v>11021</v>
      </c>
      <c r="C375" s="112">
        <v>3363</v>
      </c>
      <c r="D375" s="129">
        <v>0.3051</v>
      </c>
      <c r="E375" s="112">
        <v>2628193</v>
      </c>
      <c r="F375" s="46">
        <v>0.4595</v>
      </c>
      <c r="G375" s="6">
        <v>7658</v>
      </c>
      <c r="H375" s="27">
        <v>0.6949</v>
      </c>
      <c r="I375" s="6">
        <v>3091837</v>
      </c>
      <c r="J375" s="63">
        <v>0.5405</v>
      </c>
      <c r="K375" t="s">
        <v>0</v>
      </c>
      <c r="M375" s="51"/>
      <c r="N375" s="51"/>
      <c r="O375" s="51"/>
      <c r="P375" s="51"/>
    </row>
    <row r="376" spans="1:16" ht="12.75">
      <c r="A376" t="s">
        <v>8</v>
      </c>
      <c r="B376" s="159">
        <v>368</v>
      </c>
      <c r="C376" s="101">
        <v>297</v>
      </c>
      <c r="D376" s="129">
        <v>0.8071</v>
      </c>
      <c r="E376" s="112">
        <v>6616360</v>
      </c>
      <c r="F376" s="46">
        <v>0.9479</v>
      </c>
      <c r="G376" s="4">
        <v>71</v>
      </c>
      <c r="H376" s="27">
        <v>0.1929</v>
      </c>
      <c r="I376" s="6">
        <v>363292</v>
      </c>
      <c r="J376" s="63">
        <v>0.0521</v>
      </c>
      <c r="K376" t="s">
        <v>7</v>
      </c>
      <c r="M376" s="51"/>
      <c r="N376" s="51"/>
      <c r="O376" s="51"/>
      <c r="P376" s="51"/>
    </row>
    <row r="377" spans="1:11" ht="13.5" thickBot="1">
      <c r="A377" t="s">
        <v>9</v>
      </c>
      <c r="B377" s="159">
        <v>450</v>
      </c>
      <c r="C377" s="113">
        <v>62</v>
      </c>
      <c r="D377" s="134">
        <v>0.1378</v>
      </c>
      <c r="E377" s="112">
        <v>29848</v>
      </c>
      <c r="F377" s="54">
        <v>0.7629</v>
      </c>
      <c r="G377" s="20">
        <v>388</v>
      </c>
      <c r="H377" s="30">
        <v>0.8622</v>
      </c>
      <c r="I377" s="6">
        <v>9276</v>
      </c>
      <c r="J377" s="65">
        <v>0.2371</v>
      </c>
      <c r="K377" t="s">
        <v>6</v>
      </c>
    </row>
    <row r="378" spans="1:11" ht="14.25" thickBot="1" thickTop="1">
      <c r="A378" s="8" t="s">
        <v>1</v>
      </c>
      <c r="B378" s="155">
        <f>SUM(B373:B377)</f>
        <v>595598</v>
      </c>
      <c r="C378" s="114">
        <f>SUM(C373:C377)</f>
        <v>8175</v>
      </c>
      <c r="D378" s="135">
        <v>0.0137</v>
      </c>
      <c r="E378" s="114">
        <f>SUM(E373:E377)</f>
        <v>9424659</v>
      </c>
      <c r="F378" s="37">
        <v>0.3896</v>
      </c>
      <c r="G378" s="38">
        <f>SUM(G373:G377)</f>
        <v>587423</v>
      </c>
      <c r="H378" s="34">
        <v>0.9863</v>
      </c>
      <c r="I378" s="38">
        <f>SUM(I373:I377)</f>
        <v>14764302</v>
      </c>
      <c r="J378" s="64">
        <v>0.6104</v>
      </c>
      <c r="K378" t="s">
        <v>8</v>
      </c>
    </row>
    <row r="379" spans="1:16" ht="14.25" thickBot="1" thickTop="1">
      <c r="A379" s="1" t="s">
        <v>133</v>
      </c>
      <c r="B379" s="160"/>
      <c r="C379" s="190" t="s">
        <v>2</v>
      </c>
      <c r="D379" s="191"/>
      <c r="E379" s="191"/>
      <c r="F379" s="192"/>
      <c r="G379" s="193" t="s">
        <v>3</v>
      </c>
      <c r="H379" s="191"/>
      <c r="I379" s="191"/>
      <c r="J379" s="192"/>
      <c r="M379" s="51"/>
      <c r="N379" s="51"/>
      <c r="O379" s="51"/>
      <c r="P379" s="51"/>
    </row>
    <row r="380" spans="2:16" ht="18">
      <c r="B380" s="147" t="s">
        <v>10</v>
      </c>
      <c r="C380" s="101" t="s">
        <v>12</v>
      </c>
      <c r="E380" s="168" t="s">
        <v>11</v>
      </c>
      <c r="F380" s="194"/>
      <c r="G380" s="4" t="s">
        <v>13</v>
      </c>
      <c r="H380" s="59"/>
      <c r="I380" s="168" t="s">
        <v>11</v>
      </c>
      <c r="J380" s="195"/>
      <c r="K380" s="26"/>
      <c r="M380" s="51"/>
      <c r="N380" s="51"/>
      <c r="O380" s="51"/>
      <c r="P380" s="51"/>
    </row>
    <row r="381" spans="2:16" ht="13.5" thickBot="1">
      <c r="B381" s="150" t="s">
        <v>4</v>
      </c>
      <c r="C381" s="106" t="s">
        <v>4</v>
      </c>
      <c r="D381" s="126" t="s">
        <v>5</v>
      </c>
      <c r="E381" s="106" t="s">
        <v>4</v>
      </c>
      <c r="F381" s="52" t="s">
        <v>5</v>
      </c>
      <c r="G381" s="5" t="s">
        <v>4</v>
      </c>
      <c r="H381" s="3" t="s">
        <v>5</v>
      </c>
      <c r="I381" s="5" t="s">
        <v>4</v>
      </c>
      <c r="J381" s="61" t="s">
        <v>5</v>
      </c>
      <c r="K381" s="1" t="s">
        <v>56</v>
      </c>
      <c r="M381" s="51"/>
      <c r="N381" s="51"/>
      <c r="O381" s="51"/>
      <c r="P381" s="51"/>
    </row>
    <row r="382" spans="3:16" ht="13.5" thickTop="1">
      <c r="C382" s="100"/>
      <c r="E382" s="101"/>
      <c r="F382" s="53"/>
      <c r="G382" s="4"/>
      <c r="I382" s="4"/>
      <c r="M382" s="51"/>
      <c r="N382" s="51"/>
      <c r="O382" s="51"/>
      <c r="P382" s="51"/>
    </row>
    <row r="383" spans="1:16" ht="12.75">
      <c r="A383" t="s">
        <v>0</v>
      </c>
      <c r="B383" s="159">
        <v>533099</v>
      </c>
      <c r="C383" s="112">
        <v>2057</v>
      </c>
      <c r="D383" s="129">
        <v>0.0039</v>
      </c>
      <c r="E383" s="112">
        <v>37200</v>
      </c>
      <c r="F383" s="46">
        <v>0.0034</v>
      </c>
      <c r="G383" s="6">
        <v>531042</v>
      </c>
      <c r="H383" s="27">
        <v>0.9961</v>
      </c>
      <c r="I383" s="6">
        <v>10809992</v>
      </c>
      <c r="J383" s="63">
        <v>0.9966</v>
      </c>
      <c r="M383" s="51"/>
      <c r="N383" s="51"/>
      <c r="O383" s="51"/>
      <c r="P383" s="51"/>
    </row>
    <row r="384" spans="1:16" ht="12.75">
      <c r="A384" t="s">
        <v>7</v>
      </c>
      <c r="B384" s="159">
        <v>50286</v>
      </c>
      <c r="C384" s="112">
        <v>2306</v>
      </c>
      <c r="D384" s="129">
        <v>0.0459</v>
      </c>
      <c r="E384" s="112">
        <v>125202</v>
      </c>
      <c r="F384" s="46">
        <v>0.0688</v>
      </c>
      <c r="G384" s="6">
        <v>47980</v>
      </c>
      <c r="H384" s="27">
        <v>0.9541</v>
      </c>
      <c r="I384" s="6">
        <v>1694399</v>
      </c>
      <c r="J384" s="63">
        <v>0.9312</v>
      </c>
      <c r="M384" s="51"/>
      <c r="N384" s="51"/>
      <c r="O384" s="51"/>
      <c r="P384" s="51"/>
    </row>
    <row r="385" spans="1:16" ht="12.75">
      <c r="A385" t="s">
        <v>6</v>
      </c>
      <c r="B385" s="159">
        <v>11086</v>
      </c>
      <c r="C385" s="112">
        <v>3315</v>
      </c>
      <c r="D385" s="129">
        <v>0.299</v>
      </c>
      <c r="E385" s="112">
        <v>2983593</v>
      </c>
      <c r="F385" s="46">
        <v>0.4678</v>
      </c>
      <c r="G385" s="6">
        <v>7771</v>
      </c>
      <c r="H385" s="27">
        <v>0.701</v>
      </c>
      <c r="I385" s="6">
        <v>3394953</v>
      </c>
      <c r="J385" s="63">
        <v>0.5322</v>
      </c>
      <c r="K385" t="s">
        <v>0</v>
      </c>
      <c r="M385" s="51"/>
      <c r="N385" s="51"/>
      <c r="O385" s="51"/>
      <c r="P385" s="51"/>
    </row>
    <row r="386" spans="1:16" ht="12.75">
      <c r="A386" t="s">
        <v>8</v>
      </c>
      <c r="B386" s="159">
        <v>368</v>
      </c>
      <c r="C386" s="101">
        <v>297</v>
      </c>
      <c r="D386" s="129">
        <v>0.8071</v>
      </c>
      <c r="E386" s="112">
        <v>6681736</v>
      </c>
      <c r="F386" s="46">
        <v>0.9491</v>
      </c>
      <c r="G386" s="4">
        <v>71</v>
      </c>
      <c r="H386" s="27">
        <v>0.1929</v>
      </c>
      <c r="I386" s="6">
        <v>357984</v>
      </c>
      <c r="J386" s="63">
        <v>0.0509</v>
      </c>
      <c r="K386" t="s">
        <v>7</v>
      </c>
      <c r="M386" s="51"/>
      <c r="N386" s="51"/>
      <c r="O386" s="51"/>
      <c r="P386" s="51"/>
    </row>
    <row r="387" spans="1:11" ht="13.5" thickBot="1">
      <c r="A387" t="s">
        <v>9</v>
      </c>
      <c r="B387" s="159">
        <v>447</v>
      </c>
      <c r="C387" s="113">
        <v>57</v>
      </c>
      <c r="D387" s="134">
        <v>0.1275</v>
      </c>
      <c r="E387" s="112">
        <v>29648</v>
      </c>
      <c r="F387" s="54">
        <v>0.7626</v>
      </c>
      <c r="G387" s="20">
        <v>390</v>
      </c>
      <c r="H387" s="30">
        <v>0.8725</v>
      </c>
      <c r="I387" s="6">
        <v>9227</v>
      </c>
      <c r="J387" s="65">
        <v>0.2374</v>
      </c>
      <c r="K387" t="s">
        <v>6</v>
      </c>
    </row>
    <row r="388" spans="1:11" ht="14.25" thickBot="1" thickTop="1">
      <c r="A388" s="8" t="s">
        <v>1</v>
      </c>
      <c r="B388" s="155">
        <f>SUM(B383:B387)</f>
        <v>595286</v>
      </c>
      <c r="C388" s="114">
        <f>SUM(C383:C387)</f>
        <v>8032</v>
      </c>
      <c r="D388" s="135">
        <v>0.0135</v>
      </c>
      <c r="E388" s="114">
        <f>SUM(E383:E387)</f>
        <v>9857379</v>
      </c>
      <c r="F388" s="37">
        <v>0.3773</v>
      </c>
      <c r="G388" s="38">
        <f>SUM(G383:G387)</f>
        <v>587254</v>
      </c>
      <c r="H388" s="34">
        <v>0.9865</v>
      </c>
      <c r="I388" s="38">
        <f>SUM(I383:I387)</f>
        <v>16266555</v>
      </c>
      <c r="J388" s="64">
        <v>0.6227</v>
      </c>
      <c r="K388" t="s">
        <v>8</v>
      </c>
    </row>
    <row r="389" spans="1:16" ht="14.25" thickBot="1" thickTop="1">
      <c r="A389" s="1" t="s">
        <v>132</v>
      </c>
      <c r="B389" s="158"/>
      <c r="C389" s="182" t="s">
        <v>2</v>
      </c>
      <c r="D389" s="183"/>
      <c r="E389" s="183"/>
      <c r="F389" s="184"/>
      <c r="G389" s="185" t="s">
        <v>3</v>
      </c>
      <c r="H389" s="183"/>
      <c r="I389" s="183"/>
      <c r="J389" s="184"/>
      <c r="M389" s="51"/>
      <c r="N389" s="51"/>
      <c r="O389" s="51"/>
      <c r="P389" s="51"/>
    </row>
    <row r="390" spans="2:16" ht="18.75" thickTop="1">
      <c r="B390" s="146" t="s">
        <v>10</v>
      </c>
      <c r="C390" s="100" t="s">
        <v>12</v>
      </c>
      <c r="D390" s="121"/>
      <c r="E390" s="186" t="s">
        <v>11</v>
      </c>
      <c r="F390" s="187"/>
      <c r="G390" s="13" t="s">
        <v>13</v>
      </c>
      <c r="H390" s="17"/>
      <c r="I390" s="186" t="s">
        <v>11</v>
      </c>
      <c r="J390" s="188"/>
      <c r="K390" s="26"/>
      <c r="M390" s="51"/>
      <c r="N390" s="51"/>
      <c r="O390" s="51"/>
      <c r="P390" s="51"/>
    </row>
    <row r="391" spans="2:16" ht="13.5" thickBot="1">
      <c r="B391" s="150" t="s">
        <v>4</v>
      </c>
      <c r="C391" s="106" t="s">
        <v>4</v>
      </c>
      <c r="D391" s="126" t="s">
        <v>5</v>
      </c>
      <c r="E391" s="106" t="s">
        <v>4</v>
      </c>
      <c r="F391" s="52" t="s">
        <v>5</v>
      </c>
      <c r="G391" s="5" t="s">
        <v>4</v>
      </c>
      <c r="H391" s="3" t="s">
        <v>5</v>
      </c>
      <c r="I391" s="5" t="s">
        <v>4</v>
      </c>
      <c r="J391" s="61" t="s">
        <v>5</v>
      </c>
      <c r="K391" s="1" t="s">
        <v>56</v>
      </c>
      <c r="M391" s="51"/>
      <c r="N391" s="51"/>
      <c r="O391" s="51"/>
      <c r="P391" s="51"/>
    </row>
    <row r="392" spans="3:16" ht="13.5" thickTop="1">
      <c r="C392" s="100"/>
      <c r="E392" s="101"/>
      <c r="F392" s="53"/>
      <c r="G392" s="4"/>
      <c r="I392" s="4"/>
      <c r="M392" s="51"/>
      <c r="N392" s="51"/>
      <c r="O392" s="51"/>
      <c r="P392" s="51"/>
    </row>
    <row r="393" spans="1:16" ht="12.75">
      <c r="A393" t="s">
        <v>0</v>
      </c>
      <c r="B393" s="159">
        <v>532905</v>
      </c>
      <c r="C393" s="112">
        <v>1983</v>
      </c>
      <c r="D393" s="129">
        <v>0.0037</v>
      </c>
      <c r="E393" s="112">
        <v>30590</v>
      </c>
      <c r="F393" s="46">
        <v>0.0032</v>
      </c>
      <c r="G393" s="6">
        <v>530922</v>
      </c>
      <c r="H393" s="27">
        <v>0.9963</v>
      </c>
      <c r="I393" s="6">
        <v>9400757</v>
      </c>
      <c r="J393" s="63">
        <v>0.9968</v>
      </c>
      <c r="M393" s="51"/>
      <c r="N393" s="51"/>
      <c r="O393" s="51"/>
      <c r="P393" s="51"/>
    </row>
    <row r="394" spans="1:16" ht="12.75">
      <c r="A394" t="s">
        <v>7</v>
      </c>
      <c r="B394" s="159">
        <v>50245</v>
      </c>
      <c r="C394" s="112">
        <v>2094</v>
      </c>
      <c r="D394" s="129">
        <v>0.0417</v>
      </c>
      <c r="E394" s="112">
        <v>106959</v>
      </c>
      <c r="F394" s="46">
        <v>0.0655</v>
      </c>
      <c r="G394" s="6">
        <v>48151</v>
      </c>
      <c r="H394" s="27">
        <v>0.9583</v>
      </c>
      <c r="I394" s="6">
        <v>1525668</v>
      </c>
      <c r="J394" s="63">
        <v>0.9345</v>
      </c>
      <c r="M394" s="51"/>
      <c r="N394" s="51"/>
      <c r="O394" s="51"/>
      <c r="P394" s="51"/>
    </row>
    <row r="395" spans="1:16" ht="12.75">
      <c r="A395" t="s">
        <v>6</v>
      </c>
      <c r="B395" s="159">
        <v>11080</v>
      </c>
      <c r="C395" s="112">
        <v>3248</v>
      </c>
      <c r="D395" s="129">
        <v>0.2931</v>
      </c>
      <c r="E395" s="112">
        <v>2767554</v>
      </c>
      <c r="F395" s="46">
        <v>0.4726</v>
      </c>
      <c r="G395" s="6">
        <v>7832</v>
      </c>
      <c r="H395" s="27">
        <v>0.7069</v>
      </c>
      <c r="I395" s="6">
        <v>3088263</v>
      </c>
      <c r="J395" s="63">
        <v>0.5274</v>
      </c>
      <c r="K395" t="s">
        <v>0</v>
      </c>
      <c r="M395" s="51"/>
      <c r="N395" s="51"/>
      <c r="O395" s="51"/>
      <c r="P395" s="51"/>
    </row>
    <row r="396" spans="1:16" ht="12.75">
      <c r="A396" t="s">
        <v>8</v>
      </c>
      <c r="B396" s="159">
        <v>369</v>
      </c>
      <c r="C396" s="101">
        <v>302</v>
      </c>
      <c r="D396" s="129">
        <v>0.8184</v>
      </c>
      <c r="E396" s="112">
        <v>6277576</v>
      </c>
      <c r="F396" s="46">
        <v>0.9533</v>
      </c>
      <c r="G396" s="4">
        <v>67</v>
      </c>
      <c r="H396" s="27">
        <v>0.1816</v>
      </c>
      <c r="I396" s="6">
        <v>307197</v>
      </c>
      <c r="J396" s="63">
        <v>0.0467</v>
      </c>
      <c r="K396" t="s">
        <v>7</v>
      </c>
      <c r="M396" s="51"/>
      <c r="N396" s="51"/>
      <c r="O396" s="51"/>
      <c r="P396" s="51"/>
    </row>
    <row r="397" spans="1:11" ht="13.5" thickBot="1">
      <c r="A397" t="s">
        <v>9</v>
      </c>
      <c r="B397" s="159">
        <v>443</v>
      </c>
      <c r="C397" s="113">
        <v>53</v>
      </c>
      <c r="D397" s="134">
        <v>0.1196</v>
      </c>
      <c r="E397" s="112">
        <v>31181</v>
      </c>
      <c r="F397" s="54">
        <v>0.7657</v>
      </c>
      <c r="G397" s="20">
        <v>390</v>
      </c>
      <c r="H397" s="30">
        <v>0.8804</v>
      </c>
      <c r="I397" s="6">
        <v>9541</v>
      </c>
      <c r="J397" s="65">
        <v>0.2343</v>
      </c>
      <c r="K397" t="s">
        <v>6</v>
      </c>
    </row>
    <row r="398" spans="1:11" ht="14.25" thickBot="1" thickTop="1">
      <c r="A398" s="8" t="s">
        <v>1</v>
      </c>
      <c r="B398" s="155">
        <f>SUM(B393:B397)</f>
        <v>595042</v>
      </c>
      <c r="C398" s="114">
        <f>SUM(C393:C397)</f>
        <v>7680</v>
      </c>
      <c r="D398" s="135">
        <v>0.0129</v>
      </c>
      <c r="E398" s="114">
        <f>SUM(E393:E397)</f>
        <v>9213860</v>
      </c>
      <c r="F398" s="37">
        <v>0.3913</v>
      </c>
      <c r="G398" s="38">
        <f>SUM(G393:G397)</f>
        <v>587362</v>
      </c>
      <c r="H398" s="34">
        <v>0.9871</v>
      </c>
      <c r="I398" s="38">
        <f>SUM(I393:I397)</f>
        <v>14331426</v>
      </c>
      <c r="J398" s="64">
        <v>0.6087</v>
      </c>
      <c r="K398" t="s">
        <v>8</v>
      </c>
    </row>
    <row r="399" spans="1:16" ht="14.25" thickBot="1" thickTop="1">
      <c r="A399" s="1" t="s">
        <v>131</v>
      </c>
      <c r="B399" s="158"/>
      <c r="C399" s="182" t="s">
        <v>2</v>
      </c>
      <c r="D399" s="183"/>
      <c r="E399" s="183"/>
      <c r="F399" s="184"/>
      <c r="G399" s="185" t="s">
        <v>3</v>
      </c>
      <c r="H399" s="183"/>
      <c r="I399" s="183"/>
      <c r="J399" s="184"/>
      <c r="M399" s="51"/>
      <c r="N399" s="51"/>
      <c r="O399" s="51"/>
      <c r="P399" s="51"/>
    </row>
    <row r="400" spans="2:16" ht="18.75" thickTop="1">
      <c r="B400" s="146" t="s">
        <v>10</v>
      </c>
      <c r="C400" s="100" t="s">
        <v>12</v>
      </c>
      <c r="D400" s="121"/>
      <c r="E400" s="186" t="s">
        <v>11</v>
      </c>
      <c r="F400" s="187"/>
      <c r="G400" s="13" t="s">
        <v>13</v>
      </c>
      <c r="H400" s="17"/>
      <c r="I400" s="186" t="s">
        <v>11</v>
      </c>
      <c r="J400" s="188"/>
      <c r="K400" s="26"/>
      <c r="M400" s="51"/>
      <c r="N400" s="51"/>
      <c r="O400" s="51"/>
      <c r="P400" s="51"/>
    </row>
    <row r="401" spans="2:16" ht="13.5" thickBot="1">
      <c r="B401" s="150" t="s">
        <v>4</v>
      </c>
      <c r="C401" s="106" t="s">
        <v>4</v>
      </c>
      <c r="D401" s="126" t="s">
        <v>5</v>
      </c>
      <c r="E401" s="106" t="s">
        <v>4</v>
      </c>
      <c r="F401" s="52" t="s">
        <v>5</v>
      </c>
      <c r="G401" s="5" t="s">
        <v>4</v>
      </c>
      <c r="H401" s="3" t="s">
        <v>5</v>
      </c>
      <c r="I401" s="5" t="s">
        <v>4</v>
      </c>
      <c r="J401" s="61" t="s">
        <v>5</v>
      </c>
      <c r="K401" s="1" t="s">
        <v>56</v>
      </c>
      <c r="M401" s="51"/>
      <c r="N401" s="51"/>
      <c r="O401" s="51"/>
      <c r="P401" s="51"/>
    </row>
    <row r="402" spans="3:16" ht="13.5" thickTop="1">
      <c r="C402" s="100"/>
      <c r="E402" s="101"/>
      <c r="F402" s="53"/>
      <c r="G402" s="4"/>
      <c r="I402" s="4"/>
      <c r="M402" s="51"/>
      <c r="N402" s="51"/>
      <c r="O402" s="51"/>
      <c r="P402" s="51"/>
    </row>
    <row r="403" spans="1:16" ht="12.75">
      <c r="A403" t="s">
        <v>0</v>
      </c>
      <c r="B403" s="159">
        <v>533016</v>
      </c>
      <c r="C403" s="112">
        <v>1941</v>
      </c>
      <c r="D403" s="129">
        <v>0.0036</v>
      </c>
      <c r="E403" s="112">
        <v>27564</v>
      </c>
      <c r="F403" s="46">
        <v>0.0031</v>
      </c>
      <c r="G403" s="6">
        <v>531075</v>
      </c>
      <c r="H403" s="27">
        <v>0.9964</v>
      </c>
      <c r="I403" s="6">
        <v>8766590</v>
      </c>
      <c r="J403" s="63">
        <v>0.9969</v>
      </c>
      <c r="M403" s="51"/>
      <c r="N403" s="51"/>
      <c r="O403" s="51"/>
      <c r="P403" s="51"/>
    </row>
    <row r="404" spans="1:16" ht="12.75">
      <c r="A404" t="s">
        <v>7</v>
      </c>
      <c r="B404" s="159">
        <v>50234</v>
      </c>
      <c r="C404" s="112">
        <v>1343</v>
      </c>
      <c r="D404" s="129">
        <v>0.0267</v>
      </c>
      <c r="E404" s="112">
        <v>79430</v>
      </c>
      <c r="F404" s="46">
        <v>0.0549</v>
      </c>
      <c r="G404" s="6">
        <v>48891</v>
      </c>
      <c r="H404" s="27">
        <v>0.9733</v>
      </c>
      <c r="I404" s="6">
        <v>1368573</v>
      </c>
      <c r="J404" s="63">
        <v>0.9451</v>
      </c>
      <c r="M404" s="51"/>
      <c r="N404" s="51"/>
      <c r="O404" s="51"/>
      <c r="P404" s="51"/>
    </row>
    <row r="405" spans="1:16" ht="12.75">
      <c r="A405" t="s">
        <v>6</v>
      </c>
      <c r="B405" s="159">
        <v>11135</v>
      </c>
      <c r="C405" s="112">
        <v>3168</v>
      </c>
      <c r="D405" s="129">
        <v>0.2845</v>
      </c>
      <c r="E405" s="112">
        <v>2439693</v>
      </c>
      <c r="F405" s="46">
        <v>0.4722</v>
      </c>
      <c r="G405" s="6">
        <v>7967</v>
      </c>
      <c r="H405" s="27">
        <v>0.7155</v>
      </c>
      <c r="I405" s="6">
        <v>2727236</v>
      </c>
      <c r="J405" s="63">
        <v>0.5278</v>
      </c>
      <c r="K405" t="s">
        <v>0</v>
      </c>
      <c r="M405" s="51"/>
      <c r="N405" s="51"/>
      <c r="O405" s="51"/>
      <c r="P405" s="51"/>
    </row>
    <row r="406" spans="1:16" ht="12.75">
      <c r="A406" t="s">
        <v>8</v>
      </c>
      <c r="B406" s="159">
        <v>372</v>
      </c>
      <c r="C406" s="101">
        <v>301</v>
      </c>
      <c r="D406" s="129">
        <v>0.8091</v>
      </c>
      <c r="E406" s="112">
        <v>6017908</v>
      </c>
      <c r="F406" s="46">
        <v>0.9478</v>
      </c>
      <c r="G406" s="4">
        <v>71</v>
      </c>
      <c r="H406" s="27">
        <v>0.1909</v>
      </c>
      <c r="I406" s="6">
        <v>331577</v>
      </c>
      <c r="J406" s="63">
        <v>0.0522</v>
      </c>
      <c r="K406" t="s">
        <v>7</v>
      </c>
      <c r="M406" s="51"/>
      <c r="N406" s="51"/>
      <c r="O406" s="51"/>
      <c r="P406" s="51"/>
    </row>
    <row r="407" spans="1:11" ht="13.5" thickBot="1">
      <c r="A407" t="s">
        <v>9</v>
      </c>
      <c r="B407" s="159">
        <v>442</v>
      </c>
      <c r="C407" s="113">
        <v>47</v>
      </c>
      <c r="D407" s="134">
        <v>0.1063</v>
      </c>
      <c r="E407" s="112">
        <v>28667</v>
      </c>
      <c r="F407" s="54">
        <v>0.7543</v>
      </c>
      <c r="G407" s="20">
        <v>395</v>
      </c>
      <c r="H407" s="30">
        <v>0.8937</v>
      </c>
      <c r="I407" s="6">
        <v>9338</v>
      </c>
      <c r="J407" s="65">
        <v>0.2457</v>
      </c>
      <c r="K407" t="s">
        <v>6</v>
      </c>
    </row>
    <row r="408" spans="1:11" ht="14.25" thickBot="1" thickTop="1">
      <c r="A408" s="8" t="s">
        <v>1</v>
      </c>
      <c r="B408" s="155">
        <f>SUM(B403:B407)</f>
        <v>595199</v>
      </c>
      <c r="C408" s="114">
        <f>SUM(C403:C407)</f>
        <v>6800</v>
      </c>
      <c r="D408" s="135">
        <v>0.0114</v>
      </c>
      <c r="E408" s="114">
        <f>SUM(E403:E407)</f>
        <v>8593262</v>
      </c>
      <c r="F408" s="37">
        <v>0.3942</v>
      </c>
      <c r="G408" s="38">
        <f>SUM(G403:G407)</f>
        <v>588399</v>
      </c>
      <c r="H408" s="34">
        <v>0.9886</v>
      </c>
      <c r="I408" s="38">
        <f>SUM(I403:I407)</f>
        <v>13203314</v>
      </c>
      <c r="J408" s="64">
        <v>0.6058</v>
      </c>
      <c r="K408" t="s">
        <v>8</v>
      </c>
    </row>
    <row r="409" spans="1:16" ht="14.25" thickBot="1" thickTop="1">
      <c r="A409" s="1" t="s">
        <v>130</v>
      </c>
      <c r="B409" s="158"/>
      <c r="C409" s="182" t="s">
        <v>2</v>
      </c>
      <c r="D409" s="183"/>
      <c r="E409" s="183"/>
      <c r="F409" s="184"/>
      <c r="G409" s="185" t="s">
        <v>3</v>
      </c>
      <c r="H409" s="183"/>
      <c r="I409" s="183"/>
      <c r="J409" s="184"/>
      <c r="M409" s="51"/>
      <c r="N409" s="51"/>
      <c r="O409" s="51"/>
      <c r="P409" s="51"/>
    </row>
    <row r="410" spans="2:16" ht="18.75" thickTop="1">
      <c r="B410" s="146" t="s">
        <v>10</v>
      </c>
      <c r="C410" s="100" t="s">
        <v>12</v>
      </c>
      <c r="D410" s="121"/>
      <c r="E410" s="186" t="s">
        <v>11</v>
      </c>
      <c r="F410" s="187"/>
      <c r="G410" s="13" t="s">
        <v>13</v>
      </c>
      <c r="H410" s="17"/>
      <c r="I410" s="186" t="s">
        <v>11</v>
      </c>
      <c r="J410" s="188"/>
      <c r="K410" s="26"/>
      <c r="M410" s="51"/>
      <c r="N410" s="51"/>
      <c r="O410" s="51"/>
      <c r="P410" s="51"/>
    </row>
    <row r="411" spans="2:16" ht="13.5" thickBot="1">
      <c r="B411" s="150" t="s">
        <v>4</v>
      </c>
      <c r="C411" s="106" t="s">
        <v>4</v>
      </c>
      <c r="D411" s="126" t="s">
        <v>5</v>
      </c>
      <c r="E411" s="106" t="s">
        <v>4</v>
      </c>
      <c r="F411" s="52" t="s">
        <v>5</v>
      </c>
      <c r="G411" s="5" t="s">
        <v>4</v>
      </c>
      <c r="H411" s="3" t="s">
        <v>5</v>
      </c>
      <c r="I411" s="5" t="s">
        <v>4</v>
      </c>
      <c r="J411" s="61" t="s">
        <v>5</v>
      </c>
      <c r="K411" s="1" t="s">
        <v>56</v>
      </c>
      <c r="M411" s="51"/>
      <c r="N411" s="51"/>
      <c r="O411" s="51"/>
      <c r="P411" s="51"/>
    </row>
    <row r="412" spans="3:16" ht="13.5" thickTop="1">
      <c r="C412" s="100"/>
      <c r="E412" s="101"/>
      <c r="F412" s="53"/>
      <c r="G412" s="4"/>
      <c r="I412" s="4"/>
      <c r="M412" s="51"/>
      <c r="N412" s="51"/>
      <c r="O412" s="51"/>
      <c r="P412" s="51"/>
    </row>
    <row r="413" spans="1:16" ht="12.75">
      <c r="A413" t="s">
        <v>0</v>
      </c>
      <c r="B413" s="159">
        <v>533988</v>
      </c>
      <c r="C413" s="112">
        <v>1891</v>
      </c>
      <c r="D413" s="129">
        <v>0.0035</v>
      </c>
      <c r="E413" s="112">
        <v>25591</v>
      </c>
      <c r="F413" s="46">
        <v>0.003</v>
      </c>
      <c r="G413" s="6">
        <v>532097</v>
      </c>
      <c r="H413" s="27">
        <v>0.9965</v>
      </c>
      <c r="I413" s="6">
        <v>8500951</v>
      </c>
      <c r="J413" s="63">
        <v>0.997</v>
      </c>
      <c r="M413" s="51"/>
      <c r="N413" s="51"/>
      <c r="O413" s="51"/>
      <c r="P413" s="51"/>
    </row>
    <row r="414" spans="1:16" ht="12.75">
      <c r="A414" t="s">
        <v>7</v>
      </c>
      <c r="B414" s="159">
        <v>50233</v>
      </c>
      <c r="C414" s="112">
        <v>1159</v>
      </c>
      <c r="D414" s="129">
        <v>0.0231</v>
      </c>
      <c r="E414" s="112">
        <v>68589</v>
      </c>
      <c r="F414" s="46">
        <v>0.05</v>
      </c>
      <c r="G414" s="6">
        <v>49074</v>
      </c>
      <c r="H414" s="27">
        <v>0.9769</v>
      </c>
      <c r="I414" s="6">
        <v>1304022</v>
      </c>
      <c r="J414" s="63">
        <v>0.95</v>
      </c>
      <c r="M414" s="51"/>
      <c r="N414" s="51"/>
      <c r="O414" s="51"/>
      <c r="P414" s="51"/>
    </row>
    <row r="415" spans="1:16" ht="12.75">
      <c r="A415" t="s">
        <v>6</v>
      </c>
      <c r="B415" s="159">
        <v>11131</v>
      </c>
      <c r="C415" s="112">
        <v>3160</v>
      </c>
      <c r="D415" s="129">
        <v>0.2839</v>
      </c>
      <c r="E415" s="112">
        <v>2327976</v>
      </c>
      <c r="F415" s="46">
        <v>0.481</v>
      </c>
      <c r="G415" s="6">
        <v>7971</v>
      </c>
      <c r="H415" s="27">
        <v>0.7161</v>
      </c>
      <c r="I415" s="6">
        <v>2512307</v>
      </c>
      <c r="J415" s="63">
        <v>0.519</v>
      </c>
      <c r="K415" t="s">
        <v>0</v>
      </c>
      <c r="M415" s="51"/>
      <c r="N415" s="51"/>
      <c r="O415" s="51"/>
      <c r="P415" s="51"/>
    </row>
    <row r="416" spans="1:16" ht="12.75">
      <c r="A416" t="s">
        <v>8</v>
      </c>
      <c r="B416" s="159">
        <v>376</v>
      </c>
      <c r="C416" s="101">
        <v>298</v>
      </c>
      <c r="D416" s="129">
        <v>0.7926</v>
      </c>
      <c r="E416" s="112">
        <v>5954685</v>
      </c>
      <c r="F416" s="46">
        <v>0.9463</v>
      </c>
      <c r="G416" s="4">
        <v>78</v>
      </c>
      <c r="H416" s="27">
        <v>0.2074</v>
      </c>
      <c r="I416" s="6">
        <v>337700</v>
      </c>
      <c r="J416" s="63">
        <v>0.0537</v>
      </c>
      <c r="K416" t="s">
        <v>7</v>
      </c>
      <c r="M416" s="51"/>
      <c r="N416" s="51"/>
      <c r="O416" s="51"/>
      <c r="P416" s="51"/>
    </row>
    <row r="417" spans="1:11" ht="13.5" thickBot="1">
      <c r="A417" t="s">
        <v>9</v>
      </c>
      <c r="B417" s="159">
        <v>443</v>
      </c>
      <c r="C417" s="113">
        <v>44</v>
      </c>
      <c r="D417" s="134">
        <v>0.0993</v>
      </c>
      <c r="E417" s="112">
        <v>33050</v>
      </c>
      <c r="F417" s="54">
        <v>0.7554</v>
      </c>
      <c r="G417" s="20">
        <v>399</v>
      </c>
      <c r="H417" s="30">
        <v>0.9007</v>
      </c>
      <c r="I417" s="6">
        <v>10700</v>
      </c>
      <c r="J417" s="65">
        <v>0.2446</v>
      </c>
      <c r="K417" t="s">
        <v>6</v>
      </c>
    </row>
    <row r="418" spans="1:11" ht="14.25" thickBot="1" thickTop="1">
      <c r="A418" s="8" t="s">
        <v>1</v>
      </c>
      <c r="B418" s="155">
        <f>SUM(B413:B417)</f>
        <v>596171</v>
      </c>
      <c r="C418" s="114">
        <f>SUM(C413:C417)</f>
        <v>6552</v>
      </c>
      <c r="D418" s="135">
        <v>0.011</v>
      </c>
      <c r="E418" s="114">
        <f>SUM(E413:E417)</f>
        <v>8409891</v>
      </c>
      <c r="F418" s="37">
        <v>0.399</v>
      </c>
      <c r="G418" s="38">
        <f>SUM(G413:G417)</f>
        <v>589619</v>
      </c>
      <c r="H418" s="34">
        <v>0.989</v>
      </c>
      <c r="I418" s="38">
        <f>SUM(I413:I417)</f>
        <v>12665680</v>
      </c>
      <c r="J418" s="64">
        <v>0.601</v>
      </c>
      <c r="K418" t="s">
        <v>8</v>
      </c>
    </row>
    <row r="419" spans="1:16" ht="14.25" thickBot="1" thickTop="1">
      <c r="A419" s="1" t="s">
        <v>129</v>
      </c>
      <c r="B419" s="158"/>
      <c r="C419" s="182" t="s">
        <v>2</v>
      </c>
      <c r="D419" s="183"/>
      <c r="E419" s="183"/>
      <c r="F419" s="184"/>
      <c r="G419" s="185" t="s">
        <v>3</v>
      </c>
      <c r="H419" s="183"/>
      <c r="I419" s="183"/>
      <c r="J419" s="184"/>
      <c r="M419" s="51"/>
      <c r="N419" s="51"/>
      <c r="O419" s="51"/>
      <c r="P419" s="51"/>
    </row>
    <row r="420" spans="2:16" ht="18.75" thickTop="1">
      <c r="B420" s="146" t="s">
        <v>10</v>
      </c>
      <c r="C420" s="100" t="s">
        <v>12</v>
      </c>
      <c r="D420" s="121"/>
      <c r="E420" s="186" t="s">
        <v>11</v>
      </c>
      <c r="F420" s="187"/>
      <c r="G420" s="13" t="s">
        <v>13</v>
      </c>
      <c r="H420" s="17"/>
      <c r="I420" s="186" t="s">
        <v>11</v>
      </c>
      <c r="J420" s="188"/>
      <c r="K420" s="26"/>
      <c r="M420" s="51"/>
      <c r="N420" s="51"/>
      <c r="O420" s="51"/>
      <c r="P420" s="51"/>
    </row>
    <row r="421" spans="2:16" ht="13.5" thickBot="1">
      <c r="B421" s="150" t="s">
        <v>4</v>
      </c>
      <c r="C421" s="106" t="s">
        <v>4</v>
      </c>
      <c r="D421" s="126" t="s">
        <v>5</v>
      </c>
      <c r="E421" s="106" t="s">
        <v>4</v>
      </c>
      <c r="F421" s="52" t="s">
        <v>5</v>
      </c>
      <c r="G421" s="5" t="s">
        <v>4</v>
      </c>
      <c r="H421" s="3" t="s">
        <v>5</v>
      </c>
      <c r="I421" s="5" t="s">
        <v>4</v>
      </c>
      <c r="J421" s="61" t="s">
        <v>5</v>
      </c>
      <c r="K421" s="1" t="s">
        <v>56</v>
      </c>
      <c r="M421" s="51"/>
      <c r="N421" s="51"/>
      <c r="O421" s="51"/>
      <c r="P421" s="51"/>
    </row>
    <row r="422" spans="3:16" ht="13.5" thickTop="1">
      <c r="C422" s="100"/>
      <c r="E422" s="101"/>
      <c r="F422" s="53"/>
      <c r="G422" s="4"/>
      <c r="I422" s="4"/>
      <c r="M422" s="51"/>
      <c r="N422" s="51"/>
      <c r="O422" s="51"/>
      <c r="P422" s="51"/>
    </row>
    <row r="423" spans="1:16" ht="12.75">
      <c r="A423" t="s">
        <v>0</v>
      </c>
      <c r="B423" s="159">
        <v>533956</v>
      </c>
      <c r="C423" s="112">
        <v>1859</v>
      </c>
      <c r="D423" s="129">
        <v>0.0035</v>
      </c>
      <c r="E423" s="112">
        <v>28622</v>
      </c>
      <c r="F423" s="46">
        <v>0.003</v>
      </c>
      <c r="G423" s="6">
        <v>532097</v>
      </c>
      <c r="H423" s="27">
        <v>0.9965</v>
      </c>
      <c r="I423" s="6">
        <v>9637159</v>
      </c>
      <c r="J423" s="63">
        <v>0.997</v>
      </c>
      <c r="M423" s="51"/>
      <c r="N423" s="51"/>
      <c r="O423" s="51"/>
      <c r="P423" s="51"/>
    </row>
    <row r="424" spans="1:16" ht="12.75">
      <c r="A424" t="s">
        <v>7</v>
      </c>
      <c r="B424" s="159">
        <v>50155</v>
      </c>
      <c r="C424" s="101">
        <v>1081</v>
      </c>
      <c r="D424" s="129">
        <v>0.0216</v>
      </c>
      <c r="E424" s="112">
        <v>69907</v>
      </c>
      <c r="F424" s="46">
        <v>0.0465</v>
      </c>
      <c r="G424" s="6">
        <v>49074</v>
      </c>
      <c r="H424" s="27">
        <v>0.9784</v>
      </c>
      <c r="I424" s="6">
        <v>1432041</v>
      </c>
      <c r="J424" s="63">
        <v>0.9535</v>
      </c>
      <c r="M424" s="51"/>
      <c r="N424" s="51"/>
      <c r="O424" s="51"/>
      <c r="P424" s="51"/>
    </row>
    <row r="425" spans="1:16" ht="12.75">
      <c r="A425" t="s">
        <v>6</v>
      </c>
      <c r="B425" s="159">
        <v>11095</v>
      </c>
      <c r="C425" s="112">
        <v>3123</v>
      </c>
      <c r="D425" s="129">
        <v>0.2815</v>
      </c>
      <c r="E425" s="112">
        <v>2460922</v>
      </c>
      <c r="F425" s="46">
        <v>0.474</v>
      </c>
      <c r="G425" s="6">
        <v>7972</v>
      </c>
      <c r="H425" s="27">
        <v>0.7185</v>
      </c>
      <c r="I425" s="6">
        <v>2730855</v>
      </c>
      <c r="J425" s="63">
        <v>0.526</v>
      </c>
      <c r="K425" t="s">
        <v>0</v>
      </c>
      <c r="M425" s="51"/>
      <c r="N425" s="51"/>
      <c r="O425" s="51"/>
      <c r="P425" s="51"/>
    </row>
    <row r="426" spans="1:16" ht="12.75">
      <c r="A426" t="s">
        <v>8</v>
      </c>
      <c r="B426" s="159">
        <v>372</v>
      </c>
      <c r="C426" s="101">
        <v>295</v>
      </c>
      <c r="D426" s="129">
        <v>0.793</v>
      </c>
      <c r="E426" s="112">
        <v>5145805</v>
      </c>
      <c r="F426" s="46">
        <v>0.9394</v>
      </c>
      <c r="G426" s="4">
        <v>77</v>
      </c>
      <c r="H426" s="27">
        <v>0.207</v>
      </c>
      <c r="I426" s="6">
        <v>331797</v>
      </c>
      <c r="J426" s="63">
        <v>0.0606</v>
      </c>
      <c r="K426" t="s">
        <v>7</v>
      </c>
      <c r="M426" s="51"/>
      <c r="N426" s="51"/>
      <c r="O426" s="51"/>
      <c r="P426" s="51"/>
    </row>
    <row r="427" spans="1:11" ht="13.5" thickBot="1">
      <c r="A427" t="s">
        <v>9</v>
      </c>
      <c r="B427" s="159">
        <v>443</v>
      </c>
      <c r="C427" s="113">
        <v>44</v>
      </c>
      <c r="D427" s="134">
        <v>0.0993</v>
      </c>
      <c r="E427" s="112">
        <v>32272</v>
      </c>
      <c r="F427" s="54">
        <v>0.747</v>
      </c>
      <c r="G427" s="20">
        <v>399</v>
      </c>
      <c r="H427" s="30">
        <v>0.9007</v>
      </c>
      <c r="I427" s="6">
        <v>10932</v>
      </c>
      <c r="J427" s="65">
        <v>0.253</v>
      </c>
      <c r="K427" t="s">
        <v>6</v>
      </c>
    </row>
    <row r="428" spans="1:11" ht="14.25" thickBot="1" thickTop="1">
      <c r="A428" s="8" t="s">
        <v>1</v>
      </c>
      <c r="B428" s="155">
        <f>SUM(B423:B427)</f>
        <v>596021</v>
      </c>
      <c r="C428" s="114">
        <f>SUM(C423:C427)</f>
        <v>6402</v>
      </c>
      <c r="D428" s="135">
        <v>0.0107</v>
      </c>
      <c r="E428" s="114">
        <f>SUM(E423:E427)</f>
        <v>7737528</v>
      </c>
      <c r="F428" s="37">
        <v>0.3536</v>
      </c>
      <c r="G428" s="38">
        <f>SUM(G423:G427)</f>
        <v>589619</v>
      </c>
      <c r="H428" s="34">
        <v>0.9893</v>
      </c>
      <c r="I428" s="38">
        <f>SUM(I423:I427)</f>
        <v>14142784</v>
      </c>
      <c r="J428" s="64">
        <v>0.6464</v>
      </c>
      <c r="K428" t="s">
        <v>8</v>
      </c>
    </row>
    <row r="429" spans="1:16" ht="14.25" thickBot="1" thickTop="1">
      <c r="A429" s="1" t="s">
        <v>128</v>
      </c>
      <c r="B429" s="158"/>
      <c r="C429" s="182" t="s">
        <v>2</v>
      </c>
      <c r="D429" s="183"/>
      <c r="E429" s="183"/>
      <c r="F429" s="184"/>
      <c r="G429" s="185" t="s">
        <v>3</v>
      </c>
      <c r="H429" s="183"/>
      <c r="I429" s="183"/>
      <c r="J429" s="184"/>
      <c r="M429" s="51"/>
      <c r="N429" s="51"/>
      <c r="O429" s="51"/>
      <c r="P429" s="51"/>
    </row>
    <row r="430" spans="2:16" ht="18.75" thickTop="1">
      <c r="B430" s="146" t="s">
        <v>10</v>
      </c>
      <c r="C430" s="100" t="s">
        <v>12</v>
      </c>
      <c r="D430" s="121"/>
      <c r="E430" s="186" t="s">
        <v>11</v>
      </c>
      <c r="F430" s="187"/>
      <c r="G430" s="13" t="s">
        <v>13</v>
      </c>
      <c r="H430" s="17"/>
      <c r="I430" s="186" t="s">
        <v>11</v>
      </c>
      <c r="J430" s="188"/>
      <c r="K430" s="26"/>
      <c r="M430" s="51"/>
      <c r="N430" s="51"/>
      <c r="O430" s="51"/>
      <c r="P430" s="51"/>
    </row>
    <row r="431" spans="2:16" ht="13.5" thickBot="1">
      <c r="B431" s="150" t="s">
        <v>4</v>
      </c>
      <c r="C431" s="106" t="s">
        <v>4</v>
      </c>
      <c r="D431" s="126" t="s">
        <v>5</v>
      </c>
      <c r="E431" s="106" t="s">
        <v>4</v>
      </c>
      <c r="F431" s="52" t="s">
        <v>5</v>
      </c>
      <c r="G431" s="5" t="s">
        <v>4</v>
      </c>
      <c r="H431" s="3" t="s">
        <v>5</v>
      </c>
      <c r="I431" s="5" t="s">
        <v>4</v>
      </c>
      <c r="J431" s="61" t="s">
        <v>5</v>
      </c>
      <c r="K431" s="1" t="s">
        <v>56</v>
      </c>
      <c r="M431" s="51"/>
      <c r="N431" s="51"/>
      <c r="O431" s="51"/>
      <c r="P431" s="51"/>
    </row>
    <row r="432" spans="3:16" ht="13.5" thickTop="1">
      <c r="C432" s="100"/>
      <c r="E432" s="101"/>
      <c r="F432" s="53"/>
      <c r="G432" s="4"/>
      <c r="I432" s="4"/>
      <c r="M432" s="51"/>
      <c r="N432" s="51"/>
      <c r="O432" s="51"/>
      <c r="P432" s="51"/>
    </row>
    <row r="433" spans="1:16" ht="12.75">
      <c r="A433" t="s">
        <v>0</v>
      </c>
      <c r="B433" s="159">
        <v>533899</v>
      </c>
      <c r="C433" s="112">
        <v>1825</v>
      </c>
      <c r="D433" s="129">
        <v>0.0034</v>
      </c>
      <c r="E433" s="112">
        <v>31101</v>
      </c>
      <c r="F433" s="46">
        <v>0.0029</v>
      </c>
      <c r="G433" s="6">
        <v>532074</v>
      </c>
      <c r="H433" s="27">
        <v>0.9966</v>
      </c>
      <c r="I433" s="6">
        <v>10554985</v>
      </c>
      <c r="J433" s="63">
        <v>0.9971</v>
      </c>
      <c r="M433" s="51"/>
      <c r="N433" s="51"/>
      <c r="O433" s="51"/>
      <c r="P433" s="51"/>
    </row>
    <row r="434" spans="1:16" ht="12.75">
      <c r="A434" t="s">
        <v>7</v>
      </c>
      <c r="B434" s="159">
        <v>50172</v>
      </c>
      <c r="C434" s="101">
        <v>984</v>
      </c>
      <c r="D434" s="129">
        <v>0.0196</v>
      </c>
      <c r="E434" s="112">
        <v>69915</v>
      </c>
      <c r="F434" s="46">
        <v>0.0419</v>
      </c>
      <c r="G434" s="6">
        <v>49188</v>
      </c>
      <c r="H434" s="27">
        <v>0.9804</v>
      </c>
      <c r="I434" s="6">
        <v>1598004</v>
      </c>
      <c r="J434" s="63">
        <v>0.9581</v>
      </c>
      <c r="M434" s="51"/>
      <c r="N434" s="51"/>
      <c r="O434" s="51"/>
      <c r="P434" s="51"/>
    </row>
    <row r="435" spans="1:16" ht="12.75">
      <c r="A435" t="s">
        <v>6</v>
      </c>
      <c r="B435" s="159">
        <v>11109</v>
      </c>
      <c r="C435" s="112">
        <v>2985</v>
      </c>
      <c r="D435" s="129">
        <v>0.2687</v>
      </c>
      <c r="E435" s="112">
        <v>2349573</v>
      </c>
      <c r="F435" s="46">
        <v>0.458</v>
      </c>
      <c r="G435" s="6">
        <v>8124</v>
      </c>
      <c r="H435" s="27">
        <v>0.7313</v>
      </c>
      <c r="I435" s="6">
        <v>2780574</v>
      </c>
      <c r="J435" s="63">
        <v>0.542</v>
      </c>
      <c r="K435" t="s">
        <v>0</v>
      </c>
      <c r="M435" s="51"/>
      <c r="N435" s="51"/>
      <c r="O435" s="51"/>
      <c r="P435" s="51"/>
    </row>
    <row r="436" spans="1:16" ht="12.75">
      <c r="A436" t="s">
        <v>8</v>
      </c>
      <c r="B436" s="159">
        <v>373</v>
      </c>
      <c r="C436" s="101">
        <v>296</v>
      </c>
      <c r="D436" s="129">
        <v>0.7936</v>
      </c>
      <c r="E436" s="112">
        <v>5592466</v>
      </c>
      <c r="F436" s="46">
        <v>0.9427</v>
      </c>
      <c r="G436" s="4">
        <v>77</v>
      </c>
      <c r="H436" s="27">
        <v>0.2064</v>
      </c>
      <c r="I436" s="6">
        <v>340033</v>
      </c>
      <c r="J436" s="63">
        <v>0.0573</v>
      </c>
      <c r="K436" t="s">
        <v>7</v>
      </c>
      <c r="M436" s="51"/>
      <c r="N436" s="51"/>
      <c r="O436" s="51"/>
      <c r="P436" s="51"/>
    </row>
    <row r="437" spans="1:11" ht="13.5" thickBot="1">
      <c r="A437" t="s">
        <v>9</v>
      </c>
      <c r="B437" s="159">
        <v>444</v>
      </c>
      <c r="C437" s="113">
        <v>40</v>
      </c>
      <c r="D437" s="134">
        <v>0.0901</v>
      </c>
      <c r="E437" s="112">
        <v>36794</v>
      </c>
      <c r="F437" s="54">
        <v>0.7401</v>
      </c>
      <c r="G437" s="20">
        <v>404</v>
      </c>
      <c r="H437" s="30">
        <v>0.9099</v>
      </c>
      <c r="I437" s="6">
        <v>12920</v>
      </c>
      <c r="J437" s="65">
        <v>0.2599</v>
      </c>
      <c r="K437" t="s">
        <v>6</v>
      </c>
    </row>
    <row r="438" spans="1:11" ht="14.25" thickBot="1" thickTop="1">
      <c r="A438" s="8" t="s">
        <v>1</v>
      </c>
      <c r="B438" s="155">
        <f>SUM(B433:B437)</f>
        <v>595997</v>
      </c>
      <c r="C438" s="114">
        <f>SUM(C433:C437)</f>
        <v>6130</v>
      </c>
      <c r="D438" s="135">
        <v>0.0103</v>
      </c>
      <c r="E438" s="114">
        <f>SUM(E433:E437)</f>
        <v>8079849</v>
      </c>
      <c r="F438" s="37">
        <v>0.3458</v>
      </c>
      <c r="G438" s="38">
        <f>SUM(G433:G437)</f>
        <v>589867</v>
      </c>
      <c r="H438" s="34">
        <v>0.9897</v>
      </c>
      <c r="I438" s="38">
        <f>SUM(I433:I437)</f>
        <v>15286516</v>
      </c>
      <c r="J438" s="64">
        <v>0.6542</v>
      </c>
      <c r="K438" t="s">
        <v>8</v>
      </c>
    </row>
    <row r="439" spans="1:16" ht="14.25" thickBot="1" thickTop="1">
      <c r="A439" s="1" t="s">
        <v>127</v>
      </c>
      <c r="B439" s="158"/>
      <c r="C439" s="182" t="s">
        <v>2</v>
      </c>
      <c r="D439" s="183"/>
      <c r="E439" s="183"/>
      <c r="F439" s="184"/>
      <c r="G439" s="185" t="s">
        <v>3</v>
      </c>
      <c r="H439" s="183"/>
      <c r="I439" s="183"/>
      <c r="J439" s="184"/>
      <c r="M439" s="51"/>
      <c r="N439" s="51"/>
      <c r="O439" s="51"/>
      <c r="P439" s="51"/>
    </row>
    <row r="440" spans="2:16" ht="18.75" thickTop="1">
      <c r="B440" s="146" t="s">
        <v>10</v>
      </c>
      <c r="C440" s="100" t="s">
        <v>12</v>
      </c>
      <c r="D440" s="121"/>
      <c r="E440" s="186" t="s">
        <v>11</v>
      </c>
      <c r="F440" s="187"/>
      <c r="G440" s="13" t="s">
        <v>13</v>
      </c>
      <c r="H440" s="17"/>
      <c r="I440" s="186" t="s">
        <v>11</v>
      </c>
      <c r="J440" s="188"/>
      <c r="K440" s="26"/>
      <c r="M440" s="51"/>
      <c r="N440" s="51"/>
      <c r="O440" s="51"/>
      <c r="P440" s="51"/>
    </row>
    <row r="441" spans="2:16" ht="13.5" thickBot="1">
      <c r="B441" s="150" t="s">
        <v>4</v>
      </c>
      <c r="C441" s="106" t="s">
        <v>4</v>
      </c>
      <c r="D441" s="126" t="s">
        <v>5</v>
      </c>
      <c r="E441" s="106" t="s">
        <v>4</v>
      </c>
      <c r="F441" s="52" t="s">
        <v>5</v>
      </c>
      <c r="G441" s="5" t="s">
        <v>4</v>
      </c>
      <c r="H441" s="3" t="s">
        <v>5</v>
      </c>
      <c r="I441" s="5" t="s">
        <v>4</v>
      </c>
      <c r="J441" s="61" t="s">
        <v>5</v>
      </c>
      <c r="K441" s="1" t="s">
        <v>56</v>
      </c>
      <c r="M441" s="51"/>
      <c r="N441" s="51"/>
      <c r="O441" s="51"/>
      <c r="P441" s="51"/>
    </row>
    <row r="442" spans="3:16" ht="13.5" thickTop="1">
      <c r="C442" s="100"/>
      <c r="E442" s="101"/>
      <c r="F442" s="53"/>
      <c r="G442" s="4"/>
      <c r="I442" s="4"/>
      <c r="M442" s="51"/>
      <c r="N442" s="51"/>
      <c r="O442" s="51"/>
      <c r="P442" s="51"/>
    </row>
    <row r="443" spans="1:16" ht="12.75">
      <c r="A443" t="s">
        <v>0</v>
      </c>
      <c r="B443" s="159">
        <v>533670</v>
      </c>
      <c r="C443" s="112">
        <v>1825</v>
      </c>
      <c r="D443" s="129">
        <v>0.0034</v>
      </c>
      <c r="E443" s="112">
        <v>36559</v>
      </c>
      <c r="F443" s="46">
        <v>0.003</v>
      </c>
      <c r="G443" s="6">
        <v>531845</v>
      </c>
      <c r="H443" s="27">
        <v>0.9966</v>
      </c>
      <c r="I443" s="6">
        <v>12246158</v>
      </c>
      <c r="J443" s="63">
        <v>0.997</v>
      </c>
      <c r="M443" s="51"/>
      <c r="N443" s="51"/>
      <c r="O443" s="51"/>
      <c r="P443" s="51"/>
    </row>
    <row r="444" spans="1:16" ht="12.75">
      <c r="A444" t="s">
        <v>7</v>
      </c>
      <c r="B444" s="159">
        <v>50188</v>
      </c>
      <c r="C444" s="101">
        <v>976</v>
      </c>
      <c r="D444" s="129">
        <v>0.0194</v>
      </c>
      <c r="E444" s="112">
        <v>75636</v>
      </c>
      <c r="F444" s="46">
        <v>0.043</v>
      </c>
      <c r="G444" s="6">
        <v>49212</v>
      </c>
      <c r="H444" s="27">
        <v>0.9806</v>
      </c>
      <c r="I444" s="6">
        <v>1683639</v>
      </c>
      <c r="J444" s="63">
        <v>0.957</v>
      </c>
      <c r="M444" s="51"/>
      <c r="N444" s="51"/>
      <c r="O444" s="51"/>
      <c r="P444" s="51"/>
    </row>
    <row r="445" spans="1:16" ht="12.75">
      <c r="A445" t="s">
        <v>6</v>
      </c>
      <c r="B445" s="159">
        <v>11104</v>
      </c>
      <c r="C445" s="112">
        <v>2939</v>
      </c>
      <c r="D445" s="129">
        <v>0.2647</v>
      </c>
      <c r="E445" s="112">
        <v>2515411</v>
      </c>
      <c r="F445" s="46">
        <v>0.4477</v>
      </c>
      <c r="G445" s="6">
        <v>8165</v>
      </c>
      <c r="H445" s="27">
        <v>0.7353</v>
      </c>
      <c r="I445" s="6">
        <v>3103438</v>
      </c>
      <c r="J445" s="63">
        <v>0.5523</v>
      </c>
      <c r="K445" t="s">
        <v>0</v>
      </c>
      <c r="M445" s="51"/>
      <c r="N445" s="51"/>
      <c r="O445" s="51"/>
      <c r="P445" s="51"/>
    </row>
    <row r="446" spans="1:16" ht="12.75">
      <c r="A446" t="s">
        <v>8</v>
      </c>
      <c r="B446" s="159">
        <v>373</v>
      </c>
      <c r="C446" s="101">
        <v>292</v>
      </c>
      <c r="D446" s="129">
        <v>0.7828</v>
      </c>
      <c r="E446" s="112">
        <v>5574305</v>
      </c>
      <c r="F446" s="46">
        <v>0.9329</v>
      </c>
      <c r="G446" s="4">
        <v>81</v>
      </c>
      <c r="H446" s="27">
        <v>0.2172</v>
      </c>
      <c r="I446" s="6">
        <v>401079</v>
      </c>
      <c r="J446" s="63">
        <v>0.0671</v>
      </c>
      <c r="K446" t="s">
        <v>7</v>
      </c>
      <c r="M446" s="51"/>
      <c r="N446" s="51"/>
      <c r="O446" s="51"/>
      <c r="P446" s="51"/>
    </row>
    <row r="447" spans="1:11" ht="13.5" thickBot="1">
      <c r="A447" t="s">
        <v>9</v>
      </c>
      <c r="B447" s="159">
        <v>442</v>
      </c>
      <c r="C447" s="113">
        <v>38</v>
      </c>
      <c r="D447" s="134">
        <v>0.086</v>
      </c>
      <c r="E447" s="112">
        <v>43773</v>
      </c>
      <c r="F447" s="54">
        <v>0.739</v>
      </c>
      <c r="G447" s="20">
        <v>404</v>
      </c>
      <c r="H447" s="30">
        <v>0.914</v>
      </c>
      <c r="I447" s="6">
        <v>15458</v>
      </c>
      <c r="J447" s="65">
        <v>0.261</v>
      </c>
      <c r="K447" t="s">
        <v>6</v>
      </c>
    </row>
    <row r="448" spans="1:11" ht="14.25" thickBot="1" thickTop="1">
      <c r="A448" s="8" t="s">
        <v>1</v>
      </c>
      <c r="B448" s="155">
        <f>SUM(B443:B447)</f>
        <v>595777</v>
      </c>
      <c r="C448" s="114">
        <f>SUM(C443:C447)</f>
        <v>6070</v>
      </c>
      <c r="D448" s="135">
        <v>0.0102</v>
      </c>
      <c r="E448" s="114">
        <f>SUM(E443:E447)</f>
        <v>8245684</v>
      </c>
      <c r="F448" s="37">
        <v>0.3209</v>
      </c>
      <c r="G448" s="38">
        <f>SUM(G443:G447)</f>
        <v>589707</v>
      </c>
      <c r="H448" s="34">
        <v>0.9898</v>
      </c>
      <c r="I448" s="38">
        <f>SUM(I443:I447)</f>
        <v>17449772</v>
      </c>
      <c r="J448" s="64">
        <v>0.6791</v>
      </c>
      <c r="K448" t="s">
        <v>8</v>
      </c>
    </row>
    <row r="449" spans="1:16" ht="14.25" thickBot="1" thickTop="1">
      <c r="A449" s="1" t="s">
        <v>126</v>
      </c>
      <c r="B449" s="158"/>
      <c r="C449" s="182" t="s">
        <v>2</v>
      </c>
      <c r="D449" s="183"/>
      <c r="E449" s="183"/>
      <c r="F449" s="184"/>
      <c r="G449" s="185" t="s">
        <v>3</v>
      </c>
      <c r="H449" s="183"/>
      <c r="I449" s="183"/>
      <c r="J449" s="184"/>
      <c r="M449" s="51"/>
      <c r="N449" s="51"/>
      <c r="O449" s="51"/>
      <c r="P449" s="51"/>
    </row>
    <row r="450" spans="2:16" ht="18.75" thickTop="1">
      <c r="B450" s="146" t="s">
        <v>10</v>
      </c>
      <c r="C450" s="100" t="s">
        <v>12</v>
      </c>
      <c r="D450" s="121"/>
      <c r="E450" s="186" t="s">
        <v>11</v>
      </c>
      <c r="F450" s="187"/>
      <c r="G450" s="13" t="s">
        <v>13</v>
      </c>
      <c r="H450" s="17"/>
      <c r="I450" s="186" t="s">
        <v>11</v>
      </c>
      <c r="J450" s="188"/>
      <c r="K450" s="26"/>
      <c r="M450" s="51"/>
      <c r="N450" s="51"/>
      <c r="O450" s="51"/>
      <c r="P450" s="51"/>
    </row>
    <row r="451" spans="2:16" ht="13.5" thickBot="1">
      <c r="B451" s="150" t="s">
        <v>4</v>
      </c>
      <c r="C451" s="106" t="s">
        <v>4</v>
      </c>
      <c r="D451" s="126" t="s">
        <v>5</v>
      </c>
      <c r="E451" s="106" t="s">
        <v>4</v>
      </c>
      <c r="F451" s="52" t="s">
        <v>5</v>
      </c>
      <c r="G451" s="5" t="s">
        <v>4</v>
      </c>
      <c r="H451" s="3" t="s">
        <v>5</v>
      </c>
      <c r="I451" s="5" t="s">
        <v>4</v>
      </c>
      <c r="J451" s="61" t="s">
        <v>5</v>
      </c>
      <c r="K451" s="1" t="s">
        <v>56</v>
      </c>
      <c r="M451" s="51"/>
      <c r="N451" s="51"/>
      <c r="O451" s="51"/>
      <c r="P451" s="51"/>
    </row>
    <row r="452" spans="3:16" ht="13.5" thickTop="1">
      <c r="C452" s="100"/>
      <c r="E452" s="101"/>
      <c r="F452" s="53"/>
      <c r="G452" s="4"/>
      <c r="I452" s="4"/>
      <c r="M452" s="51"/>
      <c r="N452" s="51"/>
      <c r="O452" s="51"/>
      <c r="P452" s="51"/>
    </row>
    <row r="453" spans="1:16" ht="12.75">
      <c r="A453" t="s">
        <v>0</v>
      </c>
      <c r="B453" s="159">
        <v>533383</v>
      </c>
      <c r="C453" s="112">
        <v>1836</v>
      </c>
      <c r="D453" s="129">
        <v>0.0034</v>
      </c>
      <c r="E453" s="112">
        <v>34148</v>
      </c>
      <c r="F453" s="46">
        <v>0.0029</v>
      </c>
      <c r="G453" s="6">
        <v>531547</v>
      </c>
      <c r="H453" s="27">
        <v>0.9966</v>
      </c>
      <c r="I453" s="6">
        <v>11555703</v>
      </c>
      <c r="J453" s="63">
        <v>0.9971</v>
      </c>
      <c r="M453" s="51"/>
      <c r="N453" s="51"/>
      <c r="O453" s="51"/>
      <c r="P453" s="51"/>
    </row>
    <row r="454" spans="1:16" ht="12.75">
      <c r="A454" t="s">
        <v>7</v>
      </c>
      <c r="B454" s="159">
        <v>50147</v>
      </c>
      <c r="C454" s="101">
        <v>964</v>
      </c>
      <c r="D454" s="129">
        <v>0.0192</v>
      </c>
      <c r="E454" s="112">
        <v>73663</v>
      </c>
      <c r="F454" s="46">
        <v>0.0441</v>
      </c>
      <c r="G454" s="6">
        <v>49183</v>
      </c>
      <c r="H454" s="27">
        <v>0.9808</v>
      </c>
      <c r="I454" s="6">
        <v>1596897</v>
      </c>
      <c r="J454" s="63">
        <v>0.9559</v>
      </c>
      <c r="M454" s="51"/>
      <c r="N454" s="51"/>
      <c r="O454" s="51"/>
      <c r="P454" s="51"/>
    </row>
    <row r="455" spans="1:16" ht="12.75">
      <c r="A455" t="s">
        <v>6</v>
      </c>
      <c r="B455" s="159">
        <v>11134</v>
      </c>
      <c r="C455" s="112">
        <v>2789</v>
      </c>
      <c r="D455" s="129">
        <v>0.2505</v>
      </c>
      <c r="E455" s="112">
        <v>2264683</v>
      </c>
      <c r="F455" s="46">
        <v>0.4315</v>
      </c>
      <c r="G455" s="6">
        <v>8345</v>
      </c>
      <c r="H455" s="27">
        <v>0.7495</v>
      </c>
      <c r="I455" s="6">
        <v>2983758</v>
      </c>
      <c r="J455" s="63">
        <v>0.5685</v>
      </c>
      <c r="K455" t="s">
        <v>0</v>
      </c>
      <c r="M455" s="51"/>
      <c r="N455" s="51"/>
      <c r="O455" s="51"/>
      <c r="P455" s="51"/>
    </row>
    <row r="456" spans="1:16" ht="12.75">
      <c r="A456" t="s">
        <v>8</v>
      </c>
      <c r="B456" s="159">
        <v>384</v>
      </c>
      <c r="C456" s="101">
        <v>292</v>
      </c>
      <c r="D456" s="129">
        <v>0.7604</v>
      </c>
      <c r="E456" s="112">
        <v>4699218</v>
      </c>
      <c r="F456" s="46">
        <v>0.9246</v>
      </c>
      <c r="G456" s="4">
        <v>92</v>
      </c>
      <c r="H456" s="27">
        <v>0.2396</v>
      </c>
      <c r="I456" s="6">
        <v>382987</v>
      </c>
      <c r="J456" s="63">
        <v>0.0754</v>
      </c>
      <c r="K456" t="s">
        <v>7</v>
      </c>
      <c r="M456" s="51"/>
      <c r="N456" s="51"/>
      <c r="O456" s="51"/>
      <c r="P456" s="51"/>
    </row>
    <row r="457" spans="1:11" ht="13.5" thickBot="1">
      <c r="A457" t="s">
        <v>9</v>
      </c>
      <c r="B457" s="159">
        <v>437</v>
      </c>
      <c r="C457" s="113">
        <v>35</v>
      </c>
      <c r="D457" s="134">
        <v>0.0801</v>
      </c>
      <c r="E457" s="112">
        <v>39036</v>
      </c>
      <c r="F457" s="54">
        <v>0.7351</v>
      </c>
      <c r="G457" s="20">
        <v>402</v>
      </c>
      <c r="H457" s="30">
        <v>0.9199</v>
      </c>
      <c r="I457" s="6">
        <v>14068</v>
      </c>
      <c r="J457" s="65">
        <v>0.2649</v>
      </c>
      <c r="K457" t="s">
        <v>6</v>
      </c>
    </row>
    <row r="458" spans="1:11" ht="14.25" thickBot="1" thickTop="1">
      <c r="A458" s="8" t="s">
        <v>1</v>
      </c>
      <c r="B458" s="155">
        <f>SUM(B453:B457)</f>
        <v>595485</v>
      </c>
      <c r="C458" s="114">
        <f>SUM(C453:C457)</f>
        <v>5916</v>
      </c>
      <c r="D458" s="135">
        <v>0.0099</v>
      </c>
      <c r="E458" s="114">
        <f>SUM(E453:E457)</f>
        <v>7110748</v>
      </c>
      <c r="F458" s="37">
        <v>0.3007</v>
      </c>
      <c r="G458" s="38">
        <f>SUM(G453:G457)</f>
        <v>589569</v>
      </c>
      <c r="H458" s="34">
        <v>0.9901</v>
      </c>
      <c r="I458" s="38">
        <f>SUM(I453:I457)</f>
        <v>16533413</v>
      </c>
      <c r="J458" s="64">
        <v>0.6993</v>
      </c>
      <c r="K458" t="s">
        <v>8</v>
      </c>
    </row>
    <row r="459" spans="1:16" ht="14.25" thickBot="1" thickTop="1">
      <c r="A459" s="1" t="s">
        <v>125</v>
      </c>
      <c r="B459" s="158"/>
      <c r="C459" s="182" t="s">
        <v>2</v>
      </c>
      <c r="D459" s="183"/>
      <c r="E459" s="183"/>
      <c r="F459" s="184"/>
      <c r="G459" s="185" t="s">
        <v>3</v>
      </c>
      <c r="H459" s="183"/>
      <c r="I459" s="183"/>
      <c r="J459" s="184"/>
      <c r="M459" s="51"/>
      <c r="N459" s="51"/>
      <c r="O459" s="51"/>
      <c r="P459" s="51"/>
    </row>
    <row r="460" spans="2:16" ht="18.75" thickTop="1">
      <c r="B460" s="146" t="s">
        <v>10</v>
      </c>
      <c r="C460" s="100" t="s">
        <v>12</v>
      </c>
      <c r="D460" s="121"/>
      <c r="E460" s="186" t="s">
        <v>11</v>
      </c>
      <c r="F460" s="187"/>
      <c r="G460" s="13" t="s">
        <v>13</v>
      </c>
      <c r="H460" s="17"/>
      <c r="I460" s="186" t="s">
        <v>11</v>
      </c>
      <c r="J460" s="188"/>
      <c r="K460" s="26"/>
      <c r="M460" s="51"/>
      <c r="N460" s="51"/>
      <c r="O460" s="51"/>
      <c r="P460" s="51"/>
    </row>
    <row r="461" spans="2:16" ht="13.5" thickBot="1">
      <c r="B461" s="150" t="s">
        <v>4</v>
      </c>
      <c r="C461" s="106" t="s">
        <v>4</v>
      </c>
      <c r="D461" s="126" t="s">
        <v>5</v>
      </c>
      <c r="E461" s="106" t="s">
        <v>4</v>
      </c>
      <c r="F461" s="52" t="s">
        <v>5</v>
      </c>
      <c r="G461" s="5" t="s">
        <v>4</v>
      </c>
      <c r="H461" s="3" t="s">
        <v>5</v>
      </c>
      <c r="I461" s="5" t="s">
        <v>4</v>
      </c>
      <c r="J461" s="61" t="s">
        <v>5</v>
      </c>
      <c r="K461" s="1" t="s">
        <v>56</v>
      </c>
      <c r="M461" s="51"/>
      <c r="N461" s="51"/>
      <c r="O461" s="51"/>
      <c r="P461" s="51"/>
    </row>
    <row r="462" spans="3:16" ht="13.5" thickTop="1">
      <c r="C462" s="100"/>
      <c r="E462" s="101"/>
      <c r="F462" s="53"/>
      <c r="G462" s="4"/>
      <c r="I462" s="4"/>
      <c r="M462" s="51"/>
      <c r="N462" s="51"/>
      <c r="O462" s="51"/>
      <c r="P462" s="51"/>
    </row>
    <row r="463" spans="1:16" ht="12.75">
      <c r="A463" t="s">
        <v>0</v>
      </c>
      <c r="B463" s="159">
        <v>533159</v>
      </c>
      <c r="C463" s="112">
        <v>1836</v>
      </c>
      <c r="D463" s="129">
        <v>0.0034</v>
      </c>
      <c r="E463" s="112">
        <v>31444</v>
      </c>
      <c r="F463" s="46">
        <v>0.0029</v>
      </c>
      <c r="G463" s="6">
        <v>531323</v>
      </c>
      <c r="H463" s="27">
        <v>0.9966</v>
      </c>
      <c r="I463" s="6">
        <v>10631051</v>
      </c>
      <c r="J463" s="63">
        <v>0.9971</v>
      </c>
      <c r="M463" s="51"/>
      <c r="N463" s="51"/>
      <c r="O463" s="51"/>
      <c r="P463" s="51"/>
    </row>
    <row r="464" spans="1:16" ht="12.75">
      <c r="A464" t="s">
        <v>7</v>
      </c>
      <c r="B464" s="159">
        <v>50064</v>
      </c>
      <c r="C464" s="101">
        <v>800</v>
      </c>
      <c r="D464" s="129">
        <v>0.016</v>
      </c>
      <c r="E464" s="112">
        <v>53385</v>
      </c>
      <c r="F464" s="46">
        <v>0.0341</v>
      </c>
      <c r="G464" s="6">
        <v>49264</v>
      </c>
      <c r="H464" s="27">
        <v>0.984</v>
      </c>
      <c r="I464" s="6">
        <v>1510563</v>
      </c>
      <c r="J464" s="63">
        <v>0.9659</v>
      </c>
      <c r="M464" s="51"/>
      <c r="N464" s="51"/>
      <c r="O464" s="51"/>
      <c r="P464" s="51"/>
    </row>
    <row r="465" spans="1:16" ht="12.75">
      <c r="A465" t="s">
        <v>6</v>
      </c>
      <c r="B465" s="159">
        <v>11232</v>
      </c>
      <c r="C465" s="112">
        <v>2732</v>
      </c>
      <c r="D465" s="129">
        <v>0.2432</v>
      </c>
      <c r="E465" s="112">
        <v>2256691</v>
      </c>
      <c r="F465" s="46">
        <v>0.4162</v>
      </c>
      <c r="G465" s="6">
        <v>8500</v>
      </c>
      <c r="H465" s="27">
        <v>0.7568</v>
      </c>
      <c r="I465" s="6">
        <v>3164845</v>
      </c>
      <c r="J465" s="63">
        <v>0.5838</v>
      </c>
      <c r="K465" t="s">
        <v>0</v>
      </c>
      <c r="M465" s="51"/>
      <c r="N465" s="51"/>
      <c r="O465" s="51"/>
      <c r="P465" s="51"/>
    </row>
    <row r="466" spans="1:16" ht="12.75">
      <c r="A466" t="s">
        <v>8</v>
      </c>
      <c r="B466" s="159">
        <v>396</v>
      </c>
      <c r="C466" s="101">
        <v>306</v>
      </c>
      <c r="D466" s="129">
        <v>0.7727</v>
      </c>
      <c r="E466" s="112">
        <v>6300174</v>
      </c>
      <c r="F466" s="46">
        <v>0.937</v>
      </c>
      <c r="G466" s="4">
        <v>90</v>
      </c>
      <c r="H466" s="27">
        <v>0.2273</v>
      </c>
      <c r="I466" s="6">
        <v>423715</v>
      </c>
      <c r="J466" s="63">
        <v>0.063</v>
      </c>
      <c r="K466" t="s">
        <v>7</v>
      </c>
      <c r="M466" s="51"/>
      <c r="N466" s="51"/>
      <c r="O466" s="51"/>
      <c r="P466" s="51"/>
    </row>
    <row r="467" spans="1:11" ht="13.5" thickBot="1">
      <c r="A467" t="s">
        <v>9</v>
      </c>
      <c r="B467" s="159">
        <v>435</v>
      </c>
      <c r="C467" s="113">
        <v>32</v>
      </c>
      <c r="D467" s="134">
        <v>0.0736</v>
      </c>
      <c r="E467" s="112">
        <v>53442</v>
      </c>
      <c r="F467" s="54">
        <v>0.7411</v>
      </c>
      <c r="G467" s="20">
        <v>403</v>
      </c>
      <c r="H467" s="30">
        <v>0.9264</v>
      </c>
      <c r="I467" s="6">
        <v>18670</v>
      </c>
      <c r="J467" s="65">
        <v>0.2589</v>
      </c>
      <c r="K467" t="s">
        <v>6</v>
      </c>
    </row>
    <row r="468" spans="1:11" ht="14.25" thickBot="1" thickTop="1">
      <c r="A468" s="8" t="s">
        <v>1</v>
      </c>
      <c r="B468" s="155">
        <f>SUM(B463:B467)</f>
        <v>595286</v>
      </c>
      <c r="C468" s="114">
        <f>SUM(C463:C467)</f>
        <v>5706</v>
      </c>
      <c r="D468" s="135">
        <v>0.0096</v>
      </c>
      <c r="E468" s="114">
        <f>SUM(E463:E467)</f>
        <v>8695136</v>
      </c>
      <c r="F468" s="37">
        <v>0.3557</v>
      </c>
      <c r="G468" s="38">
        <f>SUM(G463:G467)</f>
        <v>589580</v>
      </c>
      <c r="H468" s="34">
        <v>0.9904</v>
      </c>
      <c r="I468" s="38">
        <f>SUM(I463:I467)</f>
        <v>15748844</v>
      </c>
      <c r="J468" s="64">
        <v>0.6443</v>
      </c>
      <c r="K468" t="s">
        <v>8</v>
      </c>
    </row>
    <row r="469" spans="1:16" ht="14.25" thickBot="1" thickTop="1">
      <c r="A469" s="1" t="s">
        <v>124</v>
      </c>
      <c r="B469" s="158"/>
      <c r="C469" s="182" t="s">
        <v>2</v>
      </c>
      <c r="D469" s="183"/>
      <c r="E469" s="183"/>
      <c r="F469" s="184"/>
      <c r="G469" s="185" t="s">
        <v>3</v>
      </c>
      <c r="H469" s="183"/>
      <c r="I469" s="183"/>
      <c r="J469" s="184"/>
      <c r="M469" s="51"/>
      <c r="N469" s="51"/>
      <c r="O469" s="51"/>
      <c r="P469" s="51"/>
    </row>
    <row r="470" spans="2:16" ht="18.75" thickTop="1">
      <c r="B470" s="146" t="s">
        <v>10</v>
      </c>
      <c r="C470" s="100" t="s">
        <v>12</v>
      </c>
      <c r="D470" s="121"/>
      <c r="E470" s="186" t="s">
        <v>11</v>
      </c>
      <c r="F470" s="187"/>
      <c r="G470" s="13" t="s">
        <v>13</v>
      </c>
      <c r="H470" s="17"/>
      <c r="I470" s="186" t="s">
        <v>11</v>
      </c>
      <c r="J470" s="188"/>
      <c r="K470" s="26"/>
      <c r="M470" s="51"/>
      <c r="N470" s="51"/>
      <c r="O470" s="51"/>
      <c r="P470" s="51"/>
    </row>
    <row r="471" spans="2:16" ht="13.5" thickBot="1">
      <c r="B471" s="150" t="s">
        <v>4</v>
      </c>
      <c r="C471" s="106" t="s">
        <v>4</v>
      </c>
      <c r="D471" s="126" t="s">
        <v>5</v>
      </c>
      <c r="E471" s="106" t="s">
        <v>4</v>
      </c>
      <c r="F471" s="52" t="s">
        <v>5</v>
      </c>
      <c r="G471" s="5" t="s">
        <v>4</v>
      </c>
      <c r="H471" s="3" t="s">
        <v>5</v>
      </c>
      <c r="I471" s="5" t="s">
        <v>4</v>
      </c>
      <c r="J471" s="61" t="s">
        <v>5</v>
      </c>
      <c r="K471" s="1" t="s">
        <v>56</v>
      </c>
      <c r="M471" s="51"/>
      <c r="N471" s="51"/>
      <c r="O471" s="51"/>
      <c r="P471" s="51"/>
    </row>
    <row r="472" spans="3:16" ht="13.5" thickTop="1">
      <c r="C472" s="100"/>
      <c r="E472" s="101"/>
      <c r="F472" s="53"/>
      <c r="G472" s="4"/>
      <c r="I472" s="4"/>
      <c r="M472" s="51"/>
      <c r="N472" s="51"/>
      <c r="O472" s="51"/>
      <c r="P472" s="51"/>
    </row>
    <row r="473" spans="1:16" ht="12.75">
      <c r="A473" t="s">
        <v>0</v>
      </c>
      <c r="B473" s="159">
        <v>532650</v>
      </c>
      <c r="C473" s="112">
        <v>1808</v>
      </c>
      <c r="D473" s="129">
        <v>0.0034</v>
      </c>
      <c r="E473" s="112">
        <v>26729</v>
      </c>
      <c r="F473" s="46">
        <v>0.003</v>
      </c>
      <c r="G473" s="6">
        <v>530842</v>
      </c>
      <c r="H473" s="27">
        <v>0.9966</v>
      </c>
      <c r="I473" s="6">
        <v>9021791</v>
      </c>
      <c r="J473" s="63">
        <v>0.997</v>
      </c>
      <c r="M473" s="51"/>
      <c r="N473" s="51"/>
      <c r="O473" s="51"/>
      <c r="P473" s="51"/>
    </row>
    <row r="474" spans="1:16" ht="12.75">
      <c r="A474" t="s">
        <v>7</v>
      </c>
      <c r="B474" s="159">
        <v>50080</v>
      </c>
      <c r="C474" s="101">
        <v>756</v>
      </c>
      <c r="D474" s="129">
        <v>0.0151</v>
      </c>
      <c r="E474" s="112">
        <v>46712</v>
      </c>
      <c r="F474" s="46">
        <v>0.0314</v>
      </c>
      <c r="G474" s="6">
        <v>49324</v>
      </c>
      <c r="H474" s="27">
        <v>0.9849</v>
      </c>
      <c r="I474" s="6">
        <v>1441769</v>
      </c>
      <c r="J474" s="63">
        <v>0.9686</v>
      </c>
      <c r="M474" s="51"/>
      <c r="N474" s="51"/>
      <c r="O474" s="51"/>
      <c r="P474" s="51"/>
    </row>
    <row r="475" spans="1:16" ht="12.75">
      <c r="A475" t="s">
        <v>6</v>
      </c>
      <c r="B475" s="159">
        <v>11257</v>
      </c>
      <c r="C475" s="112">
        <v>2670</v>
      </c>
      <c r="D475" s="129">
        <v>0.2372</v>
      </c>
      <c r="E475" s="112">
        <v>2250909</v>
      </c>
      <c r="F475" s="46">
        <v>0.3979</v>
      </c>
      <c r="G475" s="6">
        <v>8587</v>
      </c>
      <c r="H475" s="27">
        <v>0.7628</v>
      </c>
      <c r="I475" s="6">
        <v>3406720</v>
      </c>
      <c r="J475" s="63">
        <v>0.6021</v>
      </c>
      <c r="K475" t="s">
        <v>0</v>
      </c>
      <c r="M475" s="51"/>
      <c r="N475" s="51"/>
      <c r="O475" s="51"/>
      <c r="P475" s="51"/>
    </row>
    <row r="476" spans="1:16" ht="12.75">
      <c r="A476" t="s">
        <v>8</v>
      </c>
      <c r="B476" s="159">
        <v>399</v>
      </c>
      <c r="C476" s="101">
        <v>308</v>
      </c>
      <c r="D476" s="129">
        <v>0.7719</v>
      </c>
      <c r="E476" s="112">
        <v>7997906</v>
      </c>
      <c r="F476" s="46">
        <v>0.9375</v>
      </c>
      <c r="G476" s="4">
        <v>91</v>
      </c>
      <c r="H476" s="27">
        <v>0.2281</v>
      </c>
      <c r="I476" s="6">
        <v>532864</v>
      </c>
      <c r="J476" s="63">
        <v>0.0625</v>
      </c>
      <c r="K476" t="s">
        <v>7</v>
      </c>
      <c r="M476" s="51"/>
      <c r="N476" s="51"/>
      <c r="O476" s="51"/>
      <c r="P476" s="51"/>
    </row>
    <row r="477" spans="1:11" ht="13.5" thickBot="1">
      <c r="A477" t="s">
        <v>9</v>
      </c>
      <c r="B477" s="159">
        <v>437</v>
      </c>
      <c r="C477" s="113">
        <v>32</v>
      </c>
      <c r="D477" s="134">
        <v>0.0732</v>
      </c>
      <c r="E477" s="112">
        <v>40345</v>
      </c>
      <c r="F477" s="54">
        <v>0.7306</v>
      </c>
      <c r="G477" s="20">
        <v>405</v>
      </c>
      <c r="H477" s="30">
        <v>0.9268</v>
      </c>
      <c r="I477" s="6">
        <v>14876</v>
      </c>
      <c r="J477" s="65">
        <v>0.2694</v>
      </c>
      <c r="K477" t="s">
        <v>6</v>
      </c>
    </row>
    <row r="478" spans="1:11" ht="14.25" thickBot="1" thickTop="1">
      <c r="A478" s="8" t="s">
        <v>1</v>
      </c>
      <c r="B478" s="155">
        <f>SUM(B473:B477)</f>
        <v>594823</v>
      </c>
      <c r="C478" s="114">
        <f>SUM(C473:C477)</f>
        <v>5574</v>
      </c>
      <c r="D478" s="135">
        <v>0.0094</v>
      </c>
      <c r="E478" s="114">
        <f>SUM(E473:E477)</f>
        <v>10362601</v>
      </c>
      <c r="F478" s="37">
        <v>0.4182</v>
      </c>
      <c r="G478" s="38">
        <f>SUM(G473:G477)</f>
        <v>589249</v>
      </c>
      <c r="H478" s="34">
        <v>0.9906</v>
      </c>
      <c r="I478" s="38">
        <f>SUM(I473:I477)</f>
        <v>14418020</v>
      </c>
      <c r="J478" s="64">
        <v>0.5818</v>
      </c>
      <c r="K478" t="s">
        <v>8</v>
      </c>
    </row>
    <row r="479" spans="1:16" ht="14.25" thickBot="1" thickTop="1">
      <c r="A479" s="1" t="s">
        <v>123</v>
      </c>
      <c r="B479" s="158"/>
      <c r="C479" s="182" t="s">
        <v>2</v>
      </c>
      <c r="D479" s="183"/>
      <c r="E479" s="183"/>
      <c r="F479" s="184"/>
      <c r="G479" s="185" t="s">
        <v>3</v>
      </c>
      <c r="H479" s="183"/>
      <c r="I479" s="183"/>
      <c r="J479" s="184"/>
      <c r="M479" s="51"/>
      <c r="N479" s="51"/>
      <c r="O479" s="51"/>
      <c r="P479" s="51"/>
    </row>
    <row r="480" spans="2:16" ht="18.75" thickTop="1">
      <c r="B480" s="146" t="s">
        <v>10</v>
      </c>
      <c r="C480" s="100" t="s">
        <v>12</v>
      </c>
      <c r="D480" s="121"/>
      <c r="E480" s="186" t="s">
        <v>11</v>
      </c>
      <c r="F480" s="187"/>
      <c r="G480" s="13" t="s">
        <v>13</v>
      </c>
      <c r="H480" s="17"/>
      <c r="I480" s="186" t="s">
        <v>11</v>
      </c>
      <c r="J480" s="188"/>
      <c r="K480" s="26"/>
      <c r="M480" s="51"/>
      <c r="N480" s="51"/>
      <c r="O480" s="51"/>
      <c r="P480" s="51"/>
    </row>
    <row r="481" spans="2:16" ht="13.5" thickBot="1">
      <c r="B481" s="150" t="s">
        <v>4</v>
      </c>
      <c r="C481" s="106" t="s">
        <v>4</v>
      </c>
      <c r="D481" s="126" t="s">
        <v>5</v>
      </c>
      <c r="E481" s="106" t="s">
        <v>4</v>
      </c>
      <c r="F481" s="52" t="s">
        <v>5</v>
      </c>
      <c r="G481" s="5" t="s">
        <v>4</v>
      </c>
      <c r="H481" s="3" t="s">
        <v>5</v>
      </c>
      <c r="I481" s="5" t="s">
        <v>4</v>
      </c>
      <c r="J481" s="61" t="s">
        <v>5</v>
      </c>
      <c r="K481" s="1" t="s">
        <v>56</v>
      </c>
      <c r="M481" s="51"/>
      <c r="N481" s="51"/>
      <c r="O481" s="51"/>
      <c r="P481" s="51"/>
    </row>
    <row r="482" spans="3:16" ht="13.5" thickTop="1">
      <c r="C482" s="100"/>
      <c r="E482" s="101"/>
      <c r="F482" s="53"/>
      <c r="G482" s="4"/>
      <c r="I482" s="4"/>
      <c r="M482" s="51"/>
      <c r="N482" s="51"/>
      <c r="O482" s="51"/>
      <c r="P482" s="51"/>
    </row>
    <row r="483" spans="1:16" ht="12.75">
      <c r="A483" t="s">
        <v>0</v>
      </c>
      <c r="B483" s="159">
        <v>532480</v>
      </c>
      <c r="C483" s="112">
        <v>1776</v>
      </c>
      <c r="D483" s="129">
        <v>0.0033</v>
      </c>
      <c r="E483" s="112">
        <v>24660</v>
      </c>
      <c r="F483" s="46">
        <v>0.0028</v>
      </c>
      <c r="G483" s="6">
        <v>530704</v>
      </c>
      <c r="H483" s="27">
        <v>0.9967</v>
      </c>
      <c r="I483" s="6">
        <v>8809024</v>
      </c>
      <c r="J483" s="63">
        <v>0.9972</v>
      </c>
      <c r="M483" s="51"/>
      <c r="N483" s="51"/>
      <c r="O483" s="51"/>
      <c r="P483" s="51"/>
    </row>
    <row r="484" spans="1:16" ht="12.75">
      <c r="A484" t="s">
        <v>7</v>
      </c>
      <c r="B484" s="159">
        <v>49944</v>
      </c>
      <c r="C484" s="101">
        <v>755</v>
      </c>
      <c r="D484" s="129">
        <v>0.0151</v>
      </c>
      <c r="E484" s="112">
        <v>45862</v>
      </c>
      <c r="F484" s="46">
        <v>0.0302</v>
      </c>
      <c r="G484" s="6">
        <v>49189</v>
      </c>
      <c r="H484" s="27">
        <v>0.9849</v>
      </c>
      <c r="I484" s="6">
        <v>1472760</v>
      </c>
      <c r="J484" s="63">
        <v>0.9698</v>
      </c>
      <c r="M484" s="51"/>
      <c r="N484" s="51"/>
      <c r="O484" s="51"/>
      <c r="P484" s="51"/>
    </row>
    <row r="485" spans="1:16" ht="12.75">
      <c r="A485" t="s">
        <v>6</v>
      </c>
      <c r="B485" s="159">
        <v>11401</v>
      </c>
      <c r="C485" s="112">
        <v>2664</v>
      </c>
      <c r="D485" s="129">
        <v>0.2337</v>
      </c>
      <c r="E485" s="112">
        <v>2165269</v>
      </c>
      <c r="F485" s="46">
        <v>0.3777</v>
      </c>
      <c r="G485" s="6">
        <v>8737</v>
      </c>
      <c r="H485" s="27">
        <v>0.7663</v>
      </c>
      <c r="I485" s="6">
        <v>3568177</v>
      </c>
      <c r="J485" s="63">
        <v>0.6223</v>
      </c>
      <c r="K485" t="s">
        <v>0</v>
      </c>
      <c r="M485" s="51"/>
      <c r="N485" s="51"/>
      <c r="O485" s="51"/>
      <c r="P485" s="51"/>
    </row>
    <row r="486" spans="1:16" ht="12.75">
      <c r="A486" t="s">
        <v>8</v>
      </c>
      <c r="B486" s="159">
        <v>399</v>
      </c>
      <c r="C486" s="101">
        <v>305</v>
      </c>
      <c r="D486" s="129">
        <v>0.7644</v>
      </c>
      <c r="E486" s="112">
        <v>9277447</v>
      </c>
      <c r="F486" s="46">
        <v>0.9477</v>
      </c>
      <c r="G486" s="4">
        <v>94</v>
      </c>
      <c r="H486" s="27">
        <v>0.2356</v>
      </c>
      <c r="I486" s="6">
        <v>511545</v>
      </c>
      <c r="J486" s="63">
        <v>0.0523</v>
      </c>
      <c r="K486" t="s">
        <v>7</v>
      </c>
      <c r="M486" s="51"/>
      <c r="N486" s="51"/>
      <c r="O486" s="51"/>
      <c r="P486" s="51"/>
    </row>
    <row r="487" spans="1:11" ht="13.5" thickBot="1">
      <c r="A487" t="s">
        <v>9</v>
      </c>
      <c r="B487" s="159">
        <v>438</v>
      </c>
      <c r="C487" s="113">
        <v>33</v>
      </c>
      <c r="D487" s="134">
        <v>0.0753</v>
      </c>
      <c r="E487" s="112">
        <v>29764</v>
      </c>
      <c r="F487" s="54">
        <v>0.733</v>
      </c>
      <c r="G487" s="20">
        <v>405</v>
      </c>
      <c r="H487" s="30">
        <v>0.9247</v>
      </c>
      <c r="I487" s="6">
        <v>10844</v>
      </c>
      <c r="J487" s="65">
        <v>0.267</v>
      </c>
      <c r="K487" t="s">
        <v>6</v>
      </c>
    </row>
    <row r="488" spans="1:11" ht="14.25" thickBot="1" thickTop="1">
      <c r="A488" s="8" t="s">
        <v>1</v>
      </c>
      <c r="B488" s="155">
        <f>SUM(B483:B487)</f>
        <v>594662</v>
      </c>
      <c r="C488" s="114">
        <f>SUM(C483:C487)</f>
        <v>5533</v>
      </c>
      <c r="D488" s="135">
        <v>0.0093</v>
      </c>
      <c r="E488" s="114">
        <f>SUM(E483:E487)</f>
        <v>11543002</v>
      </c>
      <c r="F488" s="37">
        <v>0.4454</v>
      </c>
      <c r="G488" s="38">
        <f>SUM(G483:G487)</f>
        <v>589129</v>
      </c>
      <c r="H488" s="34">
        <v>0.9907</v>
      </c>
      <c r="I488" s="38">
        <f>SUM(I483:I487)</f>
        <v>14372350</v>
      </c>
      <c r="J488" s="64">
        <v>0.5546</v>
      </c>
      <c r="K488" t="s">
        <v>8</v>
      </c>
    </row>
    <row r="489" spans="1:16" ht="14.25" thickBot="1" thickTop="1">
      <c r="A489" s="1" t="s">
        <v>122</v>
      </c>
      <c r="B489" s="158"/>
      <c r="C489" s="182" t="s">
        <v>2</v>
      </c>
      <c r="D489" s="183"/>
      <c r="E489" s="183"/>
      <c r="F489" s="184"/>
      <c r="G489" s="185" t="s">
        <v>3</v>
      </c>
      <c r="H489" s="183"/>
      <c r="I489" s="183"/>
      <c r="J489" s="184"/>
      <c r="M489" s="51"/>
      <c r="N489" s="51"/>
      <c r="O489" s="51"/>
      <c r="P489" s="51"/>
    </row>
    <row r="490" spans="2:16" ht="18.75" thickTop="1">
      <c r="B490" s="146" t="s">
        <v>10</v>
      </c>
      <c r="C490" s="100" t="s">
        <v>12</v>
      </c>
      <c r="D490" s="121"/>
      <c r="E490" s="186" t="s">
        <v>11</v>
      </c>
      <c r="F490" s="187"/>
      <c r="G490" s="13" t="s">
        <v>13</v>
      </c>
      <c r="H490" s="17"/>
      <c r="I490" s="186" t="s">
        <v>11</v>
      </c>
      <c r="J490" s="188"/>
      <c r="K490" s="26"/>
      <c r="M490" s="51"/>
      <c r="N490" s="51"/>
      <c r="O490" s="51"/>
      <c r="P490" s="51"/>
    </row>
    <row r="491" spans="2:16" ht="13.5" thickBot="1">
      <c r="B491" s="150" t="s">
        <v>4</v>
      </c>
      <c r="C491" s="106" t="s">
        <v>4</v>
      </c>
      <c r="D491" s="126" t="s">
        <v>5</v>
      </c>
      <c r="E491" s="106" t="s">
        <v>4</v>
      </c>
      <c r="F491" s="52" t="s">
        <v>5</v>
      </c>
      <c r="G491" s="5" t="s">
        <v>4</v>
      </c>
      <c r="H491" s="3" t="s">
        <v>5</v>
      </c>
      <c r="I491" s="5" t="s">
        <v>4</v>
      </c>
      <c r="J491" s="61" t="s">
        <v>5</v>
      </c>
      <c r="K491" s="1" t="s">
        <v>56</v>
      </c>
      <c r="M491" s="51"/>
      <c r="N491" s="51"/>
      <c r="O491" s="51"/>
      <c r="P491" s="51"/>
    </row>
    <row r="492" spans="3:16" ht="13.5" thickTop="1">
      <c r="C492" s="100"/>
      <c r="E492" s="101"/>
      <c r="F492" s="53"/>
      <c r="G492" s="4"/>
      <c r="I492" s="4"/>
      <c r="M492" s="51"/>
      <c r="N492" s="51"/>
      <c r="O492" s="51"/>
      <c r="P492" s="51"/>
    </row>
    <row r="493" spans="1:16" ht="12.75">
      <c r="A493" t="s">
        <v>0</v>
      </c>
      <c r="B493" s="159">
        <v>532451</v>
      </c>
      <c r="C493" s="112">
        <v>1799</v>
      </c>
      <c r="D493" s="129">
        <v>0.0034</v>
      </c>
      <c r="E493" s="112">
        <v>26240</v>
      </c>
      <c r="F493" s="46">
        <v>0.0027</v>
      </c>
      <c r="G493" s="6">
        <v>530652</v>
      </c>
      <c r="H493" s="27">
        <v>0.9966</v>
      </c>
      <c r="I493" s="6">
        <v>9730357</v>
      </c>
      <c r="J493" s="63">
        <v>0.9973</v>
      </c>
      <c r="M493" s="51"/>
      <c r="N493" s="51"/>
      <c r="O493" s="51"/>
      <c r="P493" s="51"/>
    </row>
    <row r="494" spans="1:16" ht="12.75">
      <c r="A494" t="s">
        <v>7</v>
      </c>
      <c r="B494" s="159">
        <v>49999</v>
      </c>
      <c r="C494" s="101">
        <v>754</v>
      </c>
      <c r="D494" s="129">
        <v>0.0151</v>
      </c>
      <c r="E494" s="112">
        <v>48262</v>
      </c>
      <c r="F494" s="46">
        <v>0.0292</v>
      </c>
      <c r="G494" s="6">
        <v>49245</v>
      </c>
      <c r="H494" s="27">
        <v>0.9849</v>
      </c>
      <c r="I494" s="6">
        <v>1602427</v>
      </c>
      <c r="J494" s="63">
        <v>0.9708</v>
      </c>
      <c r="M494" s="51"/>
      <c r="N494" s="51"/>
      <c r="O494" s="51"/>
      <c r="P494" s="51"/>
    </row>
    <row r="495" spans="1:16" ht="12.75">
      <c r="A495" t="s">
        <v>6</v>
      </c>
      <c r="B495" s="159">
        <v>11358</v>
      </c>
      <c r="C495" s="112">
        <v>2641</v>
      </c>
      <c r="D495" s="129">
        <v>0.2325</v>
      </c>
      <c r="E495" s="112">
        <v>2151271</v>
      </c>
      <c r="F495" s="46">
        <v>0.3654</v>
      </c>
      <c r="G495" s="6">
        <v>8717</v>
      </c>
      <c r="H495" s="27">
        <v>0.7675</v>
      </c>
      <c r="I495" s="6">
        <v>3735751</v>
      </c>
      <c r="J495" s="63">
        <v>0.6346</v>
      </c>
      <c r="K495" t="s">
        <v>0</v>
      </c>
      <c r="M495" s="51"/>
      <c r="N495" s="51"/>
      <c r="O495" s="51"/>
      <c r="P495" s="51"/>
    </row>
    <row r="496" spans="1:16" ht="12.75">
      <c r="A496" t="s">
        <v>8</v>
      </c>
      <c r="B496" s="159">
        <v>401</v>
      </c>
      <c r="C496" s="101">
        <v>305</v>
      </c>
      <c r="D496" s="129">
        <v>0.7606</v>
      </c>
      <c r="E496" s="112">
        <v>7423753</v>
      </c>
      <c r="F496" s="46">
        <v>0.9286</v>
      </c>
      <c r="G496" s="4">
        <v>96</v>
      </c>
      <c r="H496" s="27">
        <v>0.2394</v>
      </c>
      <c r="I496" s="6">
        <v>571088</v>
      </c>
      <c r="J496" s="63">
        <v>0.0714</v>
      </c>
      <c r="K496" t="s">
        <v>7</v>
      </c>
      <c r="M496" s="51"/>
      <c r="N496" s="51"/>
      <c r="O496" s="51"/>
      <c r="P496" s="51"/>
    </row>
    <row r="497" spans="1:11" ht="13.5" thickBot="1">
      <c r="A497" t="s">
        <v>9</v>
      </c>
      <c r="B497" s="159">
        <v>437</v>
      </c>
      <c r="C497" s="113">
        <v>33</v>
      </c>
      <c r="D497" s="134">
        <v>0.0755</v>
      </c>
      <c r="E497" s="112">
        <v>23894</v>
      </c>
      <c r="F497" s="54">
        <v>0.7337</v>
      </c>
      <c r="G497" s="20">
        <v>404</v>
      </c>
      <c r="H497" s="30">
        <v>0.9245</v>
      </c>
      <c r="I497" s="6">
        <v>8674</v>
      </c>
      <c r="J497" s="65">
        <v>0.2663</v>
      </c>
      <c r="K497" t="s">
        <v>6</v>
      </c>
    </row>
    <row r="498" spans="1:11" ht="14.25" thickBot="1" thickTop="1">
      <c r="A498" s="8" t="s">
        <v>1</v>
      </c>
      <c r="B498" s="155">
        <f>SUM(B493:B497)</f>
        <v>594646</v>
      </c>
      <c r="C498" s="114">
        <f>SUM(C493:C497)</f>
        <v>5532</v>
      </c>
      <c r="D498" s="135">
        <v>0.0093</v>
      </c>
      <c r="E498" s="114">
        <f>SUM(E493:E497)</f>
        <v>9673420</v>
      </c>
      <c r="F498" s="37">
        <v>0.382</v>
      </c>
      <c r="G498" s="38">
        <f>SUM(G493:G497)</f>
        <v>589114</v>
      </c>
      <c r="H498" s="34">
        <v>0.9907</v>
      </c>
      <c r="I498" s="38">
        <f>SUM(I493:I497)</f>
        <v>15648297</v>
      </c>
      <c r="J498" s="64">
        <v>0.618</v>
      </c>
      <c r="K498" t="s">
        <v>8</v>
      </c>
    </row>
    <row r="499" spans="1:16" ht="14.25" thickBot="1" thickTop="1">
      <c r="A499" s="1" t="s">
        <v>121</v>
      </c>
      <c r="B499" s="158"/>
      <c r="C499" s="182" t="s">
        <v>2</v>
      </c>
      <c r="D499" s="183"/>
      <c r="E499" s="183"/>
      <c r="F499" s="184"/>
      <c r="G499" s="185" t="s">
        <v>3</v>
      </c>
      <c r="H499" s="183"/>
      <c r="I499" s="183"/>
      <c r="J499" s="184"/>
      <c r="M499" s="51"/>
      <c r="N499" s="51"/>
      <c r="O499" s="51"/>
      <c r="P499" s="51"/>
    </row>
    <row r="500" spans="2:16" ht="18.75" thickTop="1">
      <c r="B500" s="146" t="s">
        <v>10</v>
      </c>
      <c r="C500" s="100" t="s">
        <v>12</v>
      </c>
      <c r="D500" s="121"/>
      <c r="E500" s="186" t="s">
        <v>11</v>
      </c>
      <c r="F500" s="187"/>
      <c r="G500" s="13" t="s">
        <v>13</v>
      </c>
      <c r="H500" s="17"/>
      <c r="I500" s="186" t="s">
        <v>11</v>
      </c>
      <c r="J500" s="188"/>
      <c r="K500" s="26"/>
      <c r="M500" s="51"/>
      <c r="N500" s="51"/>
      <c r="O500" s="51"/>
      <c r="P500" s="51"/>
    </row>
    <row r="501" spans="2:16" ht="13.5" thickBot="1">
      <c r="B501" s="150" t="s">
        <v>4</v>
      </c>
      <c r="C501" s="106" t="s">
        <v>4</v>
      </c>
      <c r="D501" s="126" t="s">
        <v>5</v>
      </c>
      <c r="E501" s="106" t="s">
        <v>4</v>
      </c>
      <c r="F501" s="52" t="s">
        <v>5</v>
      </c>
      <c r="G501" s="5" t="s">
        <v>4</v>
      </c>
      <c r="H501" s="3" t="s">
        <v>5</v>
      </c>
      <c r="I501" s="5" t="s">
        <v>4</v>
      </c>
      <c r="J501" s="61" t="s">
        <v>5</v>
      </c>
      <c r="K501" s="1" t="s">
        <v>56</v>
      </c>
      <c r="M501" s="51"/>
      <c r="N501" s="51"/>
      <c r="O501" s="51"/>
      <c r="P501" s="51"/>
    </row>
    <row r="502" spans="3:16" ht="13.5" thickTop="1">
      <c r="C502" s="100"/>
      <c r="E502" s="101"/>
      <c r="F502" s="53"/>
      <c r="G502" s="4"/>
      <c r="I502" s="4"/>
      <c r="M502" s="51"/>
      <c r="N502" s="51"/>
      <c r="O502" s="51"/>
      <c r="P502" s="51"/>
    </row>
    <row r="503" spans="1:16" ht="12.75">
      <c r="A503" t="s">
        <v>0</v>
      </c>
      <c r="B503" s="159">
        <v>532015</v>
      </c>
      <c r="C503" s="112">
        <v>1582</v>
      </c>
      <c r="D503" s="129">
        <v>0.003</v>
      </c>
      <c r="E503" s="112">
        <v>29018</v>
      </c>
      <c r="F503" s="46">
        <v>0.0027</v>
      </c>
      <c r="G503" s="6">
        <v>530433</v>
      </c>
      <c r="H503" s="27">
        <v>0.997</v>
      </c>
      <c r="I503" s="6">
        <v>10735712</v>
      </c>
      <c r="J503" s="63">
        <v>0.9973</v>
      </c>
      <c r="M503" s="51"/>
      <c r="N503" s="51"/>
      <c r="O503" s="51"/>
      <c r="P503" s="51"/>
    </row>
    <row r="504" spans="1:16" ht="12.75">
      <c r="A504" t="s">
        <v>7</v>
      </c>
      <c r="B504" s="159">
        <v>49961</v>
      </c>
      <c r="C504" s="101">
        <v>719</v>
      </c>
      <c r="D504" s="129">
        <v>0.0144</v>
      </c>
      <c r="E504" s="112">
        <v>54921</v>
      </c>
      <c r="F504" s="46">
        <v>0.03</v>
      </c>
      <c r="G504" s="6">
        <v>49242</v>
      </c>
      <c r="H504" s="27">
        <v>0.9856</v>
      </c>
      <c r="I504" s="6">
        <v>1775726</v>
      </c>
      <c r="J504" s="63">
        <v>0.97</v>
      </c>
      <c r="M504" s="51"/>
      <c r="N504" s="51"/>
      <c r="O504" s="51"/>
      <c r="P504" s="51"/>
    </row>
    <row r="505" spans="1:16" ht="12.75">
      <c r="A505" t="s">
        <v>6</v>
      </c>
      <c r="B505" s="159">
        <v>11346</v>
      </c>
      <c r="C505" s="112">
        <v>2659</v>
      </c>
      <c r="D505" s="129">
        <v>0.2344</v>
      </c>
      <c r="E505" s="112">
        <v>2433093</v>
      </c>
      <c r="F505" s="46">
        <v>0.371</v>
      </c>
      <c r="G505" s="6">
        <v>8687</v>
      </c>
      <c r="H505" s="27">
        <v>0.7656</v>
      </c>
      <c r="I505" s="6">
        <v>4124702</v>
      </c>
      <c r="J505" s="63">
        <v>0.629</v>
      </c>
      <c r="K505" t="s">
        <v>0</v>
      </c>
      <c r="M505" s="51"/>
      <c r="N505" s="51"/>
      <c r="O505" s="51"/>
      <c r="P505" s="51"/>
    </row>
    <row r="506" spans="1:16" ht="12.75">
      <c r="A506" t="s">
        <v>8</v>
      </c>
      <c r="B506" s="159">
        <v>399</v>
      </c>
      <c r="C506" s="101">
        <v>305</v>
      </c>
      <c r="D506" s="129">
        <v>0.7644</v>
      </c>
      <c r="E506" s="112">
        <v>7750052</v>
      </c>
      <c r="F506" s="46">
        <v>0.9305</v>
      </c>
      <c r="G506" s="4">
        <v>94</v>
      </c>
      <c r="H506" s="27">
        <v>0.2356</v>
      </c>
      <c r="I506" s="6">
        <v>578694</v>
      </c>
      <c r="J506" s="63">
        <v>0.0695</v>
      </c>
      <c r="K506" t="s">
        <v>7</v>
      </c>
      <c r="M506" s="51"/>
      <c r="N506" s="51"/>
      <c r="O506" s="51"/>
      <c r="P506" s="51"/>
    </row>
    <row r="507" spans="1:11" ht="13.5" thickBot="1">
      <c r="A507" t="s">
        <v>9</v>
      </c>
      <c r="B507" s="159">
        <v>438</v>
      </c>
      <c r="C507" s="113">
        <v>32</v>
      </c>
      <c r="D507" s="134">
        <v>0.0731</v>
      </c>
      <c r="E507" s="112">
        <v>25188</v>
      </c>
      <c r="F507" s="54">
        <v>0.7335</v>
      </c>
      <c r="G507" s="20">
        <v>406</v>
      </c>
      <c r="H507" s="30">
        <v>0.9269</v>
      </c>
      <c r="I507" s="6">
        <v>9149</v>
      </c>
      <c r="J507" s="65">
        <v>0.2665</v>
      </c>
      <c r="K507" t="s">
        <v>6</v>
      </c>
    </row>
    <row r="508" spans="1:11" ht="14.25" thickBot="1" thickTop="1">
      <c r="A508" s="8" t="s">
        <v>1</v>
      </c>
      <c r="B508" s="155">
        <f>SUM(B503:B507)</f>
        <v>594159</v>
      </c>
      <c r="C508" s="114">
        <f>SUM(C503:C507)</f>
        <v>5297</v>
      </c>
      <c r="D508" s="135">
        <v>0.0089</v>
      </c>
      <c r="E508" s="114">
        <f>SUM(E503:E507)</f>
        <v>10292272</v>
      </c>
      <c r="F508" s="37">
        <v>0.374</v>
      </c>
      <c r="G508" s="38">
        <f>SUM(G503:G507)</f>
        <v>588862</v>
      </c>
      <c r="H508" s="34">
        <v>0.9911</v>
      </c>
      <c r="I508" s="38">
        <f>SUM(I503:I507)</f>
        <v>17223983</v>
      </c>
      <c r="J508" s="64">
        <v>0.626</v>
      </c>
      <c r="K508" t="s">
        <v>8</v>
      </c>
    </row>
    <row r="509" spans="1:16" ht="14.25" thickBot="1" thickTop="1">
      <c r="A509" s="1" t="s">
        <v>120</v>
      </c>
      <c r="B509" s="158"/>
      <c r="C509" s="182" t="s">
        <v>2</v>
      </c>
      <c r="D509" s="183"/>
      <c r="E509" s="183"/>
      <c r="F509" s="184"/>
      <c r="G509" s="185" t="s">
        <v>3</v>
      </c>
      <c r="H509" s="183"/>
      <c r="I509" s="183"/>
      <c r="J509" s="184"/>
      <c r="M509" s="51"/>
      <c r="N509" s="51"/>
      <c r="O509" s="51"/>
      <c r="P509" s="51"/>
    </row>
    <row r="510" spans="2:16" ht="18.75" thickTop="1">
      <c r="B510" s="146" t="s">
        <v>10</v>
      </c>
      <c r="C510" s="100" t="s">
        <v>12</v>
      </c>
      <c r="D510" s="121"/>
      <c r="E510" s="186" t="s">
        <v>11</v>
      </c>
      <c r="F510" s="187"/>
      <c r="G510" s="13" t="s">
        <v>13</v>
      </c>
      <c r="H510" s="17"/>
      <c r="I510" s="186" t="s">
        <v>11</v>
      </c>
      <c r="J510" s="188"/>
      <c r="K510" s="26"/>
      <c r="M510" s="51"/>
      <c r="N510" s="51"/>
      <c r="O510" s="51"/>
      <c r="P510" s="51"/>
    </row>
    <row r="511" spans="2:16" ht="13.5" thickBot="1">
      <c r="B511" s="150" t="s">
        <v>4</v>
      </c>
      <c r="C511" s="106" t="s">
        <v>4</v>
      </c>
      <c r="D511" s="126" t="s">
        <v>5</v>
      </c>
      <c r="E511" s="106" t="s">
        <v>4</v>
      </c>
      <c r="F511" s="52" t="s">
        <v>5</v>
      </c>
      <c r="G511" s="5" t="s">
        <v>4</v>
      </c>
      <c r="H511" s="3" t="s">
        <v>5</v>
      </c>
      <c r="I511" s="5" t="s">
        <v>4</v>
      </c>
      <c r="J511" s="61" t="s">
        <v>5</v>
      </c>
      <c r="K511" s="1" t="s">
        <v>56</v>
      </c>
      <c r="M511" s="51"/>
      <c r="N511" s="51"/>
      <c r="O511" s="51"/>
      <c r="P511" s="51"/>
    </row>
    <row r="512" spans="3:16" ht="13.5" thickTop="1">
      <c r="C512" s="100"/>
      <c r="E512" s="101"/>
      <c r="F512" s="53"/>
      <c r="G512" s="4"/>
      <c r="I512" s="4"/>
      <c r="M512" s="51"/>
      <c r="N512" s="51"/>
      <c r="O512" s="51"/>
      <c r="P512" s="51"/>
    </row>
    <row r="513" spans="1:16" ht="12.75">
      <c r="A513" t="s">
        <v>0</v>
      </c>
      <c r="B513" s="159">
        <v>532117</v>
      </c>
      <c r="C513" s="112">
        <v>1574</v>
      </c>
      <c r="D513" s="129">
        <v>0.003</v>
      </c>
      <c r="E513" s="112">
        <v>23787</v>
      </c>
      <c r="F513" s="46">
        <v>0.0025</v>
      </c>
      <c r="G513" s="6">
        <v>530543</v>
      </c>
      <c r="H513" s="27">
        <v>0.997</v>
      </c>
      <c r="I513" s="6">
        <v>9564607</v>
      </c>
      <c r="J513" s="63">
        <v>0.9975</v>
      </c>
      <c r="M513" s="51"/>
      <c r="N513" s="51"/>
      <c r="O513" s="51"/>
      <c r="P513" s="51"/>
    </row>
    <row r="514" spans="1:16" ht="12.75">
      <c r="A514" t="s">
        <v>7</v>
      </c>
      <c r="B514" s="159">
        <v>49957</v>
      </c>
      <c r="C514" s="101">
        <v>719</v>
      </c>
      <c r="D514" s="129">
        <v>0.0144</v>
      </c>
      <c r="E514" s="112">
        <v>52405</v>
      </c>
      <c r="F514" s="46">
        <v>0.0306</v>
      </c>
      <c r="G514" s="6">
        <v>49238</v>
      </c>
      <c r="H514" s="27">
        <v>0.9856</v>
      </c>
      <c r="I514" s="6">
        <v>1658146</v>
      </c>
      <c r="J514" s="63">
        <v>0.9694</v>
      </c>
      <c r="M514" s="51"/>
      <c r="N514" s="51"/>
      <c r="O514" s="51"/>
      <c r="P514" s="51"/>
    </row>
    <row r="515" spans="1:16" ht="12.75">
      <c r="A515" t="s">
        <v>6</v>
      </c>
      <c r="B515" s="159">
        <v>11335</v>
      </c>
      <c r="C515" s="112">
        <v>2656</v>
      </c>
      <c r="D515" s="129">
        <v>0.2343</v>
      </c>
      <c r="E515" s="112">
        <v>2436032</v>
      </c>
      <c r="F515" s="46">
        <v>0.3925</v>
      </c>
      <c r="G515" s="6">
        <v>8679</v>
      </c>
      <c r="H515" s="27">
        <v>0.7657</v>
      </c>
      <c r="I515" s="6">
        <v>3770342</v>
      </c>
      <c r="J515" s="63">
        <v>0.6075</v>
      </c>
      <c r="K515" t="s">
        <v>0</v>
      </c>
      <c r="M515" s="51"/>
      <c r="N515" s="51"/>
      <c r="O515" s="51"/>
      <c r="P515" s="51"/>
    </row>
    <row r="516" spans="1:16" ht="12.75">
      <c r="A516" t="s">
        <v>8</v>
      </c>
      <c r="B516" s="159">
        <v>399</v>
      </c>
      <c r="C516" s="101">
        <v>305</v>
      </c>
      <c r="D516" s="129">
        <v>0.7644</v>
      </c>
      <c r="E516" s="112">
        <v>7325732</v>
      </c>
      <c r="F516" s="46">
        <v>0.9299</v>
      </c>
      <c r="G516" s="4">
        <v>94</v>
      </c>
      <c r="H516" s="27">
        <v>0.2356</v>
      </c>
      <c r="I516" s="6">
        <v>552472</v>
      </c>
      <c r="J516" s="63">
        <v>0.0701</v>
      </c>
      <c r="K516" t="s">
        <v>7</v>
      </c>
      <c r="M516" s="51"/>
      <c r="N516" s="51"/>
      <c r="O516" s="51"/>
      <c r="P516" s="51"/>
    </row>
    <row r="517" spans="1:11" ht="13.5" thickBot="1">
      <c r="A517" t="s">
        <v>9</v>
      </c>
      <c r="B517" s="159">
        <v>438</v>
      </c>
      <c r="C517" s="113">
        <v>32</v>
      </c>
      <c r="D517" s="134">
        <v>0.0731</v>
      </c>
      <c r="E517" s="112">
        <v>26500</v>
      </c>
      <c r="F517" s="54">
        <v>0.7375</v>
      </c>
      <c r="G517" s="20">
        <v>406</v>
      </c>
      <c r="H517" s="30">
        <v>0.9269</v>
      </c>
      <c r="I517" s="6">
        <v>9431</v>
      </c>
      <c r="J517" s="65">
        <v>0.2625</v>
      </c>
      <c r="K517" t="s">
        <v>6</v>
      </c>
    </row>
    <row r="518" spans="1:11" ht="14.25" thickBot="1" thickTop="1">
      <c r="A518" s="8" t="s">
        <v>1</v>
      </c>
      <c r="B518" s="155">
        <f>SUM(B513:B517)</f>
        <v>594246</v>
      </c>
      <c r="C518" s="114">
        <f>SUM(C513:C517)</f>
        <v>5286</v>
      </c>
      <c r="D518" s="135">
        <v>0.0089</v>
      </c>
      <c r="E518" s="114">
        <f>SUM(E513:E517)</f>
        <v>9864456</v>
      </c>
      <c r="F518" s="37">
        <v>0.3881</v>
      </c>
      <c r="G518" s="38">
        <f>SUM(G513:G517)</f>
        <v>588960</v>
      </c>
      <c r="H518" s="34">
        <v>0.9911</v>
      </c>
      <c r="I518" s="38">
        <f>SUM(I513:I517)</f>
        <v>15554998</v>
      </c>
      <c r="J518" s="64">
        <v>0.6119</v>
      </c>
      <c r="K518" t="s">
        <v>8</v>
      </c>
    </row>
    <row r="519" spans="1:16" ht="14.25" thickBot="1" thickTop="1">
      <c r="A519" s="1" t="s">
        <v>119</v>
      </c>
      <c r="B519" s="158"/>
      <c r="C519" s="182" t="s">
        <v>2</v>
      </c>
      <c r="D519" s="183"/>
      <c r="E519" s="183"/>
      <c r="F519" s="184"/>
      <c r="G519" s="185" t="s">
        <v>3</v>
      </c>
      <c r="H519" s="183"/>
      <c r="I519" s="183"/>
      <c r="J519" s="184"/>
      <c r="M519" s="51"/>
      <c r="N519" s="51"/>
      <c r="O519" s="51"/>
      <c r="P519" s="51"/>
    </row>
    <row r="520" spans="2:16" ht="18.75" thickTop="1">
      <c r="B520" s="146" t="s">
        <v>10</v>
      </c>
      <c r="C520" s="100" t="s">
        <v>12</v>
      </c>
      <c r="D520" s="121"/>
      <c r="E520" s="186" t="s">
        <v>11</v>
      </c>
      <c r="F520" s="187"/>
      <c r="G520" s="13" t="s">
        <v>13</v>
      </c>
      <c r="H520" s="17"/>
      <c r="I520" s="186" t="s">
        <v>11</v>
      </c>
      <c r="J520" s="188"/>
      <c r="K520" s="26"/>
      <c r="M520" s="51"/>
      <c r="N520" s="51"/>
      <c r="O520" s="51"/>
      <c r="P520" s="51"/>
    </row>
    <row r="521" spans="2:16" ht="13.5" thickBot="1">
      <c r="B521" s="150" t="s">
        <v>4</v>
      </c>
      <c r="C521" s="106" t="s">
        <v>4</v>
      </c>
      <c r="D521" s="126" t="s">
        <v>5</v>
      </c>
      <c r="E521" s="106" t="s">
        <v>4</v>
      </c>
      <c r="F521" s="52" t="s">
        <v>5</v>
      </c>
      <c r="G521" s="5" t="s">
        <v>4</v>
      </c>
      <c r="H521" s="3" t="s">
        <v>5</v>
      </c>
      <c r="I521" s="5" t="s">
        <v>4</v>
      </c>
      <c r="J521" s="61" t="s">
        <v>5</v>
      </c>
      <c r="K521" s="1" t="s">
        <v>56</v>
      </c>
      <c r="M521" s="51"/>
      <c r="N521" s="51"/>
      <c r="O521" s="51"/>
      <c r="P521" s="51"/>
    </row>
    <row r="522" spans="3:16" ht="13.5" thickTop="1">
      <c r="C522" s="100"/>
      <c r="E522" s="101"/>
      <c r="F522" s="53"/>
      <c r="G522" s="4"/>
      <c r="I522" s="4"/>
      <c r="M522" s="51"/>
      <c r="N522" s="51"/>
      <c r="O522" s="51"/>
      <c r="P522" s="51"/>
    </row>
    <row r="523" spans="1:16" ht="12.75">
      <c r="A523" t="s">
        <v>0</v>
      </c>
      <c r="B523" s="159">
        <v>532297</v>
      </c>
      <c r="C523" s="112">
        <v>1461</v>
      </c>
      <c r="D523" s="129">
        <v>0.0027</v>
      </c>
      <c r="E523" s="112">
        <v>19889</v>
      </c>
      <c r="F523" s="46">
        <v>0.0023</v>
      </c>
      <c r="G523" s="6">
        <v>530836</v>
      </c>
      <c r="H523" s="27">
        <v>0.9973</v>
      </c>
      <c r="I523" s="6">
        <v>8548991</v>
      </c>
      <c r="J523" s="63">
        <v>0.9977</v>
      </c>
      <c r="M523" s="51"/>
      <c r="N523" s="51"/>
      <c r="O523" s="51"/>
      <c r="P523" s="51"/>
    </row>
    <row r="524" spans="1:16" ht="12.75">
      <c r="A524" t="s">
        <v>7</v>
      </c>
      <c r="B524" s="159">
        <v>49917</v>
      </c>
      <c r="C524" s="101">
        <v>693</v>
      </c>
      <c r="D524" s="129">
        <v>0.0139</v>
      </c>
      <c r="E524" s="112">
        <v>43842</v>
      </c>
      <c r="F524" s="46">
        <v>0.0309</v>
      </c>
      <c r="G524" s="6">
        <v>49224</v>
      </c>
      <c r="H524" s="27">
        <v>0.9861</v>
      </c>
      <c r="I524" s="6">
        <v>1377109</v>
      </c>
      <c r="J524" s="63">
        <v>0.9691</v>
      </c>
      <c r="M524" s="51"/>
      <c r="N524" s="51"/>
      <c r="O524" s="51"/>
      <c r="P524" s="51"/>
    </row>
    <row r="525" spans="1:16" ht="12.75">
      <c r="A525" t="s">
        <v>6</v>
      </c>
      <c r="B525" s="159">
        <v>11328</v>
      </c>
      <c r="C525" s="112">
        <v>2683</v>
      </c>
      <c r="D525" s="129">
        <v>0.2368</v>
      </c>
      <c r="E525" s="112">
        <v>2166551</v>
      </c>
      <c r="F525" s="46">
        <v>0.4079</v>
      </c>
      <c r="G525" s="6">
        <v>8645</v>
      </c>
      <c r="H525" s="27">
        <v>0.7632</v>
      </c>
      <c r="I525" s="6">
        <v>3145399</v>
      </c>
      <c r="J525" s="63">
        <v>0.5921</v>
      </c>
      <c r="K525" t="s">
        <v>0</v>
      </c>
      <c r="M525" s="51"/>
      <c r="N525" s="51"/>
      <c r="O525" s="51"/>
      <c r="P525" s="51"/>
    </row>
    <row r="526" spans="1:16" ht="12.75">
      <c r="A526" t="s">
        <v>8</v>
      </c>
      <c r="B526" s="159">
        <v>399</v>
      </c>
      <c r="C526" s="101">
        <v>308</v>
      </c>
      <c r="D526" s="129">
        <v>0.7719</v>
      </c>
      <c r="E526" s="112">
        <v>6661701</v>
      </c>
      <c r="F526" s="46">
        <v>0.9311</v>
      </c>
      <c r="G526" s="4">
        <v>91</v>
      </c>
      <c r="H526" s="27">
        <v>0.2281</v>
      </c>
      <c r="I526" s="6">
        <v>492970</v>
      </c>
      <c r="J526" s="63">
        <v>0.0689</v>
      </c>
      <c r="K526" t="s">
        <v>7</v>
      </c>
      <c r="M526" s="51"/>
      <c r="N526" s="51"/>
      <c r="O526" s="51"/>
      <c r="P526" s="51"/>
    </row>
    <row r="527" spans="1:11" ht="13.5" thickBot="1">
      <c r="A527" t="s">
        <v>9</v>
      </c>
      <c r="B527" s="159">
        <v>440</v>
      </c>
      <c r="C527" s="113">
        <v>32</v>
      </c>
      <c r="D527" s="134">
        <v>0.0727</v>
      </c>
      <c r="E527" s="112">
        <v>24886</v>
      </c>
      <c r="F527" s="54">
        <v>0.7947</v>
      </c>
      <c r="G527" s="20">
        <v>408</v>
      </c>
      <c r="H527" s="30">
        <v>0.9273</v>
      </c>
      <c r="I527" s="6">
        <v>8985</v>
      </c>
      <c r="J527" s="65">
        <v>0.2653</v>
      </c>
      <c r="K527" t="s">
        <v>6</v>
      </c>
    </row>
    <row r="528" spans="1:11" ht="14.25" thickBot="1" thickTop="1">
      <c r="A528" s="8" t="s">
        <v>1</v>
      </c>
      <c r="B528" s="155">
        <f>SUM(B523:B527)</f>
        <v>594381</v>
      </c>
      <c r="C528" s="114">
        <f>SUM(C523:C527)</f>
        <v>5177</v>
      </c>
      <c r="D528" s="135">
        <v>0.0087</v>
      </c>
      <c r="E528" s="114">
        <f>SUM(E523:E527)</f>
        <v>8916869</v>
      </c>
      <c r="F528" s="37">
        <v>0.3965</v>
      </c>
      <c r="G528" s="38">
        <f>SUM(G523:G527)</f>
        <v>589204</v>
      </c>
      <c r="H528" s="34">
        <v>0.9913</v>
      </c>
      <c r="I528" s="38">
        <f>SUM(I523:I527)</f>
        <v>13573454</v>
      </c>
      <c r="J528" s="64">
        <v>0.6035</v>
      </c>
      <c r="K528" t="s">
        <v>8</v>
      </c>
    </row>
    <row r="529" spans="1:16" ht="14.25" thickBot="1" thickTop="1">
      <c r="A529" s="1" t="s">
        <v>118</v>
      </c>
      <c r="B529" s="158"/>
      <c r="C529" s="182" t="s">
        <v>2</v>
      </c>
      <c r="D529" s="183"/>
      <c r="E529" s="183"/>
      <c r="F529" s="184"/>
      <c r="G529" s="185" t="s">
        <v>3</v>
      </c>
      <c r="H529" s="183"/>
      <c r="I529" s="183"/>
      <c r="J529" s="184"/>
      <c r="M529" s="51"/>
      <c r="N529" s="51"/>
      <c r="O529" s="51"/>
      <c r="P529" s="51"/>
    </row>
    <row r="530" spans="2:16" ht="18.75" thickTop="1">
      <c r="B530" s="146" t="s">
        <v>10</v>
      </c>
      <c r="C530" s="100" t="s">
        <v>12</v>
      </c>
      <c r="D530" s="121"/>
      <c r="E530" s="186" t="s">
        <v>11</v>
      </c>
      <c r="F530" s="187"/>
      <c r="G530" s="13" t="s">
        <v>13</v>
      </c>
      <c r="H530" s="17"/>
      <c r="I530" s="186" t="s">
        <v>11</v>
      </c>
      <c r="J530" s="188"/>
      <c r="K530" s="26"/>
      <c r="M530" s="51"/>
      <c r="N530" s="51"/>
      <c r="O530" s="51"/>
      <c r="P530" s="51"/>
    </row>
    <row r="531" spans="2:16" ht="13.5" thickBot="1">
      <c r="B531" s="150" t="s">
        <v>4</v>
      </c>
      <c r="C531" s="106" t="s">
        <v>4</v>
      </c>
      <c r="D531" s="126" t="s">
        <v>5</v>
      </c>
      <c r="E531" s="106" t="s">
        <v>4</v>
      </c>
      <c r="F531" s="52" t="s">
        <v>5</v>
      </c>
      <c r="G531" s="5" t="s">
        <v>4</v>
      </c>
      <c r="H531" s="3" t="s">
        <v>5</v>
      </c>
      <c r="I531" s="5" t="s">
        <v>4</v>
      </c>
      <c r="J531" s="61" t="s">
        <v>5</v>
      </c>
      <c r="K531" s="1" t="s">
        <v>56</v>
      </c>
      <c r="M531" s="51"/>
      <c r="N531" s="51"/>
      <c r="O531" s="51"/>
      <c r="P531" s="51"/>
    </row>
    <row r="532" spans="3:16" ht="13.5" thickTop="1">
      <c r="C532" s="100"/>
      <c r="E532" s="101"/>
      <c r="F532" s="53"/>
      <c r="G532" s="4"/>
      <c r="I532" s="4"/>
      <c r="M532" s="51"/>
      <c r="N532" s="51"/>
      <c r="O532" s="51"/>
      <c r="P532" s="51"/>
    </row>
    <row r="533" spans="1:16" ht="12.75">
      <c r="A533" t="s">
        <v>0</v>
      </c>
      <c r="B533" s="159">
        <v>533069</v>
      </c>
      <c r="C533" s="112">
        <v>1312</v>
      </c>
      <c r="D533" s="129">
        <v>0.0025</v>
      </c>
      <c r="E533" s="112">
        <v>19456</v>
      </c>
      <c r="F533" s="46">
        <v>0.0022</v>
      </c>
      <c r="G533" s="6">
        <v>531757</v>
      </c>
      <c r="H533" s="27">
        <v>0.9975</v>
      </c>
      <c r="I533" s="6">
        <v>8765057</v>
      </c>
      <c r="J533" s="63">
        <v>0.9978</v>
      </c>
      <c r="M533" s="51"/>
      <c r="N533" s="51"/>
      <c r="O533" s="51"/>
      <c r="P533" s="51"/>
    </row>
    <row r="534" spans="1:16" ht="12.75">
      <c r="A534" t="s">
        <v>7</v>
      </c>
      <c r="B534" s="159">
        <v>49871</v>
      </c>
      <c r="C534" s="101">
        <v>665</v>
      </c>
      <c r="D534" s="129">
        <v>0.0133</v>
      </c>
      <c r="E534" s="112">
        <v>43054</v>
      </c>
      <c r="F534" s="46">
        <v>0.0306</v>
      </c>
      <c r="G534" s="6">
        <v>49206</v>
      </c>
      <c r="H534" s="27">
        <v>0.9868</v>
      </c>
      <c r="I534" s="6">
        <v>1364039</v>
      </c>
      <c r="J534" s="63">
        <v>0.9697</v>
      </c>
      <c r="M534" s="51"/>
      <c r="N534" s="51"/>
      <c r="O534" s="51"/>
      <c r="P534" s="51"/>
    </row>
    <row r="535" spans="1:16" ht="12.75">
      <c r="A535" t="s">
        <v>6</v>
      </c>
      <c r="B535" s="159">
        <v>11317</v>
      </c>
      <c r="C535" s="112">
        <v>2705</v>
      </c>
      <c r="D535" s="129">
        <v>0.239</v>
      </c>
      <c r="E535" s="112">
        <v>2111560</v>
      </c>
      <c r="F535" s="46">
        <v>0.4166</v>
      </c>
      <c r="G535" s="6">
        <v>8612</v>
      </c>
      <c r="H535" s="27">
        <v>0.761</v>
      </c>
      <c r="I535" s="6">
        <v>2957522</v>
      </c>
      <c r="J535" s="63">
        <v>0.5834</v>
      </c>
      <c r="K535" t="s">
        <v>0</v>
      </c>
      <c r="M535" s="51"/>
      <c r="N535" s="51"/>
      <c r="O535" s="51"/>
      <c r="P535" s="51"/>
    </row>
    <row r="536" spans="1:16" ht="12.75">
      <c r="A536" t="s">
        <v>8</v>
      </c>
      <c r="B536" s="159">
        <v>400</v>
      </c>
      <c r="C536" s="101">
        <v>311</v>
      </c>
      <c r="D536" s="129">
        <v>0.7775</v>
      </c>
      <c r="E536" s="112">
        <v>6837351</v>
      </c>
      <c r="F536" s="46">
        <v>0.9286</v>
      </c>
      <c r="G536" s="4">
        <v>89</v>
      </c>
      <c r="H536" s="27">
        <v>0.2225</v>
      </c>
      <c r="I536" s="6">
        <v>526109</v>
      </c>
      <c r="J536" s="63">
        <v>0.0714</v>
      </c>
      <c r="K536" t="s">
        <v>7</v>
      </c>
      <c r="M536" s="51"/>
      <c r="N536" s="51"/>
      <c r="O536" s="51"/>
      <c r="P536" s="51"/>
    </row>
    <row r="537" spans="1:11" ht="13.5" thickBot="1">
      <c r="A537" t="s">
        <v>9</v>
      </c>
      <c r="B537" s="159">
        <v>440</v>
      </c>
      <c r="C537" s="113">
        <v>32</v>
      </c>
      <c r="D537" s="134">
        <v>0.0727</v>
      </c>
      <c r="E537" s="112">
        <v>29452</v>
      </c>
      <c r="F537" s="54">
        <v>0.7386</v>
      </c>
      <c r="G537" s="20">
        <v>408</v>
      </c>
      <c r="H537" s="30">
        <v>0.9273</v>
      </c>
      <c r="I537" s="6">
        <v>10425</v>
      </c>
      <c r="J537" s="65">
        <v>0.2614</v>
      </c>
      <c r="K537" t="s">
        <v>6</v>
      </c>
    </row>
    <row r="538" spans="1:11" ht="14.25" thickBot="1" thickTop="1">
      <c r="A538" s="8" t="s">
        <v>1</v>
      </c>
      <c r="B538" s="155">
        <f>SUM(B533:B537)</f>
        <v>595097</v>
      </c>
      <c r="C538" s="114">
        <f>SUM(C533:C537)</f>
        <v>5025</v>
      </c>
      <c r="D538" s="135">
        <v>0.0084</v>
      </c>
      <c r="E538" s="114">
        <f>SUM(E533:E537)</f>
        <v>9040873</v>
      </c>
      <c r="F538" s="37">
        <v>0.3989</v>
      </c>
      <c r="G538" s="38">
        <f>SUM(G533:G537)</f>
        <v>590072</v>
      </c>
      <c r="H538" s="34">
        <v>0.9916</v>
      </c>
      <c r="I538" s="38">
        <f>SUM(I533:I537)</f>
        <v>13623152</v>
      </c>
      <c r="J538" s="64">
        <v>0.6011</v>
      </c>
      <c r="K538" t="s">
        <v>8</v>
      </c>
    </row>
    <row r="539" spans="1:16" ht="14.25" thickBot="1" thickTop="1">
      <c r="A539" s="1" t="s">
        <v>117</v>
      </c>
      <c r="B539" s="158"/>
      <c r="C539" s="182" t="s">
        <v>2</v>
      </c>
      <c r="D539" s="183"/>
      <c r="E539" s="183"/>
      <c r="F539" s="184"/>
      <c r="G539" s="185" t="s">
        <v>3</v>
      </c>
      <c r="H539" s="183"/>
      <c r="I539" s="183"/>
      <c r="J539" s="184"/>
      <c r="M539" s="51"/>
      <c r="N539" s="51"/>
      <c r="O539" s="51"/>
      <c r="P539" s="51"/>
    </row>
    <row r="540" spans="2:16" ht="18.75" thickTop="1">
      <c r="B540" s="146" t="s">
        <v>10</v>
      </c>
      <c r="C540" s="100" t="s">
        <v>12</v>
      </c>
      <c r="D540" s="121"/>
      <c r="E540" s="186" t="s">
        <v>11</v>
      </c>
      <c r="F540" s="187"/>
      <c r="G540" s="13" t="s">
        <v>13</v>
      </c>
      <c r="H540" s="17"/>
      <c r="I540" s="186" t="s">
        <v>11</v>
      </c>
      <c r="J540" s="188"/>
      <c r="K540" s="26"/>
      <c r="M540" s="51"/>
      <c r="N540" s="51"/>
      <c r="O540" s="51"/>
      <c r="P540" s="51"/>
    </row>
    <row r="541" spans="2:16" ht="13.5" thickBot="1">
      <c r="B541" s="150" t="s">
        <v>4</v>
      </c>
      <c r="C541" s="106" t="s">
        <v>4</v>
      </c>
      <c r="D541" s="126" t="s">
        <v>5</v>
      </c>
      <c r="E541" s="106" t="s">
        <v>4</v>
      </c>
      <c r="F541" s="52" t="s">
        <v>5</v>
      </c>
      <c r="G541" s="5" t="s">
        <v>4</v>
      </c>
      <c r="H541" s="3" t="s">
        <v>5</v>
      </c>
      <c r="I541" s="5" t="s">
        <v>4</v>
      </c>
      <c r="J541" s="61" t="s">
        <v>5</v>
      </c>
      <c r="K541" s="1" t="s">
        <v>56</v>
      </c>
      <c r="M541" s="51"/>
      <c r="N541" s="51"/>
      <c r="O541" s="51"/>
      <c r="P541" s="51"/>
    </row>
    <row r="542" spans="3:16" ht="13.5" thickTop="1">
      <c r="C542" s="100"/>
      <c r="E542" s="101"/>
      <c r="F542" s="53"/>
      <c r="G542" s="4"/>
      <c r="I542" s="4"/>
      <c r="M542" s="51"/>
      <c r="N542" s="51"/>
      <c r="O542" s="51"/>
      <c r="P542" s="51"/>
    </row>
    <row r="543" spans="1:16" ht="12.75">
      <c r="A543" t="s">
        <v>0</v>
      </c>
      <c r="B543" s="159">
        <v>533007</v>
      </c>
      <c r="C543" s="112">
        <v>1704</v>
      </c>
      <c r="D543" s="129">
        <v>0.0032</v>
      </c>
      <c r="E543" s="112">
        <v>29115</v>
      </c>
      <c r="F543" s="46">
        <v>0.0028</v>
      </c>
      <c r="G543" s="6">
        <v>531303</v>
      </c>
      <c r="H543" s="27">
        <v>0.9968</v>
      </c>
      <c r="I543" s="6">
        <v>10203116</v>
      </c>
      <c r="J543" s="63">
        <v>0.9972</v>
      </c>
      <c r="M543" s="51"/>
      <c r="N543" s="51"/>
      <c r="O543" s="51"/>
      <c r="P543" s="51"/>
    </row>
    <row r="544" spans="1:16" ht="12.75">
      <c r="A544" t="s">
        <v>7</v>
      </c>
      <c r="B544" s="159">
        <v>49800</v>
      </c>
      <c r="C544" s="101">
        <v>718</v>
      </c>
      <c r="D544" s="129">
        <v>0.0144</v>
      </c>
      <c r="E544" s="112">
        <v>50080</v>
      </c>
      <c r="F544" s="46">
        <v>0.0311</v>
      </c>
      <c r="G544" s="6">
        <v>49082</v>
      </c>
      <c r="H544" s="27">
        <v>0.9856</v>
      </c>
      <c r="I544" s="6">
        <v>1560220</v>
      </c>
      <c r="J544" s="63">
        <v>0.9689</v>
      </c>
      <c r="M544" s="51"/>
      <c r="N544" s="51"/>
      <c r="O544" s="51"/>
      <c r="P544" s="51"/>
    </row>
    <row r="545" spans="1:16" ht="12.75">
      <c r="A545" t="s">
        <v>6</v>
      </c>
      <c r="B545" s="159">
        <v>11334</v>
      </c>
      <c r="C545" s="112">
        <v>2745</v>
      </c>
      <c r="D545" s="129">
        <v>0.2422</v>
      </c>
      <c r="E545" s="112">
        <v>2231492</v>
      </c>
      <c r="F545" s="46">
        <v>0.417</v>
      </c>
      <c r="G545" s="6">
        <v>8589</v>
      </c>
      <c r="H545" s="27">
        <v>0.7578</v>
      </c>
      <c r="I545" s="6">
        <v>3119300</v>
      </c>
      <c r="J545" s="63">
        <v>0.583</v>
      </c>
      <c r="K545" t="s">
        <v>0</v>
      </c>
      <c r="M545" s="51"/>
      <c r="N545" s="51"/>
      <c r="O545" s="51"/>
      <c r="P545" s="51"/>
    </row>
    <row r="546" spans="1:16" ht="12.75">
      <c r="A546" t="s">
        <v>8</v>
      </c>
      <c r="B546" s="159">
        <v>400</v>
      </c>
      <c r="C546" s="101">
        <v>311</v>
      </c>
      <c r="D546" s="129">
        <v>0.7775</v>
      </c>
      <c r="E546" s="112">
        <v>7114496</v>
      </c>
      <c r="F546" s="46">
        <v>0.9352</v>
      </c>
      <c r="G546" s="4">
        <v>89</v>
      </c>
      <c r="H546" s="27">
        <v>0.2225</v>
      </c>
      <c r="I546" s="6">
        <v>493285</v>
      </c>
      <c r="J546" s="63">
        <v>0.0648</v>
      </c>
      <c r="K546" t="s">
        <v>7</v>
      </c>
      <c r="M546" s="51"/>
      <c r="N546" s="51"/>
      <c r="O546" s="51"/>
      <c r="P546" s="51"/>
    </row>
    <row r="547" spans="1:11" ht="13.5" thickBot="1">
      <c r="A547" t="s">
        <v>9</v>
      </c>
      <c r="B547" s="159">
        <v>440</v>
      </c>
      <c r="C547" s="113">
        <v>33</v>
      </c>
      <c r="D547" s="134">
        <v>0.075</v>
      </c>
      <c r="E547" s="112">
        <v>29602</v>
      </c>
      <c r="F547" s="54">
        <v>0.9998</v>
      </c>
      <c r="G547" s="20">
        <v>407</v>
      </c>
      <c r="H547" s="30">
        <v>0.925</v>
      </c>
      <c r="I547" s="6">
        <v>10792</v>
      </c>
      <c r="J547" s="65">
        <v>0.2672</v>
      </c>
      <c r="K547" t="s">
        <v>6</v>
      </c>
    </row>
    <row r="548" spans="1:11" ht="14.25" thickBot="1" thickTop="1">
      <c r="A548" s="8" t="s">
        <v>1</v>
      </c>
      <c r="B548" s="155">
        <f>SUM(B543:B547)</f>
        <v>594981</v>
      </c>
      <c r="C548" s="114">
        <f>SUM(C543:C547)</f>
        <v>5511</v>
      </c>
      <c r="D548" s="135">
        <v>0.0093</v>
      </c>
      <c r="E548" s="114">
        <f>SUM(E543:E547)</f>
        <v>9454785</v>
      </c>
      <c r="F548" s="37">
        <v>0.3808</v>
      </c>
      <c r="G548" s="38">
        <f>SUM(G543:G547)</f>
        <v>589470</v>
      </c>
      <c r="H548" s="34">
        <v>0.9907</v>
      </c>
      <c r="I548" s="38">
        <f>SUM(I543:I547)</f>
        <v>15386713</v>
      </c>
      <c r="J548" s="64">
        <v>0.6194</v>
      </c>
      <c r="K548" t="s">
        <v>8</v>
      </c>
    </row>
    <row r="549" spans="1:16" ht="14.25" thickBot="1" thickTop="1">
      <c r="A549" s="1" t="s">
        <v>116</v>
      </c>
      <c r="B549" s="158"/>
      <c r="C549" s="182" t="s">
        <v>2</v>
      </c>
      <c r="D549" s="183"/>
      <c r="E549" s="183"/>
      <c r="F549" s="184"/>
      <c r="G549" s="185" t="s">
        <v>3</v>
      </c>
      <c r="H549" s="183"/>
      <c r="I549" s="183"/>
      <c r="J549" s="184"/>
      <c r="M549" s="51"/>
      <c r="N549" s="51"/>
      <c r="O549" s="51"/>
      <c r="P549" s="51"/>
    </row>
    <row r="550" spans="2:16" ht="18.75" thickTop="1">
      <c r="B550" s="146" t="s">
        <v>10</v>
      </c>
      <c r="C550" s="100" t="s">
        <v>12</v>
      </c>
      <c r="D550" s="121"/>
      <c r="E550" s="186" t="s">
        <v>11</v>
      </c>
      <c r="F550" s="187"/>
      <c r="G550" s="13" t="s">
        <v>13</v>
      </c>
      <c r="H550" s="17"/>
      <c r="I550" s="186" t="s">
        <v>11</v>
      </c>
      <c r="J550" s="188"/>
      <c r="K550" s="26"/>
      <c r="M550" s="51"/>
      <c r="N550" s="51"/>
      <c r="O550" s="51"/>
      <c r="P550" s="51"/>
    </row>
    <row r="551" spans="2:16" ht="13.5" thickBot="1">
      <c r="B551" s="150" t="s">
        <v>4</v>
      </c>
      <c r="C551" s="106" t="s">
        <v>4</v>
      </c>
      <c r="D551" s="126" t="s">
        <v>5</v>
      </c>
      <c r="E551" s="106" t="s">
        <v>4</v>
      </c>
      <c r="F551" s="52" t="s">
        <v>5</v>
      </c>
      <c r="G551" s="5" t="s">
        <v>4</v>
      </c>
      <c r="H551" s="3" t="s">
        <v>5</v>
      </c>
      <c r="I551" s="5" t="s">
        <v>4</v>
      </c>
      <c r="J551" s="61" t="s">
        <v>5</v>
      </c>
      <c r="K551" s="1" t="s">
        <v>56</v>
      </c>
      <c r="M551" s="51"/>
      <c r="N551" s="51"/>
      <c r="O551" s="51"/>
      <c r="P551" s="51"/>
    </row>
    <row r="552" spans="3:16" ht="13.5" thickTop="1">
      <c r="C552" s="100"/>
      <c r="E552" s="101"/>
      <c r="F552" s="53"/>
      <c r="G552" s="4"/>
      <c r="I552" s="4"/>
      <c r="M552" s="51"/>
      <c r="N552" s="51"/>
      <c r="O552" s="51"/>
      <c r="P552" s="51"/>
    </row>
    <row r="553" spans="1:16" ht="12.75">
      <c r="A553" t="s">
        <v>0</v>
      </c>
      <c r="B553" s="159">
        <v>532852</v>
      </c>
      <c r="C553" s="112">
        <v>2203</v>
      </c>
      <c r="D553" s="129">
        <v>0.0041</v>
      </c>
      <c r="E553" s="112">
        <v>38214</v>
      </c>
      <c r="F553" s="46">
        <v>0.0036</v>
      </c>
      <c r="G553" s="6">
        <v>530649</v>
      </c>
      <c r="H553" s="27">
        <v>0.9959</v>
      </c>
      <c r="I553" s="6">
        <v>10677893</v>
      </c>
      <c r="J553" s="63">
        <v>0.9964</v>
      </c>
      <c r="M553" s="51"/>
      <c r="N553" s="51"/>
      <c r="O553" s="51"/>
      <c r="P553" s="51"/>
    </row>
    <row r="554" spans="1:16" ht="12.75">
      <c r="A554" t="s">
        <v>7</v>
      </c>
      <c r="B554" s="159">
        <v>49841</v>
      </c>
      <c r="C554" s="101">
        <v>760</v>
      </c>
      <c r="D554" s="129">
        <v>0.0152</v>
      </c>
      <c r="E554" s="112">
        <v>55704</v>
      </c>
      <c r="F554" s="46">
        <v>0.0322</v>
      </c>
      <c r="G554" s="6">
        <v>49081</v>
      </c>
      <c r="H554" s="27">
        <v>0.9848</v>
      </c>
      <c r="I554" s="6">
        <v>1675282</v>
      </c>
      <c r="J554" s="63">
        <v>0.9678</v>
      </c>
      <c r="M554" s="51"/>
      <c r="N554" s="51"/>
      <c r="O554" s="51"/>
      <c r="P554" s="51"/>
    </row>
    <row r="555" spans="1:16" ht="12.75">
      <c r="A555" t="s">
        <v>6</v>
      </c>
      <c r="B555" s="159">
        <v>11333</v>
      </c>
      <c r="C555" s="112">
        <v>2737</v>
      </c>
      <c r="D555" s="129">
        <v>0.2415</v>
      </c>
      <c r="E555" s="112">
        <v>2429924</v>
      </c>
      <c r="F555" s="46">
        <v>0.4195</v>
      </c>
      <c r="G555" s="6">
        <v>8596</v>
      </c>
      <c r="H555" s="27">
        <v>0.7585</v>
      </c>
      <c r="I555" s="6">
        <v>3362455</v>
      </c>
      <c r="J555" s="63">
        <v>0.5805</v>
      </c>
      <c r="K555" t="s">
        <v>0</v>
      </c>
      <c r="M555" s="51"/>
      <c r="N555" s="51"/>
      <c r="O555" s="51"/>
      <c r="P555" s="51"/>
    </row>
    <row r="556" spans="1:16" ht="12.75">
      <c r="A556" t="s">
        <v>8</v>
      </c>
      <c r="B556" s="159">
        <v>399</v>
      </c>
      <c r="C556" s="101">
        <v>310</v>
      </c>
      <c r="D556" s="129">
        <v>0.7769</v>
      </c>
      <c r="E556" s="112">
        <v>7141623</v>
      </c>
      <c r="F556" s="46">
        <v>0.9339</v>
      </c>
      <c r="G556" s="4">
        <v>89</v>
      </c>
      <c r="H556" s="27">
        <v>0.2231</v>
      </c>
      <c r="I556" s="6">
        <v>505677</v>
      </c>
      <c r="J556" s="63">
        <v>0.0661</v>
      </c>
      <c r="K556" t="s">
        <v>7</v>
      </c>
      <c r="M556" s="51"/>
      <c r="N556" s="51"/>
      <c r="O556" s="51"/>
      <c r="P556" s="51"/>
    </row>
    <row r="557" spans="1:11" ht="13.5" thickBot="1">
      <c r="A557" t="s">
        <v>9</v>
      </c>
      <c r="B557" s="159">
        <v>440</v>
      </c>
      <c r="C557" s="113">
        <v>32</v>
      </c>
      <c r="D557" s="134">
        <v>0.0727</v>
      </c>
      <c r="E557" s="112">
        <v>42049</v>
      </c>
      <c r="F557" s="54">
        <v>0.7327</v>
      </c>
      <c r="G557" s="20">
        <v>408</v>
      </c>
      <c r="H557" s="30">
        <v>0.9273</v>
      </c>
      <c r="I557" s="6">
        <v>15342</v>
      </c>
      <c r="J557" s="65">
        <v>0.2673</v>
      </c>
      <c r="K557" t="s">
        <v>6</v>
      </c>
    </row>
    <row r="558" spans="1:11" ht="14.25" thickBot="1" thickTop="1">
      <c r="A558" s="8" t="s">
        <v>1</v>
      </c>
      <c r="B558" s="155">
        <f>SUM(B553:B557)</f>
        <v>594865</v>
      </c>
      <c r="C558" s="114">
        <f>SUM(C553:C557)</f>
        <v>6042</v>
      </c>
      <c r="D558" s="135">
        <v>0.0102</v>
      </c>
      <c r="E558" s="114">
        <f>SUM(E553:E557)</f>
        <v>9707514</v>
      </c>
      <c r="F558" s="37">
        <v>0.3742</v>
      </c>
      <c r="G558" s="38">
        <f>SUM(G553:G557)</f>
        <v>588823</v>
      </c>
      <c r="H558" s="34">
        <v>0.9898</v>
      </c>
      <c r="I558" s="38">
        <f>SUM(I553:I557)</f>
        <v>16236649</v>
      </c>
      <c r="J558" s="64">
        <v>0.6258</v>
      </c>
      <c r="K558" t="s">
        <v>8</v>
      </c>
    </row>
    <row r="559" spans="1:16" ht="14.25" thickBot="1" thickTop="1">
      <c r="A559" s="1" t="s">
        <v>115</v>
      </c>
      <c r="B559" s="158"/>
      <c r="C559" s="182" t="s">
        <v>2</v>
      </c>
      <c r="D559" s="183"/>
      <c r="E559" s="183"/>
      <c r="F559" s="184"/>
      <c r="G559" s="185" t="s">
        <v>3</v>
      </c>
      <c r="H559" s="183"/>
      <c r="I559" s="183"/>
      <c r="J559" s="184"/>
      <c r="M559" s="51"/>
      <c r="N559" s="51"/>
      <c r="O559" s="51"/>
      <c r="P559" s="51"/>
    </row>
    <row r="560" spans="2:16" ht="18.75" thickTop="1">
      <c r="B560" s="146" t="s">
        <v>10</v>
      </c>
      <c r="C560" s="100" t="s">
        <v>12</v>
      </c>
      <c r="D560" s="121"/>
      <c r="E560" s="186" t="s">
        <v>11</v>
      </c>
      <c r="F560" s="187"/>
      <c r="G560" s="13" t="s">
        <v>13</v>
      </c>
      <c r="H560" s="17"/>
      <c r="I560" s="186" t="s">
        <v>11</v>
      </c>
      <c r="J560" s="188"/>
      <c r="K560" s="26"/>
      <c r="M560" s="51"/>
      <c r="N560" s="51"/>
      <c r="O560" s="51"/>
      <c r="P560" s="51"/>
    </row>
    <row r="561" spans="2:16" ht="13.5" thickBot="1">
      <c r="B561" s="150" t="s">
        <v>4</v>
      </c>
      <c r="C561" s="106" t="s">
        <v>4</v>
      </c>
      <c r="D561" s="126" t="s">
        <v>5</v>
      </c>
      <c r="E561" s="106" t="s">
        <v>4</v>
      </c>
      <c r="F561" s="52" t="s">
        <v>5</v>
      </c>
      <c r="G561" s="5" t="s">
        <v>4</v>
      </c>
      <c r="H561" s="3" t="s">
        <v>5</v>
      </c>
      <c r="I561" s="5" t="s">
        <v>4</v>
      </c>
      <c r="J561" s="61" t="s">
        <v>5</v>
      </c>
      <c r="K561" s="1" t="s">
        <v>56</v>
      </c>
      <c r="M561" s="51"/>
      <c r="N561" s="51"/>
      <c r="O561" s="51"/>
      <c r="P561" s="51"/>
    </row>
    <row r="562" spans="3:16" ht="13.5" thickTop="1">
      <c r="C562" s="100"/>
      <c r="E562" s="101"/>
      <c r="F562" s="53"/>
      <c r="G562" s="4"/>
      <c r="I562" s="4"/>
      <c r="M562" s="51"/>
      <c r="N562" s="51"/>
      <c r="O562" s="51"/>
      <c r="P562" s="51"/>
    </row>
    <row r="563" spans="1:16" ht="12.75">
      <c r="A563" t="s">
        <v>0</v>
      </c>
      <c r="B563" s="159">
        <v>532520</v>
      </c>
      <c r="C563" s="112">
        <v>2191</v>
      </c>
      <c r="D563" s="129">
        <v>0.0041</v>
      </c>
      <c r="E563" s="112">
        <v>42286</v>
      </c>
      <c r="F563" s="46">
        <v>0.0036</v>
      </c>
      <c r="G563" s="6">
        <v>530329</v>
      </c>
      <c r="H563" s="27">
        <v>0.9959</v>
      </c>
      <c r="I563" s="6">
        <v>11678057</v>
      </c>
      <c r="J563" s="63">
        <v>0.9964</v>
      </c>
      <c r="M563" s="51"/>
      <c r="N563" s="51"/>
      <c r="O563" s="51"/>
      <c r="P563" s="51"/>
    </row>
    <row r="564" spans="1:16" ht="12.75">
      <c r="A564" t="s">
        <v>7</v>
      </c>
      <c r="B564" s="159">
        <v>49800</v>
      </c>
      <c r="C564" s="101">
        <v>760</v>
      </c>
      <c r="D564" s="129">
        <v>0.0153</v>
      </c>
      <c r="E564" s="112">
        <v>54101</v>
      </c>
      <c r="F564" s="46">
        <v>0.0323</v>
      </c>
      <c r="G564" s="6">
        <v>49040</v>
      </c>
      <c r="H564" s="27">
        <v>0.9847</v>
      </c>
      <c r="I564" s="6">
        <v>1621768</v>
      </c>
      <c r="J564" s="63">
        <v>0.9677</v>
      </c>
      <c r="M564" s="51"/>
      <c r="N564" s="51"/>
      <c r="O564" s="51"/>
      <c r="P564" s="51"/>
    </row>
    <row r="565" spans="1:16" ht="12.75">
      <c r="A565" t="s">
        <v>6</v>
      </c>
      <c r="B565" s="159">
        <v>11300</v>
      </c>
      <c r="C565" s="112">
        <v>2752</v>
      </c>
      <c r="D565" s="129">
        <v>0.2435</v>
      </c>
      <c r="E565" s="112">
        <v>2249684</v>
      </c>
      <c r="F565" s="46">
        <v>0.4217</v>
      </c>
      <c r="G565" s="6">
        <v>8548</v>
      </c>
      <c r="H565" s="27">
        <v>0.7656</v>
      </c>
      <c r="I565" s="6">
        <v>3084641</v>
      </c>
      <c r="J565" s="63">
        <v>0.5783</v>
      </c>
      <c r="K565" t="s">
        <v>0</v>
      </c>
      <c r="M565" s="51"/>
      <c r="N565" s="51"/>
      <c r="O565" s="51"/>
      <c r="P565" s="51"/>
    </row>
    <row r="566" spans="1:16" ht="12.75">
      <c r="A566" t="s">
        <v>8</v>
      </c>
      <c r="B566" s="159">
        <v>402</v>
      </c>
      <c r="C566" s="101">
        <v>318</v>
      </c>
      <c r="D566" s="129">
        <v>0.791</v>
      </c>
      <c r="E566" s="112">
        <v>7211052</v>
      </c>
      <c r="F566" s="46">
        <v>0.942</v>
      </c>
      <c r="G566" s="4">
        <v>84</v>
      </c>
      <c r="H566" s="27">
        <v>0.209</v>
      </c>
      <c r="I566" s="6">
        <v>444008</v>
      </c>
      <c r="J566" s="63">
        <v>0.058</v>
      </c>
      <c r="K566" t="s">
        <v>7</v>
      </c>
      <c r="M566" s="51"/>
      <c r="N566" s="51"/>
      <c r="O566" s="51"/>
      <c r="P566" s="51"/>
    </row>
    <row r="567" spans="1:11" ht="13.5" thickBot="1">
      <c r="A567" t="s">
        <v>9</v>
      </c>
      <c r="B567" s="159">
        <v>436</v>
      </c>
      <c r="C567" s="113">
        <v>32</v>
      </c>
      <c r="D567" s="134">
        <v>0.0734</v>
      </c>
      <c r="E567" s="112">
        <v>39607</v>
      </c>
      <c r="F567" s="54">
        <v>0.7332</v>
      </c>
      <c r="G567" s="20">
        <v>404</v>
      </c>
      <c r="H567" s="30">
        <v>0.9266</v>
      </c>
      <c r="I567" s="6">
        <v>14416</v>
      </c>
      <c r="J567" s="65">
        <v>0.2668</v>
      </c>
      <c r="K567" t="s">
        <v>6</v>
      </c>
    </row>
    <row r="568" spans="1:11" ht="14.25" thickBot="1" thickTop="1">
      <c r="A568" s="8" t="s">
        <v>1</v>
      </c>
      <c r="B568" s="155">
        <f>SUM(B563:B567)</f>
        <v>594458</v>
      </c>
      <c r="C568" s="114">
        <f>SUM(C563:C567)</f>
        <v>6053</v>
      </c>
      <c r="D568" s="135">
        <v>0.0102</v>
      </c>
      <c r="E568" s="114">
        <f>SUM(E563:E567)</f>
        <v>9596730</v>
      </c>
      <c r="F568" s="37">
        <v>0.363</v>
      </c>
      <c r="G568" s="38">
        <f>SUM(G563:G567)</f>
        <v>588405</v>
      </c>
      <c r="H568" s="34">
        <v>0.9898</v>
      </c>
      <c r="I568" s="38">
        <f>SUM(I563:I567)</f>
        <v>16842890</v>
      </c>
      <c r="J568" s="64">
        <v>0.637</v>
      </c>
      <c r="K568" t="s">
        <v>8</v>
      </c>
    </row>
    <row r="569" spans="1:16" ht="14.25" thickBot="1" thickTop="1">
      <c r="A569" s="1" t="s">
        <v>114</v>
      </c>
      <c r="B569" s="158"/>
      <c r="C569" s="182" t="s">
        <v>2</v>
      </c>
      <c r="D569" s="183"/>
      <c r="E569" s="183"/>
      <c r="F569" s="184"/>
      <c r="G569" s="185" t="s">
        <v>3</v>
      </c>
      <c r="H569" s="183"/>
      <c r="I569" s="183"/>
      <c r="J569" s="184"/>
      <c r="M569" s="51"/>
      <c r="N569" s="51"/>
      <c r="O569" s="51"/>
      <c r="P569" s="51"/>
    </row>
    <row r="570" spans="2:16" ht="18.75" thickTop="1">
      <c r="B570" s="146" t="s">
        <v>10</v>
      </c>
      <c r="C570" s="100" t="s">
        <v>12</v>
      </c>
      <c r="D570" s="121"/>
      <c r="E570" s="186" t="s">
        <v>11</v>
      </c>
      <c r="F570" s="187"/>
      <c r="G570" s="13" t="s">
        <v>13</v>
      </c>
      <c r="H570" s="17"/>
      <c r="I570" s="186" t="s">
        <v>11</v>
      </c>
      <c r="J570" s="188"/>
      <c r="K570" s="26"/>
      <c r="M570" s="51"/>
      <c r="N570" s="51"/>
      <c r="O570" s="51"/>
      <c r="P570" s="51"/>
    </row>
    <row r="571" spans="2:16" ht="13.5" thickBot="1">
      <c r="B571" s="150" t="s">
        <v>4</v>
      </c>
      <c r="C571" s="106" t="s">
        <v>4</v>
      </c>
      <c r="D571" s="126" t="s">
        <v>5</v>
      </c>
      <c r="E571" s="106" t="s">
        <v>4</v>
      </c>
      <c r="F571" s="52" t="s">
        <v>5</v>
      </c>
      <c r="G571" s="5" t="s">
        <v>4</v>
      </c>
      <c r="H571" s="3" t="s">
        <v>5</v>
      </c>
      <c r="I571" s="5" t="s">
        <v>4</v>
      </c>
      <c r="J571" s="61" t="s">
        <v>5</v>
      </c>
      <c r="K571" s="1" t="s">
        <v>56</v>
      </c>
      <c r="M571" s="51"/>
      <c r="N571" s="51"/>
      <c r="O571" s="51"/>
      <c r="P571" s="51"/>
    </row>
    <row r="572" spans="3:16" ht="13.5" thickTop="1">
      <c r="C572" s="100"/>
      <c r="E572" s="101"/>
      <c r="F572" s="53"/>
      <c r="G572" s="4"/>
      <c r="I572" s="4"/>
      <c r="M572" s="51"/>
      <c r="N572" s="51"/>
      <c r="O572" s="51"/>
      <c r="P572" s="51"/>
    </row>
    <row r="573" spans="1:16" ht="12.75">
      <c r="A573" t="s">
        <v>0</v>
      </c>
      <c r="B573" s="159">
        <v>532173</v>
      </c>
      <c r="C573" s="112">
        <v>2174</v>
      </c>
      <c r="D573" s="129">
        <v>0.0041</v>
      </c>
      <c r="E573" s="112">
        <v>38806</v>
      </c>
      <c r="F573" s="46">
        <v>0.0035</v>
      </c>
      <c r="G573" s="6">
        <v>529999</v>
      </c>
      <c r="H573" s="27">
        <v>0.9959</v>
      </c>
      <c r="I573" s="6">
        <v>11143816</v>
      </c>
      <c r="J573" s="63">
        <v>0.9965</v>
      </c>
      <c r="M573" s="51"/>
      <c r="N573" s="51"/>
      <c r="O573" s="51"/>
      <c r="P573" s="51"/>
    </row>
    <row r="574" spans="1:16" ht="12.75">
      <c r="A574" t="s">
        <v>7</v>
      </c>
      <c r="B574" s="159">
        <v>49799</v>
      </c>
      <c r="C574" s="101">
        <v>753</v>
      </c>
      <c r="D574" s="129">
        <v>0.0151</v>
      </c>
      <c r="E574" s="112">
        <v>52457</v>
      </c>
      <c r="F574" s="46">
        <v>0.0313</v>
      </c>
      <c r="G574" s="6">
        <v>49046</v>
      </c>
      <c r="H574" s="27">
        <v>0.9849</v>
      </c>
      <c r="I574" s="6">
        <v>1622599</v>
      </c>
      <c r="J574" s="63">
        <v>0.9687</v>
      </c>
      <c r="M574" s="51"/>
      <c r="N574" s="51"/>
      <c r="O574" s="51"/>
      <c r="P574" s="51"/>
    </row>
    <row r="575" spans="1:16" ht="12.75">
      <c r="A575" t="s">
        <v>6</v>
      </c>
      <c r="B575" s="159">
        <v>11315</v>
      </c>
      <c r="C575" s="112">
        <v>2740</v>
      </c>
      <c r="D575" s="129">
        <v>0.2422</v>
      </c>
      <c r="E575" s="112">
        <v>2326959</v>
      </c>
      <c r="F575" s="46">
        <v>0.4216</v>
      </c>
      <c r="G575" s="6">
        <v>8575</v>
      </c>
      <c r="H575" s="27">
        <v>0.7578</v>
      </c>
      <c r="I575" s="6">
        <v>3192044</v>
      </c>
      <c r="J575" s="63">
        <v>0.5784</v>
      </c>
      <c r="K575" t="s">
        <v>0</v>
      </c>
      <c r="M575" s="51"/>
      <c r="N575" s="51"/>
      <c r="O575" s="51"/>
      <c r="P575" s="51"/>
    </row>
    <row r="576" spans="1:16" ht="12.75">
      <c r="A576" t="s">
        <v>8</v>
      </c>
      <c r="B576" s="159">
        <v>403</v>
      </c>
      <c r="C576" s="101">
        <v>318</v>
      </c>
      <c r="D576" s="129">
        <v>0.7891</v>
      </c>
      <c r="E576" s="112">
        <v>6128247</v>
      </c>
      <c r="F576" s="46">
        <v>0.9361</v>
      </c>
      <c r="G576" s="4">
        <v>85</v>
      </c>
      <c r="H576" s="27">
        <v>0.2109</v>
      </c>
      <c r="I576" s="6">
        <v>418201</v>
      </c>
      <c r="J576" s="63">
        <v>0.0639</v>
      </c>
      <c r="K576" t="s">
        <v>7</v>
      </c>
      <c r="M576" s="51"/>
      <c r="N576" s="51"/>
      <c r="O576" s="51"/>
      <c r="P576" s="51"/>
    </row>
    <row r="577" spans="1:11" ht="13.5" thickBot="1">
      <c r="A577" t="s">
        <v>9</v>
      </c>
      <c r="B577" s="159">
        <v>436</v>
      </c>
      <c r="C577" s="113">
        <v>32</v>
      </c>
      <c r="D577" s="134">
        <v>0.0734</v>
      </c>
      <c r="E577" s="112">
        <v>38920</v>
      </c>
      <c r="F577" s="54">
        <v>0.7315</v>
      </c>
      <c r="G577" s="20">
        <v>404</v>
      </c>
      <c r="H577" s="30">
        <v>0.9266</v>
      </c>
      <c r="I577" s="6">
        <v>14287</v>
      </c>
      <c r="J577" s="65">
        <v>0.2685</v>
      </c>
      <c r="K577" t="s">
        <v>6</v>
      </c>
    </row>
    <row r="578" spans="1:11" ht="14.25" thickBot="1" thickTop="1">
      <c r="A578" s="8" t="s">
        <v>1</v>
      </c>
      <c r="B578" s="155">
        <f>SUM(B573:B577)</f>
        <v>594126</v>
      </c>
      <c r="C578" s="114">
        <f>SUM(C573:C577)</f>
        <v>6017</v>
      </c>
      <c r="D578" s="135">
        <v>0.0101</v>
      </c>
      <c r="E578" s="114">
        <f>SUM(E573:E577)</f>
        <v>8585389</v>
      </c>
      <c r="F578" s="37">
        <v>0.3447</v>
      </c>
      <c r="G578" s="38">
        <f>SUM(G573:G577)</f>
        <v>588109</v>
      </c>
      <c r="H578" s="34">
        <v>0.9899</v>
      </c>
      <c r="I578" s="38">
        <f>SUM(I573:I577)</f>
        <v>16390947</v>
      </c>
      <c r="J578" s="64">
        <v>0.6563</v>
      </c>
      <c r="K578" t="s">
        <v>8</v>
      </c>
    </row>
    <row r="579" spans="1:16" ht="14.25" thickBot="1" thickTop="1">
      <c r="A579" s="1" t="s">
        <v>113</v>
      </c>
      <c r="B579" s="158"/>
      <c r="C579" s="182" t="s">
        <v>2</v>
      </c>
      <c r="D579" s="183"/>
      <c r="E579" s="183"/>
      <c r="F579" s="184"/>
      <c r="G579" s="185" t="s">
        <v>3</v>
      </c>
      <c r="H579" s="183"/>
      <c r="I579" s="183"/>
      <c r="J579" s="184"/>
      <c r="M579" s="51"/>
      <c r="N579" s="51"/>
      <c r="O579" s="51"/>
      <c r="P579" s="51"/>
    </row>
    <row r="580" spans="2:16" ht="18.75" thickTop="1">
      <c r="B580" s="146" t="s">
        <v>10</v>
      </c>
      <c r="C580" s="100" t="s">
        <v>12</v>
      </c>
      <c r="D580" s="121"/>
      <c r="E580" s="186" t="s">
        <v>11</v>
      </c>
      <c r="F580" s="187"/>
      <c r="G580" s="13" t="s">
        <v>13</v>
      </c>
      <c r="H580" s="17"/>
      <c r="I580" s="186" t="s">
        <v>11</v>
      </c>
      <c r="J580" s="188"/>
      <c r="K580" s="26"/>
      <c r="M580" s="51"/>
      <c r="N580" s="51"/>
      <c r="O580" s="51"/>
      <c r="P580" s="51"/>
    </row>
    <row r="581" spans="2:16" ht="13.5" thickBot="1">
      <c r="B581" s="150" t="s">
        <v>4</v>
      </c>
      <c r="C581" s="106" t="s">
        <v>4</v>
      </c>
      <c r="D581" s="126" t="s">
        <v>5</v>
      </c>
      <c r="E581" s="106" t="s">
        <v>4</v>
      </c>
      <c r="F581" s="52" t="s">
        <v>5</v>
      </c>
      <c r="G581" s="5" t="s">
        <v>4</v>
      </c>
      <c r="H581" s="3" t="s">
        <v>5</v>
      </c>
      <c r="I581" s="5" t="s">
        <v>4</v>
      </c>
      <c r="J581" s="61" t="s">
        <v>5</v>
      </c>
      <c r="K581" s="1" t="s">
        <v>56</v>
      </c>
      <c r="M581" s="51"/>
      <c r="N581" s="51"/>
      <c r="O581" s="51"/>
      <c r="P581" s="51"/>
    </row>
    <row r="582" spans="3:16" ht="13.5" thickTop="1">
      <c r="C582" s="100"/>
      <c r="E582" s="101"/>
      <c r="F582" s="53"/>
      <c r="G582" s="4"/>
      <c r="I582" s="4"/>
      <c r="M582" s="51"/>
      <c r="N582" s="51"/>
      <c r="O582" s="51"/>
      <c r="P582" s="51"/>
    </row>
    <row r="583" spans="1:16" ht="12.75">
      <c r="A583" t="s">
        <v>0</v>
      </c>
      <c r="B583" s="159">
        <v>531592</v>
      </c>
      <c r="C583" s="112">
        <v>2157</v>
      </c>
      <c r="D583" s="129">
        <v>0.0041</v>
      </c>
      <c r="E583" s="112">
        <v>36306</v>
      </c>
      <c r="F583" s="46">
        <v>0.0035</v>
      </c>
      <c r="G583" s="6">
        <v>529435</v>
      </c>
      <c r="H583" s="27">
        <v>0.9959</v>
      </c>
      <c r="I583" s="6">
        <v>10314640</v>
      </c>
      <c r="J583" s="63">
        <v>0.9965</v>
      </c>
      <c r="M583" s="51"/>
      <c r="N583" s="51"/>
      <c r="O583" s="51"/>
      <c r="P583" s="51"/>
    </row>
    <row r="584" spans="1:16" ht="12.75">
      <c r="A584" t="s">
        <v>7</v>
      </c>
      <c r="B584" s="159">
        <v>49769</v>
      </c>
      <c r="C584" s="101">
        <v>763</v>
      </c>
      <c r="D584" s="129">
        <v>0.0153</v>
      </c>
      <c r="E584" s="112">
        <v>51280</v>
      </c>
      <c r="F584" s="46">
        <v>0.0327</v>
      </c>
      <c r="G584" s="6">
        <v>49006</v>
      </c>
      <c r="H584" s="27">
        <v>0.9847</v>
      </c>
      <c r="I584" s="6">
        <v>1518337</v>
      </c>
      <c r="J584" s="63">
        <v>0.9673</v>
      </c>
      <c r="M584" s="51"/>
      <c r="N584" s="51"/>
      <c r="O584" s="51"/>
      <c r="P584" s="51"/>
    </row>
    <row r="585" spans="1:16" ht="12.75">
      <c r="A585" t="s">
        <v>6</v>
      </c>
      <c r="B585" s="159">
        <v>11369</v>
      </c>
      <c r="C585" s="112">
        <v>2800</v>
      </c>
      <c r="D585" s="129">
        <v>0.2463</v>
      </c>
      <c r="E585" s="112">
        <v>2424324</v>
      </c>
      <c r="F585" s="46">
        <v>0.4215</v>
      </c>
      <c r="G585" s="6">
        <v>8569</v>
      </c>
      <c r="H585" s="27">
        <v>0.7537</v>
      </c>
      <c r="I585" s="6">
        <v>3326908</v>
      </c>
      <c r="J585" s="63">
        <v>0.5785</v>
      </c>
      <c r="K585" t="s">
        <v>0</v>
      </c>
      <c r="M585" s="51"/>
      <c r="N585" s="51"/>
      <c r="O585" s="51"/>
      <c r="P585" s="51"/>
    </row>
    <row r="586" spans="1:16" ht="12.75">
      <c r="A586" t="s">
        <v>8</v>
      </c>
      <c r="B586" s="159">
        <v>410</v>
      </c>
      <c r="C586" s="101">
        <v>330</v>
      </c>
      <c r="D586" s="129">
        <v>0.8049</v>
      </c>
      <c r="E586" s="112">
        <v>7812046</v>
      </c>
      <c r="F586" s="46">
        <v>0.9477</v>
      </c>
      <c r="G586" s="4">
        <v>80</v>
      </c>
      <c r="H586" s="27">
        <v>0.1951</v>
      </c>
      <c r="I586" s="6">
        <v>430996</v>
      </c>
      <c r="J586" s="63">
        <v>0.0523</v>
      </c>
      <c r="K586" t="s">
        <v>7</v>
      </c>
      <c r="M586" s="51"/>
      <c r="N586" s="51"/>
      <c r="O586" s="51"/>
      <c r="P586" s="51"/>
    </row>
    <row r="587" spans="1:11" ht="13.5" thickBot="1">
      <c r="A587" t="s">
        <v>9</v>
      </c>
      <c r="B587" s="159">
        <v>436</v>
      </c>
      <c r="C587" s="113">
        <v>32</v>
      </c>
      <c r="D587" s="134">
        <v>0.0735</v>
      </c>
      <c r="E587" s="112">
        <v>35499</v>
      </c>
      <c r="F587" s="54">
        <v>0.6556</v>
      </c>
      <c r="G587" s="20">
        <v>404</v>
      </c>
      <c r="H587" s="30">
        <v>0.9266</v>
      </c>
      <c r="I587" s="6">
        <v>18647</v>
      </c>
      <c r="J587" s="65">
        <v>0.3444</v>
      </c>
      <c r="K587" t="s">
        <v>6</v>
      </c>
    </row>
    <row r="588" spans="1:11" ht="14.25" thickBot="1" thickTop="1">
      <c r="A588" s="8" t="s">
        <v>1</v>
      </c>
      <c r="B588" s="155">
        <f>SUM(B583:B587)</f>
        <v>593576</v>
      </c>
      <c r="C588" s="114">
        <f>SUM(C583:C587)</f>
        <v>6082</v>
      </c>
      <c r="D588" s="135">
        <v>0.0102</v>
      </c>
      <c r="E588" s="114">
        <f>SUM(E583:E587)</f>
        <v>10359455</v>
      </c>
      <c r="F588" s="37">
        <v>0.3989</v>
      </c>
      <c r="G588" s="38">
        <f>SUM(G583:G587)</f>
        <v>587494</v>
      </c>
      <c r="H588" s="34">
        <v>0.9898</v>
      </c>
      <c r="I588" s="38">
        <f>SUM(I583:I587)</f>
        <v>15609528</v>
      </c>
      <c r="J588" s="64">
        <v>0.6011</v>
      </c>
      <c r="K588" t="s">
        <v>8</v>
      </c>
    </row>
    <row r="589" spans="1:16" ht="14.25" thickBot="1" thickTop="1">
      <c r="A589" s="1" t="s">
        <v>112</v>
      </c>
      <c r="B589" s="158"/>
      <c r="C589" s="182" t="s">
        <v>2</v>
      </c>
      <c r="D589" s="183"/>
      <c r="E589" s="183"/>
      <c r="F589" s="184"/>
      <c r="G589" s="185" t="s">
        <v>3</v>
      </c>
      <c r="H589" s="183"/>
      <c r="I589" s="183"/>
      <c r="J589" s="184"/>
      <c r="M589" s="51"/>
      <c r="N589" s="51"/>
      <c r="O589" s="51"/>
      <c r="P589" s="51"/>
    </row>
    <row r="590" spans="2:16" ht="18.75" thickTop="1">
      <c r="B590" s="146" t="s">
        <v>10</v>
      </c>
      <c r="C590" s="100" t="s">
        <v>12</v>
      </c>
      <c r="D590" s="121"/>
      <c r="E590" s="186" t="s">
        <v>11</v>
      </c>
      <c r="F590" s="187"/>
      <c r="G590" s="13" t="s">
        <v>13</v>
      </c>
      <c r="H590" s="17"/>
      <c r="I590" s="186" t="s">
        <v>11</v>
      </c>
      <c r="J590" s="188"/>
      <c r="K590" s="26"/>
      <c r="M590" s="51"/>
      <c r="N590" s="51"/>
      <c r="O590" s="51"/>
      <c r="P590" s="51"/>
    </row>
    <row r="591" spans="2:16" ht="13.5" thickBot="1">
      <c r="B591" s="150" t="s">
        <v>4</v>
      </c>
      <c r="C591" s="106" t="s">
        <v>4</v>
      </c>
      <c r="D591" s="126" t="s">
        <v>5</v>
      </c>
      <c r="E591" s="106" t="s">
        <v>4</v>
      </c>
      <c r="F591" s="52" t="s">
        <v>5</v>
      </c>
      <c r="G591" s="5" t="s">
        <v>4</v>
      </c>
      <c r="H591" s="3" t="s">
        <v>5</v>
      </c>
      <c r="I591" s="5" t="s">
        <v>4</v>
      </c>
      <c r="J591" s="61" t="s">
        <v>5</v>
      </c>
      <c r="K591" s="1" t="s">
        <v>56</v>
      </c>
      <c r="M591" s="51"/>
      <c r="N591" s="51"/>
      <c r="O591" s="51"/>
      <c r="P591" s="51"/>
    </row>
    <row r="592" spans="3:16" ht="13.5" thickTop="1">
      <c r="C592" s="100"/>
      <c r="E592" s="101"/>
      <c r="F592" s="53"/>
      <c r="G592" s="4"/>
      <c r="I592" s="4"/>
      <c r="M592" s="51"/>
      <c r="N592" s="51"/>
      <c r="O592" s="51"/>
      <c r="P592" s="51"/>
    </row>
    <row r="593" spans="1:16" ht="12.75">
      <c r="A593" t="s">
        <v>0</v>
      </c>
      <c r="B593" s="159">
        <v>530564</v>
      </c>
      <c r="C593" s="112">
        <v>2144</v>
      </c>
      <c r="D593" s="129">
        <v>0.004</v>
      </c>
      <c r="E593" s="112">
        <v>30668</v>
      </c>
      <c r="F593" s="46">
        <v>0.0035</v>
      </c>
      <c r="G593" s="6">
        <v>528420</v>
      </c>
      <c r="H593" s="27">
        <v>0.996</v>
      </c>
      <c r="I593" s="6">
        <v>8800101</v>
      </c>
      <c r="J593" s="63">
        <v>0.9965</v>
      </c>
      <c r="M593" s="51"/>
      <c r="N593" s="51"/>
      <c r="O593" s="51"/>
      <c r="P593" s="51"/>
    </row>
    <row r="594" spans="1:16" ht="12.75">
      <c r="A594" t="s">
        <v>7</v>
      </c>
      <c r="B594" s="159">
        <v>49689</v>
      </c>
      <c r="C594" s="101">
        <v>760</v>
      </c>
      <c r="D594" s="129">
        <v>0.0153</v>
      </c>
      <c r="E594" s="112">
        <v>45889</v>
      </c>
      <c r="F594" s="46">
        <v>0.032</v>
      </c>
      <c r="G594" s="6">
        <v>48929</v>
      </c>
      <c r="H594" s="27">
        <v>0.9847</v>
      </c>
      <c r="I594" s="6">
        <v>1388554</v>
      </c>
      <c r="J594" s="63">
        <v>0.968</v>
      </c>
      <c r="M594" s="51"/>
      <c r="N594" s="51"/>
      <c r="O594" s="51"/>
      <c r="P594" s="51"/>
    </row>
    <row r="595" spans="1:16" ht="12.75">
      <c r="A595" t="s">
        <v>6</v>
      </c>
      <c r="B595" s="159">
        <v>11355</v>
      </c>
      <c r="C595" s="112">
        <v>2813</v>
      </c>
      <c r="D595" s="129">
        <v>0.2477</v>
      </c>
      <c r="E595" s="112">
        <v>2185134</v>
      </c>
      <c r="F595" s="46">
        <v>0.4094</v>
      </c>
      <c r="G595" s="6">
        <v>8542</v>
      </c>
      <c r="H595" s="27">
        <v>0.7523</v>
      </c>
      <c r="I595" s="6">
        <v>3152493</v>
      </c>
      <c r="J595" s="63">
        <v>0.5906</v>
      </c>
      <c r="K595" t="s">
        <v>0</v>
      </c>
      <c r="M595" s="51"/>
      <c r="N595" s="51"/>
      <c r="O595" s="51"/>
      <c r="P595" s="51"/>
    </row>
    <row r="596" spans="1:16" ht="12.75">
      <c r="A596" t="s">
        <v>8</v>
      </c>
      <c r="B596" s="159">
        <v>414</v>
      </c>
      <c r="C596" s="101">
        <v>332</v>
      </c>
      <c r="D596" s="129">
        <v>0.8019</v>
      </c>
      <c r="E596" s="112">
        <v>8003580</v>
      </c>
      <c r="F596" s="46">
        <v>0.9505</v>
      </c>
      <c r="G596" s="4">
        <v>82</v>
      </c>
      <c r="H596" s="27">
        <v>0.1981</v>
      </c>
      <c r="I596" s="6">
        <v>416675</v>
      </c>
      <c r="J596" s="63">
        <v>0.0495</v>
      </c>
      <c r="K596" t="s">
        <v>7</v>
      </c>
      <c r="M596" s="51"/>
      <c r="N596" s="51"/>
      <c r="O596" s="51"/>
      <c r="P596" s="51"/>
    </row>
    <row r="597" spans="1:11" ht="13.5" thickBot="1">
      <c r="A597" t="s">
        <v>9</v>
      </c>
      <c r="B597" s="159">
        <v>434</v>
      </c>
      <c r="C597" s="113">
        <v>22</v>
      </c>
      <c r="D597" s="134">
        <v>0.0507</v>
      </c>
      <c r="E597" s="112">
        <v>26474</v>
      </c>
      <c r="F597" s="54">
        <v>0.6478</v>
      </c>
      <c r="G597" s="20">
        <v>412</v>
      </c>
      <c r="H597" s="30">
        <v>0.9493</v>
      </c>
      <c r="I597" s="6">
        <v>14394</v>
      </c>
      <c r="J597" s="65">
        <v>0.3522</v>
      </c>
      <c r="K597" t="s">
        <v>6</v>
      </c>
    </row>
    <row r="598" spans="1:11" ht="14.25" thickBot="1" thickTop="1">
      <c r="A598" s="8" t="s">
        <v>1</v>
      </c>
      <c r="B598" s="155">
        <f>SUM(B593:B597)</f>
        <v>592456</v>
      </c>
      <c r="C598" s="114">
        <f>SUM(C593:C597)</f>
        <v>6071</v>
      </c>
      <c r="D598" s="135">
        <v>0.0102</v>
      </c>
      <c r="E598" s="114">
        <f>SUM(E593:E597)</f>
        <v>10291745</v>
      </c>
      <c r="F598" s="37">
        <v>0.4277</v>
      </c>
      <c r="G598" s="38">
        <f>SUM(G593:G597)</f>
        <v>586385</v>
      </c>
      <c r="H598" s="34">
        <v>0.9898</v>
      </c>
      <c r="I598" s="38">
        <f>SUM(I593:I597)</f>
        <v>13772217</v>
      </c>
      <c r="J598" s="64">
        <v>0.5723</v>
      </c>
      <c r="K598" t="s">
        <v>8</v>
      </c>
    </row>
    <row r="599" spans="1:16" ht="14.25" thickBot="1" thickTop="1">
      <c r="A599" s="1" t="s">
        <v>111</v>
      </c>
      <c r="B599" s="158"/>
      <c r="C599" s="182" t="s">
        <v>2</v>
      </c>
      <c r="D599" s="183"/>
      <c r="E599" s="183"/>
      <c r="F599" s="184"/>
      <c r="G599" s="185" t="s">
        <v>3</v>
      </c>
      <c r="H599" s="183"/>
      <c r="I599" s="183"/>
      <c r="J599" s="184"/>
      <c r="M599" s="51"/>
      <c r="N599" s="51"/>
      <c r="O599" s="51"/>
      <c r="P599" s="51"/>
    </row>
    <row r="600" spans="2:16" ht="18.75" thickTop="1">
      <c r="B600" s="146" t="s">
        <v>10</v>
      </c>
      <c r="C600" s="100" t="s">
        <v>12</v>
      </c>
      <c r="D600" s="121"/>
      <c r="E600" s="186" t="s">
        <v>11</v>
      </c>
      <c r="F600" s="187"/>
      <c r="G600" s="13" t="s">
        <v>13</v>
      </c>
      <c r="H600" s="17"/>
      <c r="I600" s="186" t="s">
        <v>11</v>
      </c>
      <c r="J600" s="188"/>
      <c r="K600" s="26"/>
      <c r="M600" s="51"/>
      <c r="N600" s="51"/>
      <c r="O600" s="51"/>
      <c r="P600" s="51"/>
    </row>
    <row r="601" spans="2:16" ht="13.5" thickBot="1">
      <c r="B601" s="150" t="s">
        <v>4</v>
      </c>
      <c r="C601" s="106" t="s">
        <v>4</v>
      </c>
      <c r="D601" s="126" t="s">
        <v>5</v>
      </c>
      <c r="E601" s="106" t="s">
        <v>4</v>
      </c>
      <c r="F601" s="52" t="s">
        <v>5</v>
      </c>
      <c r="G601" s="5" t="s">
        <v>4</v>
      </c>
      <c r="H601" s="3" t="s">
        <v>5</v>
      </c>
      <c r="I601" s="5" t="s">
        <v>4</v>
      </c>
      <c r="J601" s="61" t="s">
        <v>5</v>
      </c>
      <c r="K601" s="1" t="s">
        <v>56</v>
      </c>
      <c r="M601" s="51"/>
      <c r="N601" s="51"/>
      <c r="O601" s="51"/>
      <c r="P601" s="51"/>
    </row>
    <row r="602" spans="3:16" ht="13.5" thickTop="1">
      <c r="C602" s="100"/>
      <c r="E602" s="101"/>
      <c r="F602" s="53"/>
      <c r="G602" s="4"/>
      <c r="I602" s="4"/>
      <c r="M602" s="51"/>
      <c r="N602" s="51"/>
      <c r="O602" s="51"/>
      <c r="P602" s="51"/>
    </row>
    <row r="603" spans="1:16" ht="12.75">
      <c r="A603" t="s">
        <v>0</v>
      </c>
      <c r="B603" s="159">
        <v>530199</v>
      </c>
      <c r="C603" s="112">
        <v>2151</v>
      </c>
      <c r="D603" s="129">
        <v>0.0041</v>
      </c>
      <c r="E603" s="112">
        <v>30307</v>
      </c>
      <c r="F603" s="46">
        <v>0.0033</v>
      </c>
      <c r="G603" s="6">
        <v>528048</v>
      </c>
      <c r="H603" s="27">
        <v>0.9959</v>
      </c>
      <c r="I603" s="6">
        <v>9110580</v>
      </c>
      <c r="J603" s="63">
        <v>0.9967</v>
      </c>
      <c r="M603" s="51"/>
      <c r="N603" s="51"/>
      <c r="O603" s="51"/>
      <c r="P603" s="51"/>
    </row>
    <row r="604" spans="1:16" ht="12.75">
      <c r="A604" t="s">
        <v>7</v>
      </c>
      <c r="B604" s="159">
        <v>49699</v>
      </c>
      <c r="C604" s="101">
        <v>768</v>
      </c>
      <c r="D604" s="129">
        <v>0.0155</v>
      </c>
      <c r="E604" s="112">
        <v>51211</v>
      </c>
      <c r="F604" s="46">
        <v>0.031</v>
      </c>
      <c r="G604" s="6">
        <v>48931</v>
      </c>
      <c r="H604" s="27">
        <v>0.9845</v>
      </c>
      <c r="I604" s="6">
        <v>1598484</v>
      </c>
      <c r="J604" s="63">
        <v>0.969</v>
      </c>
      <c r="M604" s="51"/>
      <c r="N604" s="51"/>
      <c r="O604" s="51"/>
      <c r="P604" s="51"/>
    </row>
    <row r="605" spans="1:16" ht="12.75">
      <c r="A605" t="s">
        <v>6</v>
      </c>
      <c r="B605" s="159">
        <v>11344</v>
      </c>
      <c r="C605" s="112">
        <v>2837</v>
      </c>
      <c r="D605" s="129">
        <v>0.2501</v>
      </c>
      <c r="E605" s="112">
        <v>2351737</v>
      </c>
      <c r="F605" s="46">
        <v>0.3931</v>
      </c>
      <c r="G605" s="6">
        <v>8507</v>
      </c>
      <c r="H605" s="27">
        <v>0.7499</v>
      </c>
      <c r="I605" s="6">
        <v>3630919</v>
      </c>
      <c r="J605" s="63">
        <v>0.6069</v>
      </c>
      <c r="K605" t="s">
        <v>0</v>
      </c>
      <c r="M605" s="51"/>
      <c r="N605" s="51"/>
      <c r="O605" s="51"/>
      <c r="P605" s="51"/>
    </row>
    <row r="606" spans="1:16" ht="12.75">
      <c r="A606" t="s">
        <v>8</v>
      </c>
      <c r="B606" s="159">
        <v>418</v>
      </c>
      <c r="C606" s="101">
        <v>335</v>
      </c>
      <c r="D606" s="129">
        <v>0.8014</v>
      </c>
      <c r="E606" s="112">
        <v>7931725</v>
      </c>
      <c r="F606" s="46">
        <v>0.9466</v>
      </c>
      <c r="G606" s="4">
        <v>83</v>
      </c>
      <c r="H606" s="27">
        <v>0.1986</v>
      </c>
      <c r="I606" s="6">
        <v>447328</v>
      </c>
      <c r="J606" s="63">
        <v>0.0534</v>
      </c>
      <c r="K606" t="s">
        <v>7</v>
      </c>
      <c r="M606" s="51"/>
      <c r="N606" s="51"/>
      <c r="O606" s="51"/>
      <c r="P606" s="51"/>
    </row>
    <row r="607" spans="1:16" ht="13.5" thickBot="1">
      <c r="A607" t="s">
        <v>9</v>
      </c>
      <c r="B607" s="159">
        <v>433</v>
      </c>
      <c r="C607" s="113">
        <v>21</v>
      </c>
      <c r="D607" s="134">
        <v>0.0485</v>
      </c>
      <c r="E607" s="112">
        <v>20785</v>
      </c>
      <c r="F607" s="54">
        <v>0.6474</v>
      </c>
      <c r="G607" s="20">
        <v>412</v>
      </c>
      <c r="H607" s="30">
        <v>0.9515</v>
      </c>
      <c r="I607" s="6">
        <v>11319</v>
      </c>
      <c r="J607" s="65">
        <v>0.3526</v>
      </c>
      <c r="K607" t="s">
        <v>6</v>
      </c>
      <c r="M607" s="51"/>
      <c r="N607" s="51"/>
      <c r="O607" s="51"/>
      <c r="P607" s="51"/>
    </row>
    <row r="608" spans="1:11" ht="14.25" thickBot="1" thickTop="1">
      <c r="A608" s="8" t="s">
        <v>1</v>
      </c>
      <c r="B608" s="155">
        <f>SUM(B603:B607)</f>
        <v>592093</v>
      </c>
      <c r="C608" s="114">
        <f>SUM(C603:C607)</f>
        <v>6112</v>
      </c>
      <c r="D608" s="135">
        <v>0.0103</v>
      </c>
      <c r="E608" s="114">
        <f>SUM(E603:E607)</f>
        <v>10385765</v>
      </c>
      <c r="F608" s="37">
        <v>0.4124</v>
      </c>
      <c r="G608" s="38">
        <f>SUM(G603:G607)</f>
        <v>585981</v>
      </c>
      <c r="H608" s="34">
        <v>0.9897</v>
      </c>
      <c r="I608" s="38">
        <f>SUM(I603:I607)</f>
        <v>14798630</v>
      </c>
      <c r="J608" s="64">
        <v>0.5876</v>
      </c>
      <c r="K608" t="s">
        <v>8</v>
      </c>
    </row>
    <row r="609" spans="1:10" ht="14.25" thickBot="1" thickTop="1">
      <c r="A609" s="1" t="s">
        <v>110</v>
      </c>
      <c r="B609" s="158"/>
      <c r="C609" s="182" t="s">
        <v>2</v>
      </c>
      <c r="D609" s="183"/>
      <c r="E609" s="183"/>
      <c r="F609" s="184"/>
      <c r="G609" s="185" t="s">
        <v>3</v>
      </c>
      <c r="H609" s="183"/>
      <c r="I609" s="183"/>
      <c r="J609" s="184"/>
    </row>
    <row r="610" spans="2:16" ht="13.5" thickTop="1">
      <c r="B610" s="146" t="s">
        <v>10</v>
      </c>
      <c r="C610" s="100" t="s">
        <v>12</v>
      </c>
      <c r="D610" s="121"/>
      <c r="E610" s="186" t="s">
        <v>11</v>
      </c>
      <c r="F610" s="187"/>
      <c r="G610" s="13" t="s">
        <v>13</v>
      </c>
      <c r="H610" s="17"/>
      <c r="I610" s="186" t="s">
        <v>11</v>
      </c>
      <c r="J610" s="188"/>
      <c r="M610" s="51"/>
      <c r="N610" s="51"/>
      <c r="O610" s="51"/>
      <c r="P610" s="51"/>
    </row>
    <row r="611" spans="2:16" ht="18.75" thickBot="1">
      <c r="B611" s="150" t="s">
        <v>4</v>
      </c>
      <c r="C611" s="106" t="s">
        <v>4</v>
      </c>
      <c r="D611" s="126" t="s">
        <v>5</v>
      </c>
      <c r="E611" s="106" t="s">
        <v>4</v>
      </c>
      <c r="F611" s="52" t="s">
        <v>5</v>
      </c>
      <c r="G611" s="5" t="s">
        <v>4</v>
      </c>
      <c r="H611" s="3" t="s">
        <v>5</v>
      </c>
      <c r="I611" s="5" t="s">
        <v>4</v>
      </c>
      <c r="J611" s="61" t="s">
        <v>5</v>
      </c>
      <c r="K611" s="26"/>
      <c r="M611" s="51"/>
      <c r="N611" s="51"/>
      <c r="O611" s="51"/>
      <c r="P611" s="51"/>
    </row>
    <row r="612" spans="3:16" ht="13.5" thickTop="1">
      <c r="C612" s="100"/>
      <c r="E612" s="101"/>
      <c r="F612" s="53"/>
      <c r="G612" s="4"/>
      <c r="I612" s="4"/>
      <c r="K612" s="1" t="s">
        <v>56</v>
      </c>
      <c r="M612" s="51"/>
      <c r="N612" s="51"/>
      <c r="O612" s="51"/>
      <c r="P612" s="51"/>
    </row>
    <row r="613" spans="1:16" ht="12.75">
      <c r="A613" t="s">
        <v>0</v>
      </c>
      <c r="B613" s="159">
        <v>529892</v>
      </c>
      <c r="C613" s="112">
        <v>2145</v>
      </c>
      <c r="D613" s="129">
        <v>0.004</v>
      </c>
      <c r="E613" s="112">
        <v>35083</v>
      </c>
      <c r="F613" s="46">
        <v>0.0032</v>
      </c>
      <c r="G613" s="6">
        <v>527747</v>
      </c>
      <c r="H613" s="27">
        <v>0.996</v>
      </c>
      <c r="I613" s="6">
        <v>10877888</v>
      </c>
      <c r="J613" s="63">
        <v>0.9968</v>
      </c>
      <c r="M613" s="51"/>
      <c r="N613" s="51"/>
      <c r="O613" s="51"/>
      <c r="P613" s="51"/>
    </row>
    <row r="614" spans="1:16" ht="12.75">
      <c r="A614" t="s">
        <v>7</v>
      </c>
      <c r="B614" s="159">
        <v>49644</v>
      </c>
      <c r="C614" s="101">
        <v>771</v>
      </c>
      <c r="D614" s="129">
        <v>0.0155</v>
      </c>
      <c r="E614" s="112">
        <v>55920</v>
      </c>
      <c r="F614" s="46">
        <v>0.0306</v>
      </c>
      <c r="G614" s="6">
        <v>48873</v>
      </c>
      <c r="H614" s="27">
        <v>0.9845</v>
      </c>
      <c r="I614" s="6">
        <v>1769243</v>
      </c>
      <c r="J614" s="63">
        <v>0.9694</v>
      </c>
      <c r="M614" s="51"/>
      <c r="N614" s="51"/>
      <c r="O614" s="51"/>
      <c r="P614" s="51"/>
    </row>
    <row r="615" spans="1:16" ht="12.75">
      <c r="A615" t="s">
        <v>6</v>
      </c>
      <c r="B615" s="159">
        <v>11368</v>
      </c>
      <c r="C615" s="112">
        <v>2858</v>
      </c>
      <c r="D615" s="129">
        <v>0.2514</v>
      </c>
      <c r="E615" s="112">
        <v>2430018</v>
      </c>
      <c r="F615" s="46">
        <v>0.3844</v>
      </c>
      <c r="G615" s="6">
        <v>8510</v>
      </c>
      <c r="H615" s="27">
        <v>0.7486</v>
      </c>
      <c r="I615" s="6">
        <v>3891818</v>
      </c>
      <c r="J615" s="63">
        <v>0.6156</v>
      </c>
      <c r="M615" s="51"/>
      <c r="N615" s="51"/>
      <c r="O615" s="51"/>
      <c r="P615" s="51"/>
    </row>
    <row r="616" spans="1:16" ht="12.75">
      <c r="A616" t="s">
        <v>8</v>
      </c>
      <c r="B616" s="159">
        <v>416</v>
      </c>
      <c r="C616" s="101">
        <v>333</v>
      </c>
      <c r="D616" s="129">
        <v>0.8005</v>
      </c>
      <c r="E616" s="112">
        <v>7788504</v>
      </c>
      <c r="F616" s="46">
        <v>0.9438</v>
      </c>
      <c r="G616" s="4">
        <v>83</v>
      </c>
      <c r="H616" s="27">
        <v>0.1995</v>
      </c>
      <c r="I616" s="6">
        <v>463373</v>
      </c>
      <c r="J616" s="63">
        <v>0.0562</v>
      </c>
      <c r="K616" t="s">
        <v>0</v>
      </c>
      <c r="M616" s="51"/>
      <c r="N616" s="51"/>
      <c r="O616" s="51"/>
      <c r="P616" s="51"/>
    </row>
    <row r="617" spans="1:16" ht="13.5" thickBot="1">
      <c r="A617" t="s">
        <v>9</v>
      </c>
      <c r="B617" s="159">
        <v>433</v>
      </c>
      <c r="C617" s="113">
        <v>21</v>
      </c>
      <c r="D617" s="134">
        <v>0.0485</v>
      </c>
      <c r="E617" s="112">
        <v>18509</v>
      </c>
      <c r="F617" s="54">
        <v>0.6496</v>
      </c>
      <c r="G617" s="20">
        <v>412</v>
      </c>
      <c r="H617" s="30">
        <v>0.9515</v>
      </c>
      <c r="I617" s="6">
        <v>9986</v>
      </c>
      <c r="J617" s="65">
        <v>0.3504</v>
      </c>
      <c r="K617" t="s">
        <v>7</v>
      </c>
      <c r="M617" s="51"/>
      <c r="N617" s="51"/>
      <c r="O617" s="51"/>
      <c r="P617" s="51"/>
    </row>
    <row r="618" spans="1:16" ht="14.25" thickBot="1" thickTop="1">
      <c r="A618" s="8" t="s">
        <v>1</v>
      </c>
      <c r="B618" s="155">
        <f>SUM(B613:B617)</f>
        <v>591753</v>
      </c>
      <c r="C618" s="114">
        <f>SUM(C613:C617)</f>
        <v>6128</v>
      </c>
      <c r="D618" s="135">
        <v>0.0104</v>
      </c>
      <c r="E618" s="114">
        <f>SUM(E613:E617)</f>
        <v>10328034</v>
      </c>
      <c r="F618" s="37">
        <v>0.3778</v>
      </c>
      <c r="G618" s="38">
        <f>SUM(G613:G617)</f>
        <v>585625</v>
      </c>
      <c r="H618" s="34">
        <v>0.9896</v>
      </c>
      <c r="I618" s="38">
        <f>SUM(I613:I617)</f>
        <v>17012308</v>
      </c>
      <c r="J618" s="64">
        <v>0.6222</v>
      </c>
      <c r="K618" t="s">
        <v>6</v>
      </c>
      <c r="M618" s="51"/>
      <c r="N618" s="51"/>
      <c r="O618" s="51"/>
      <c r="P618" s="51"/>
    </row>
    <row r="619" spans="1:11" ht="14.25" thickBot="1" thickTop="1">
      <c r="A619" s="1" t="s">
        <v>109</v>
      </c>
      <c r="B619" s="158"/>
      <c r="C619" s="182" t="s">
        <v>2</v>
      </c>
      <c r="D619" s="183"/>
      <c r="E619" s="183"/>
      <c r="F619" s="184"/>
      <c r="G619" s="185" t="s">
        <v>3</v>
      </c>
      <c r="H619" s="183"/>
      <c r="I619" s="183"/>
      <c r="J619" s="184"/>
      <c r="K619" t="s">
        <v>8</v>
      </c>
    </row>
    <row r="620" spans="2:10" ht="13.5" thickTop="1">
      <c r="B620" s="146" t="s">
        <v>10</v>
      </c>
      <c r="C620" s="100" t="s">
        <v>12</v>
      </c>
      <c r="D620" s="121"/>
      <c r="E620" s="186" t="s">
        <v>11</v>
      </c>
      <c r="F620" s="187"/>
      <c r="G620" s="13" t="s">
        <v>13</v>
      </c>
      <c r="H620" s="17"/>
      <c r="I620" s="186" t="s">
        <v>11</v>
      </c>
      <c r="J620" s="188"/>
    </row>
    <row r="621" spans="2:16" ht="13.5" thickBot="1">
      <c r="B621" s="150" t="s">
        <v>4</v>
      </c>
      <c r="C621" s="106" t="s">
        <v>4</v>
      </c>
      <c r="D621" s="126" t="s">
        <v>5</v>
      </c>
      <c r="E621" s="106" t="s">
        <v>4</v>
      </c>
      <c r="F621" s="52" t="s">
        <v>5</v>
      </c>
      <c r="G621" s="5" t="s">
        <v>4</v>
      </c>
      <c r="H621" s="3" t="s">
        <v>5</v>
      </c>
      <c r="I621" s="5" t="s">
        <v>4</v>
      </c>
      <c r="J621" s="61" t="s">
        <v>5</v>
      </c>
      <c r="M621" s="51"/>
      <c r="N621" s="51"/>
      <c r="O621" s="51"/>
      <c r="P621" s="51"/>
    </row>
    <row r="622" spans="3:16" ht="18.75" thickTop="1">
      <c r="C622" s="100"/>
      <c r="E622" s="101"/>
      <c r="F622" s="53"/>
      <c r="G622" s="4"/>
      <c r="I622" s="4"/>
      <c r="K622" s="26"/>
      <c r="M622" s="51"/>
      <c r="N622" s="51"/>
      <c r="O622" s="51"/>
      <c r="P622" s="51"/>
    </row>
    <row r="623" spans="1:16" ht="12.75">
      <c r="A623" t="s">
        <v>0</v>
      </c>
      <c r="B623" s="159">
        <v>529304</v>
      </c>
      <c r="C623" s="112">
        <v>2142</v>
      </c>
      <c r="D623" s="129">
        <v>0.004</v>
      </c>
      <c r="E623" s="112">
        <v>39568</v>
      </c>
      <c r="F623" s="46">
        <v>0.0034</v>
      </c>
      <c r="G623" s="6">
        <v>527162</v>
      </c>
      <c r="H623" s="27">
        <v>0.996</v>
      </c>
      <c r="I623" s="6">
        <v>11717553</v>
      </c>
      <c r="J623" s="63">
        <v>0.9966</v>
      </c>
      <c r="K623" s="1" t="s">
        <v>56</v>
      </c>
      <c r="M623" s="51"/>
      <c r="N623" s="51"/>
      <c r="O623" s="51"/>
      <c r="P623" s="51"/>
    </row>
    <row r="624" spans="1:16" ht="12.75">
      <c r="A624" t="s">
        <v>7</v>
      </c>
      <c r="B624" s="159">
        <v>49658</v>
      </c>
      <c r="C624" s="101">
        <v>725</v>
      </c>
      <c r="D624" s="129">
        <v>0.0146</v>
      </c>
      <c r="E624" s="112">
        <v>61665</v>
      </c>
      <c r="F624" s="46">
        <v>0.0295</v>
      </c>
      <c r="G624" s="6">
        <v>48933</v>
      </c>
      <c r="H624" s="27">
        <v>0.9854</v>
      </c>
      <c r="I624" s="6">
        <v>2029139</v>
      </c>
      <c r="J624" s="63">
        <v>0.9705</v>
      </c>
      <c r="M624" s="51"/>
      <c r="N624" s="51"/>
      <c r="O624" s="51"/>
      <c r="P624" s="51"/>
    </row>
    <row r="625" spans="1:16" ht="12.75">
      <c r="A625" t="s">
        <v>6</v>
      </c>
      <c r="B625" s="159">
        <v>11317</v>
      </c>
      <c r="C625" s="112">
        <v>2856</v>
      </c>
      <c r="D625" s="129">
        <v>0.2524</v>
      </c>
      <c r="E625" s="112">
        <v>2795636</v>
      </c>
      <c r="F625" s="46">
        <v>0.3948</v>
      </c>
      <c r="G625" s="6">
        <v>8461</v>
      </c>
      <c r="H625" s="27">
        <v>0.7476</v>
      </c>
      <c r="I625" s="6">
        <v>4284924</v>
      </c>
      <c r="J625" s="63">
        <v>0.6052</v>
      </c>
      <c r="M625" s="51"/>
      <c r="N625" s="51"/>
      <c r="O625" s="51"/>
      <c r="P625" s="51"/>
    </row>
    <row r="626" spans="1:16" ht="12.75">
      <c r="A626" t="s">
        <v>8</v>
      </c>
      <c r="B626" s="159">
        <v>418</v>
      </c>
      <c r="C626" s="101">
        <v>334</v>
      </c>
      <c r="D626" s="129">
        <v>0.799</v>
      </c>
      <c r="E626" s="112">
        <v>7953435</v>
      </c>
      <c r="F626" s="46">
        <v>0.9442</v>
      </c>
      <c r="G626" s="4">
        <v>84</v>
      </c>
      <c r="H626" s="27">
        <v>0.201</v>
      </c>
      <c r="I626" s="6">
        <v>470443</v>
      </c>
      <c r="J626" s="63">
        <v>0.0558</v>
      </c>
      <c r="M626" s="51"/>
      <c r="N626" s="51"/>
      <c r="O626" s="51"/>
      <c r="P626" s="51"/>
    </row>
    <row r="627" spans="1:16" ht="13.5" thickBot="1">
      <c r="A627" t="s">
        <v>9</v>
      </c>
      <c r="B627" s="159">
        <v>435</v>
      </c>
      <c r="C627" s="113">
        <v>22</v>
      </c>
      <c r="D627" s="134">
        <v>0.0506</v>
      </c>
      <c r="E627" s="112">
        <v>17309</v>
      </c>
      <c r="F627" s="54">
        <v>0.6505</v>
      </c>
      <c r="G627" s="20">
        <v>413</v>
      </c>
      <c r="H627" s="30">
        <v>0.9494</v>
      </c>
      <c r="I627" s="6">
        <v>9299</v>
      </c>
      <c r="J627" s="65">
        <v>0.3495</v>
      </c>
      <c r="K627" t="s">
        <v>0</v>
      </c>
      <c r="M627" s="51"/>
      <c r="N627" s="51"/>
      <c r="O627" s="51"/>
      <c r="P627" s="51"/>
    </row>
    <row r="628" spans="1:16" ht="14.25" thickBot="1" thickTop="1">
      <c r="A628" s="8" t="s">
        <v>1</v>
      </c>
      <c r="B628" s="155">
        <f>SUM(B623:B627)</f>
        <v>591132</v>
      </c>
      <c r="C628" s="114">
        <f>SUM(C623:C627)</f>
        <v>6079</v>
      </c>
      <c r="D628" s="135">
        <v>0.0103</v>
      </c>
      <c r="E628" s="114">
        <f>SUM(E623:E627)</f>
        <v>10867613</v>
      </c>
      <c r="F628" s="37">
        <v>0.3699</v>
      </c>
      <c r="G628" s="38">
        <f>SUM(G623:G627)</f>
        <v>585053</v>
      </c>
      <c r="H628" s="34">
        <v>0.9897</v>
      </c>
      <c r="I628" s="38">
        <f>SUM(I623:I627)</f>
        <v>18511358</v>
      </c>
      <c r="J628" s="64">
        <v>0.6301</v>
      </c>
      <c r="K628" t="s">
        <v>7</v>
      </c>
      <c r="M628" s="51"/>
      <c r="N628" s="51"/>
      <c r="O628" s="51"/>
      <c r="P628" s="51"/>
    </row>
    <row r="629" spans="1:16" ht="14.25" thickBot="1" thickTop="1">
      <c r="A629" s="1" t="s">
        <v>108</v>
      </c>
      <c r="B629" s="158"/>
      <c r="C629" s="182" t="s">
        <v>2</v>
      </c>
      <c r="D629" s="183"/>
      <c r="E629" s="183"/>
      <c r="F629" s="184"/>
      <c r="G629" s="185" t="s">
        <v>3</v>
      </c>
      <c r="H629" s="183"/>
      <c r="I629" s="183"/>
      <c r="J629" s="184"/>
      <c r="K629" t="s">
        <v>6</v>
      </c>
      <c r="M629" s="51"/>
      <c r="N629" s="51"/>
      <c r="O629" s="51"/>
      <c r="P629" s="51"/>
    </row>
    <row r="630" spans="2:11" ht="13.5" thickTop="1">
      <c r="B630" s="146" t="s">
        <v>10</v>
      </c>
      <c r="C630" s="100" t="s">
        <v>12</v>
      </c>
      <c r="D630" s="121"/>
      <c r="E630" s="186" t="s">
        <v>11</v>
      </c>
      <c r="F630" s="187"/>
      <c r="G630" s="13" t="s">
        <v>13</v>
      </c>
      <c r="H630" s="17"/>
      <c r="I630" s="186" t="s">
        <v>11</v>
      </c>
      <c r="J630" s="188"/>
      <c r="K630" t="s">
        <v>8</v>
      </c>
    </row>
    <row r="631" spans="2:10" ht="13.5" thickBot="1">
      <c r="B631" s="150" t="s">
        <v>4</v>
      </c>
      <c r="C631" s="106" t="s">
        <v>4</v>
      </c>
      <c r="D631" s="126" t="s">
        <v>5</v>
      </c>
      <c r="E631" s="106" t="s">
        <v>4</v>
      </c>
      <c r="F631" s="52" t="s">
        <v>5</v>
      </c>
      <c r="G631" s="5" t="s">
        <v>4</v>
      </c>
      <c r="H631" s="3" t="s">
        <v>5</v>
      </c>
      <c r="I631" s="5" t="s">
        <v>4</v>
      </c>
      <c r="J631" s="61" t="s">
        <v>5</v>
      </c>
    </row>
    <row r="632" spans="3:16" ht="13.5" thickTop="1">
      <c r="C632" s="100"/>
      <c r="E632" s="101"/>
      <c r="F632" s="53"/>
      <c r="G632" s="4"/>
      <c r="I632" s="4"/>
      <c r="M632" s="51"/>
      <c r="N632" s="51"/>
      <c r="O632" s="51"/>
      <c r="P632" s="51"/>
    </row>
    <row r="633" spans="1:16" ht="18">
      <c r="A633" t="s">
        <v>0</v>
      </c>
      <c r="B633" s="159">
        <v>528983</v>
      </c>
      <c r="C633" s="112">
        <v>2127</v>
      </c>
      <c r="D633" s="129">
        <v>0.004</v>
      </c>
      <c r="E633" s="112">
        <v>35454</v>
      </c>
      <c r="F633" s="46">
        <v>0.0034</v>
      </c>
      <c r="G633" s="6">
        <v>526856</v>
      </c>
      <c r="H633" s="27">
        <v>0.996</v>
      </c>
      <c r="I633" s="6">
        <v>10372227</v>
      </c>
      <c r="J633" s="63">
        <v>0.9966</v>
      </c>
      <c r="K633" s="26"/>
      <c r="M633" s="51"/>
      <c r="N633" s="51"/>
      <c r="O633" s="51"/>
      <c r="P633" s="51"/>
    </row>
    <row r="634" spans="1:16" ht="12.75">
      <c r="A634" t="s">
        <v>7</v>
      </c>
      <c r="B634" s="159">
        <v>49656</v>
      </c>
      <c r="C634" s="101">
        <v>778</v>
      </c>
      <c r="D634" s="129">
        <v>0.0157</v>
      </c>
      <c r="E634" s="112">
        <v>57637</v>
      </c>
      <c r="F634" s="46">
        <v>0.0319</v>
      </c>
      <c r="G634" s="6">
        <v>48878</v>
      </c>
      <c r="H634" s="27">
        <v>0.9843</v>
      </c>
      <c r="I634" s="6">
        <v>1748782</v>
      </c>
      <c r="J634" s="63">
        <v>0.9681</v>
      </c>
      <c r="K634" s="1" t="s">
        <v>56</v>
      </c>
      <c r="M634" s="51"/>
      <c r="N634" s="51"/>
      <c r="O634" s="51"/>
      <c r="P634" s="51"/>
    </row>
    <row r="635" spans="1:16" ht="12.75">
      <c r="A635" t="s">
        <v>6</v>
      </c>
      <c r="B635" s="159">
        <v>11303</v>
      </c>
      <c r="C635" s="112">
        <v>2853</v>
      </c>
      <c r="D635" s="129">
        <v>0.2524</v>
      </c>
      <c r="E635" s="112">
        <v>2711372</v>
      </c>
      <c r="F635" s="46">
        <v>0.4152</v>
      </c>
      <c r="G635" s="6">
        <v>8450</v>
      </c>
      <c r="H635" s="27">
        <v>0.7476</v>
      </c>
      <c r="I635" s="6">
        <v>3818896</v>
      </c>
      <c r="J635" s="63">
        <v>0.5848</v>
      </c>
      <c r="M635" s="51"/>
      <c r="N635" s="51"/>
      <c r="O635" s="51"/>
      <c r="P635" s="51"/>
    </row>
    <row r="636" spans="1:16" ht="12.75">
      <c r="A636" t="s">
        <v>8</v>
      </c>
      <c r="B636" s="159">
        <v>418</v>
      </c>
      <c r="C636" s="101">
        <v>335</v>
      </c>
      <c r="D636" s="129">
        <v>0.8014</v>
      </c>
      <c r="E636" s="112">
        <v>7687435</v>
      </c>
      <c r="F636" s="46">
        <v>0.9415</v>
      </c>
      <c r="G636" s="4">
        <v>83</v>
      </c>
      <c r="H636" s="27">
        <v>0.1986</v>
      </c>
      <c r="I636" s="6">
        <v>477763</v>
      </c>
      <c r="J636" s="63">
        <v>0.0585</v>
      </c>
      <c r="M636" s="51"/>
      <c r="N636" s="51"/>
      <c r="O636" s="51"/>
      <c r="P636" s="51"/>
    </row>
    <row r="637" spans="1:16" ht="13.5" thickBot="1">
      <c r="A637" t="s">
        <v>9</v>
      </c>
      <c r="B637" s="159">
        <v>435</v>
      </c>
      <c r="C637" s="113">
        <v>23</v>
      </c>
      <c r="D637" s="134">
        <v>0.0529</v>
      </c>
      <c r="E637" s="112">
        <v>18671</v>
      </c>
      <c r="F637" s="54">
        <v>0.6561</v>
      </c>
      <c r="G637" s="20">
        <v>412</v>
      </c>
      <c r="H637" s="30">
        <v>0.9471</v>
      </c>
      <c r="I637" s="6">
        <v>9788</v>
      </c>
      <c r="J637" s="65">
        <v>0.3439</v>
      </c>
      <c r="M637" s="51"/>
      <c r="N637" s="51"/>
      <c r="O637" s="51"/>
      <c r="P637" s="51"/>
    </row>
    <row r="638" spans="1:16" ht="14.25" thickBot="1" thickTop="1">
      <c r="A638" s="8" t="s">
        <v>1</v>
      </c>
      <c r="B638" s="155">
        <f>SUM(B633:B637)</f>
        <v>590795</v>
      </c>
      <c r="C638" s="114">
        <f>SUM(C633:C637)</f>
        <v>6116</v>
      </c>
      <c r="D638" s="135">
        <v>0.0104</v>
      </c>
      <c r="E638" s="114">
        <f>SUM(E633:E637)</f>
        <v>10510569</v>
      </c>
      <c r="F638" s="37">
        <v>0.3902</v>
      </c>
      <c r="G638" s="38">
        <f>SUM(G633:G637)</f>
        <v>584679</v>
      </c>
      <c r="H638" s="34">
        <v>0.9896</v>
      </c>
      <c r="I638" s="38">
        <f>SUM(I633:I637)</f>
        <v>16427456</v>
      </c>
      <c r="J638" s="64">
        <v>0.6098</v>
      </c>
      <c r="K638" t="s">
        <v>0</v>
      </c>
      <c r="M638" s="51"/>
      <c r="N638" s="51"/>
      <c r="O638" s="51"/>
      <c r="P638" s="51"/>
    </row>
    <row r="639" spans="1:16" ht="14.25" thickBot="1" thickTop="1">
      <c r="A639" s="1" t="s">
        <v>107</v>
      </c>
      <c r="B639" s="158"/>
      <c r="C639" s="182" t="s">
        <v>2</v>
      </c>
      <c r="D639" s="183"/>
      <c r="E639" s="183"/>
      <c r="F639" s="184"/>
      <c r="G639" s="185" t="s">
        <v>3</v>
      </c>
      <c r="H639" s="183"/>
      <c r="I639" s="183"/>
      <c r="J639" s="184"/>
      <c r="K639" t="s">
        <v>7</v>
      </c>
      <c r="M639" s="51"/>
      <c r="N639" s="51"/>
      <c r="O639" s="51"/>
      <c r="P639" s="51"/>
    </row>
    <row r="640" spans="2:16" ht="13.5" thickTop="1">
      <c r="B640" s="146" t="s">
        <v>10</v>
      </c>
      <c r="C640" s="100" t="s">
        <v>12</v>
      </c>
      <c r="D640" s="121"/>
      <c r="E640" s="186" t="s">
        <v>11</v>
      </c>
      <c r="F640" s="187"/>
      <c r="G640" s="13" t="s">
        <v>13</v>
      </c>
      <c r="H640" s="17"/>
      <c r="I640" s="186" t="s">
        <v>11</v>
      </c>
      <c r="J640" s="188"/>
      <c r="K640" t="s">
        <v>6</v>
      </c>
      <c r="M640" s="51"/>
      <c r="N640" s="51"/>
      <c r="O640" s="51"/>
      <c r="P640" s="51"/>
    </row>
    <row r="641" spans="2:11" ht="13.5" thickBot="1">
      <c r="B641" s="150" t="s">
        <v>4</v>
      </c>
      <c r="C641" s="106" t="s">
        <v>4</v>
      </c>
      <c r="D641" s="126" t="s">
        <v>5</v>
      </c>
      <c r="E641" s="106" t="s">
        <v>4</v>
      </c>
      <c r="F641" s="52" t="s">
        <v>5</v>
      </c>
      <c r="G641" s="5" t="s">
        <v>4</v>
      </c>
      <c r="H641" s="3" t="s">
        <v>5</v>
      </c>
      <c r="I641" s="5" t="s">
        <v>4</v>
      </c>
      <c r="J641" s="61" t="s">
        <v>5</v>
      </c>
      <c r="K641" t="s">
        <v>8</v>
      </c>
    </row>
    <row r="642" spans="3:9" ht="13.5" thickTop="1">
      <c r="C642" s="100"/>
      <c r="E642" s="101"/>
      <c r="F642" s="53"/>
      <c r="G642" s="4"/>
      <c r="I642" s="4"/>
    </row>
    <row r="643" spans="1:16" ht="12.75">
      <c r="A643" t="s">
        <v>0</v>
      </c>
      <c r="B643" s="159">
        <v>528762</v>
      </c>
      <c r="C643" s="112">
        <v>2069</v>
      </c>
      <c r="D643" s="129">
        <v>0.0039</v>
      </c>
      <c r="E643" s="112">
        <v>28894</v>
      </c>
      <c r="F643" s="46">
        <v>0.0032</v>
      </c>
      <c r="G643" s="6">
        <v>526693</v>
      </c>
      <c r="H643" s="27">
        <v>0.9961</v>
      </c>
      <c r="I643" s="6">
        <v>9037004</v>
      </c>
      <c r="J643" s="63">
        <v>0.9968</v>
      </c>
      <c r="M643" s="51"/>
      <c r="N643" s="51"/>
      <c r="O643" s="51"/>
      <c r="P643" s="51"/>
    </row>
    <row r="644" spans="1:16" ht="18">
      <c r="A644" t="s">
        <v>7</v>
      </c>
      <c r="B644" s="159">
        <v>49571</v>
      </c>
      <c r="C644" s="101">
        <v>777</v>
      </c>
      <c r="D644" s="129">
        <v>0.0157</v>
      </c>
      <c r="E644" s="112">
        <v>52416</v>
      </c>
      <c r="F644" s="46">
        <v>0.0335</v>
      </c>
      <c r="G644" s="6">
        <v>48794</v>
      </c>
      <c r="H644" s="27">
        <v>0.9843</v>
      </c>
      <c r="I644" s="6">
        <v>1512841</v>
      </c>
      <c r="J644" s="63">
        <v>0.9665</v>
      </c>
      <c r="K644" s="26"/>
      <c r="M644" s="51"/>
      <c r="N644" s="51"/>
      <c r="O644" s="51"/>
      <c r="P644" s="51"/>
    </row>
    <row r="645" spans="1:16" ht="12.75">
      <c r="A645" t="s">
        <v>6</v>
      </c>
      <c r="B645" s="159">
        <v>11276</v>
      </c>
      <c r="C645" s="112">
        <v>2877</v>
      </c>
      <c r="D645" s="129">
        <v>0.2551</v>
      </c>
      <c r="E645" s="112">
        <v>2416951</v>
      </c>
      <c r="F645" s="46">
        <v>0.4319</v>
      </c>
      <c r="G645" s="6">
        <v>8399</v>
      </c>
      <c r="H645" s="27">
        <v>0.7449</v>
      </c>
      <c r="I645" s="6">
        <v>3178509</v>
      </c>
      <c r="J645" s="63">
        <v>0.5681</v>
      </c>
      <c r="K645" s="1" t="s">
        <v>56</v>
      </c>
      <c r="M645" s="51"/>
      <c r="N645" s="51"/>
      <c r="O645" s="51"/>
      <c r="P645" s="51"/>
    </row>
    <row r="646" spans="1:16" ht="12.75">
      <c r="A646" t="s">
        <v>8</v>
      </c>
      <c r="B646" s="159">
        <v>419</v>
      </c>
      <c r="C646" s="101">
        <v>337</v>
      </c>
      <c r="D646" s="129">
        <v>0.8043</v>
      </c>
      <c r="E646" s="112">
        <v>7568484</v>
      </c>
      <c r="F646" s="46">
        <v>0.9523</v>
      </c>
      <c r="G646" s="4">
        <v>82</v>
      </c>
      <c r="H646" s="27">
        <v>0.1957</v>
      </c>
      <c r="I646" s="6">
        <v>378946</v>
      </c>
      <c r="J646" s="63">
        <v>0.0477</v>
      </c>
      <c r="M646" s="51"/>
      <c r="N646" s="51"/>
      <c r="O646" s="51"/>
      <c r="P646" s="51"/>
    </row>
    <row r="647" spans="1:16" ht="13.5" thickBot="1">
      <c r="A647" t="s">
        <v>9</v>
      </c>
      <c r="B647" s="159">
        <v>435</v>
      </c>
      <c r="C647" s="113">
        <v>23</v>
      </c>
      <c r="D647" s="134">
        <v>0.0529</v>
      </c>
      <c r="E647" s="112">
        <v>18059</v>
      </c>
      <c r="F647" s="54">
        <v>0.6497</v>
      </c>
      <c r="G647" s="20">
        <v>412</v>
      </c>
      <c r="H647" s="30">
        <v>0.9471</v>
      </c>
      <c r="I647" s="6">
        <v>9738</v>
      </c>
      <c r="J647" s="65">
        <v>0.3503</v>
      </c>
      <c r="M647" s="51"/>
      <c r="N647" s="51"/>
      <c r="O647" s="51"/>
      <c r="P647" s="51"/>
    </row>
    <row r="648" spans="1:16" ht="14.25" thickBot="1" thickTop="1">
      <c r="A648" s="8" t="s">
        <v>1</v>
      </c>
      <c r="B648" s="155">
        <f>SUM(B643:B647)</f>
        <v>590463</v>
      </c>
      <c r="C648" s="114">
        <f>SUM(C643:C647)</f>
        <v>6083</v>
      </c>
      <c r="D648" s="135">
        <v>0.0103</v>
      </c>
      <c r="E648" s="114">
        <f>SUM(E643:E647)</f>
        <v>10084804</v>
      </c>
      <c r="F648" s="37">
        <v>0.4167</v>
      </c>
      <c r="G648" s="38">
        <f>SUM(G643:G647)</f>
        <v>584380</v>
      </c>
      <c r="H648" s="34">
        <v>0.9897</v>
      </c>
      <c r="I648" s="38">
        <f>SUM(I643:I647)</f>
        <v>14117038</v>
      </c>
      <c r="J648" s="64">
        <v>0.5833</v>
      </c>
      <c r="M648" s="51"/>
      <c r="N648" s="51"/>
      <c r="O648" s="51"/>
      <c r="P648" s="51"/>
    </row>
    <row r="649" spans="1:16" ht="14.25" thickBot="1" thickTop="1">
      <c r="A649" s="1" t="s">
        <v>106</v>
      </c>
      <c r="B649" s="158"/>
      <c r="C649" s="182" t="s">
        <v>2</v>
      </c>
      <c r="D649" s="183"/>
      <c r="E649" s="183"/>
      <c r="F649" s="184"/>
      <c r="G649" s="185" t="s">
        <v>3</v>
      </c>
      <c r="H649" s="183"/>
      <c r="I649" s="183"/>
      <c r="J649" s="184"/>
      <c r="K649" t="s">
        <v>0</v>
      </c>
      <c r="M649" s="51"/>
      <c r="N649" s="51"/>
      <c r="O649" s="51"/>
      <c r="P649" s="51"/>
    </row>
    <row r="650" spans="2:16" ht="13.5" thickTop="1">
      <c r="B650" s="146" t="s">
        <v>10</v>
      </c>
      <c r="C650" s="100" t="s">
        <v>12</v>
      </c>
      <c r="D650" s="121"/>
      <c r="E650" s="186" t="s">
        <v>11</v>
      </c>
      <c r="F650" s="187"/>
      <c r="G650" s="13" t="s">
        <v>13</v>
      </c>
      <c r="H650" s="17"/>
      <c r="I650" s="186" t="s">
        <v>11</v>
      </c>
      <c r="J650" s="188"/>
      <c r="K650" t="s">
        <v>7</v>
      </c>
      <c r="M650" s="51"/>
      <c r="N650" s="51"/>
      <c r="O650" s="51"/>
      <c r="P650" s="51"/>
    </row>
    <row r="651" spans="2:16" ht="13.5" thickBot="1">
      <c r="B651" s="150" t="s">
        <v>4</v>
      </c>
      <c r="C651" s="106" t="s">
        <v>4</v>
      </c>
      <c r="D651" s="126" t="s">
        <v>5</v>
      </c>
      <c r="E651" s="106" t="s">
        <v>4</v>
      </c>
      <c r="F651" s="52" t="s">
        <v>5</v>
      </c>
      <c r="G651" s="5" t="s">
        <v>4</v>
      </c>
      <c r="H651" s="3" t="s">
        <v>5</v>
      </c>
      <c r="I651" s="5" t="s">
        <v>4</v>
      </c>
      <c r="J651" s="61" t="s">
        <v>5</v>
      </c>
      <c r="K651" t="s">
        <v>6</v>
      </c>
      <c r="M651" s="51"/>
      <c r="N651" s="51"/>
      <c r="O651" s="51"/>
      <c r="P651" s="51"/>
    </row>
    <row r="652" spans="3:11" ht="13.5" thickTop="1">
      <c r="C652" s="100"/>
      <c r="E652" s="101"/>
      <c r="F652" s="53"/>
      <c r="G652" s="4"/>
      <c r="I652" s="4"/>
      <c r="K652" t="s">
        <v>8</v>
      </c>
    </row>
    <row r="653" spans="1:10" ht="12.75">
      <c r="A653" t="s">
        <v>0</v>
      </c>
      <c r="B653" s="159">
        <v>529456</v>
      </c>
      <c r="C653" s="112">
        <v>2014</v>
      </c>
      <c r="D653" s="129">
        <v>0.0038</v>
      </c>
      <c r="E653" s="112">
        <v>29030</v>
      </c>
      <c r="F653" s="46">
        <v>0.0032</v>
      </c>
      <c r="G653" s="6">
        <v>527442</v>
      </c>
      <c r="H653" s="27">
        <v>0.9962</v>
      </c>
      <c r="I653" s="6">
        <v>9088960</v>
      </c>
      <c r="J653" s="63">
        <v>0.9968</v>
      </c>
    </row>
    <row r="654" spans="1:16" ht="12.75">
      <c r="A654" t="s">
        <v>7</v>
      </c>
      <c r="B654" s="159">
        <v>49527</v>
      </c>
      <c r="C654" s="101">
        <v>786</v>
      </c>
      <c r="D654" s="129">
        <v>0.0159</v>
      </c>
      <c r="E654" s="112">
        <v>50899</v>
      </c>
      <c r="F654" s="46">
        <v>0.034</v>
      </c>
      <c r="G654" s="6">
        <v>48741</v>
      </c>
      <c r="H654" s="27">
        <v>0.9841</v>
      </c>
      <c r="I654" s="6">
        <v>1446505</v>
      </c>
      <c r="J654" s="63">
        <v>0.966</v>
      </c>
      <c r="M654" s="51"/>
      <c r="N654" s="51"/>
      <c r="O654" s="51"/>
      <c r="P654" s="51"/>
    </row>
    <row r="655" spans="1:16" ht="18">
      <c r="A655" t="s">
        <v>6</v>
      </c>
      <c r="B655" s="159">
        <v>11278</v>
      </c>
      <c r="C655" s="112">
        <v>2899</v>
      </c>
      <c r="D655" s="129">
        <v>0.257</v>
      </c>
      <c r="E655" s="112">
        <v>2230085</v>
      </c>
      <c r="F655" s="46">
        <v>0.4389</v>
      </c>
      <c r="G655" s="6">
        <v>8379</v>
      </c>
      <c r="H655" s="27">
        <v>0.743</v>
      </c>
      <c r="I655" s="6">
        <v>2851224</v>
      </c>
      <c r="J655" s="63">
        <v>0.5611</v>
      </c>
      <c r="K655" s="26"/>
      <c r="M655" s="51"/>
      <c r="N655" s="51"/>
      <c r="O655" s="51"/>
      <c r="P655" s="51"/>
    </row>
    <row r="656" spans="1:16" ht="12.75">
      <c r="A656" t="s">
        <v>8</v>
      </c>
      <c r="B656" s="159">
        <v>422</v>
      </c>
      <c r="C656" s="101">
        <v>342</v>
      </c>
      <c r="D656" s="129">
        <v>0.8104</v>
      </c>
      <c r="E656" s="112">
        <v>7434008</v>
      </c>
      <c r="F656" s="46">
        <v>0.9478</v>
      </c>
      <c r="G656" s="4">
        <v>80</v>
      </c>
      <c r="H656" s="27">
        <v>0.1896</v>
      </c>
      <c r="I656" s="6">
        <v>409378</v>
      </c>
      <c r="J656" s="63">
        <v>0.0522</v>
      </c>
      <c r="K656" s="1" t="s">
        <v>56</v>
      </c>
      <c r="M656" s="51"/>
      <c r="N656" s="51"/>
      <c r="O656" s="51"/>
      <c r="P656" s="51"/>
    </row>
    <row r="657" spans="1:16" ht="13.5" thickBot="1">
      <c r="A657" t="s">
        <v>9</v>
      </c>
      <c r="B657" s="159">
        <v>434</v>
      </c>
      <c r="C657" s="113">
        <v>23</v>
      </c>
      <c r="D657" s="134">
        <v>0.053</v>
      </c>
      <c r="E657" s="112">
        <v>20091</v>
      </c>
      <c r="F657" s="54">
        <v>0.6546</v>
      </c>
      <c r="G657" s="20">
        <v>411</v>
      </c>
      <c r="H657" s="30">
        <v>0.947</v>
      </c>
      <c r="I657" s="6">
        <v>10599</v>
      </c>
      <c r="J657" s="65">
        <v>0.3454</v>
      </c>
      <c r="M657" s="51"/>
      <c r="N657" s="51"/>
      <c r="O657" s="51"/>
      <c r="P657" s="51"/>
    </row>
    <row r="658" spans="1:16" ht="14.25" thickBot="1" thickTop="1">
      <c r="A658" s="8" t="s">
        <v>1</v>
      </c>
      <c r="B658" s="155">
        <f>SUM(B653:B657)</f>
        <v>591117</v>
      </c>
      <c r="C658" s="114">
        <f>SUM(C653:C657)</f>
        <v>6064</v>
      </c>
      <c r="D658" s="135">
        <v>0.0103</v>
      </c>
      <c r="E658" s="114">
        <f>SUM(E653:E657)</f>
        <v>9764113</v>
      </c>
      <c r="F658" s="37">
        <v>0.4142</v>
      </c>
      <c r="G658" s="38">
        <f>SUM(G653:G657)</f>
        <v>585053</v>
      </c>
      <c r="H658" s="34">
        <v>0.9897</v>
      </c>
      <c r="I658" s="38">
        <f>SUM(I653:I657)</f>
        <v>13806666</v>
      </c>
      <c r="J658" s="64">
        <v>0.5858</v>
      </c>
      <c r="M658" s="51"/>
      <c r="N658" s="51"/>
      <c r="O658" s="51"/>
      <c r="P658" s="51"/>
    </row>
    <row r="659" spans="1:16" ht="14.25" thickBot="1" thickTop="1">
      <c r="A659" s="1" t="s">
        <v>105</v>
      </c>
      <c r="B659" s="158"/>
      <c r="C659" s="182" t="s">
        <v>2</v>
      </c>
      <c r="D659" s="183"/>
      <c r="E659" s="183"/>
      <c r="F659" s="184"/>
      <c r="G659" s="185" t="s">
        <v>3</v>
      </c>
      <c r="H659" s="183"/>
      <c r="I659" s="183"/>
      <c r="J659" s="184"/>
      <c r="M659" s="51"/>
      <c r="N659" s="51"/>
      <c r="O659" s="51"/>
      <c r="P659" s="51"/>
    </row>
    <row r="660" spans="2:16" ht="13.5" thickTop="1">
      <c r="B660" s="146" t="s">
        <v>10</v>
      </c>
      <c r="C660" s="100" t="s">
        <v>12</v>
      </c>
      <c r="D660" s="121"/>
      <c r="E660" s="186" t="s">
        <v>11</v>
      </c>
      <c r="F660" s="187"/>
      <c r="G660" s="13" t="s">
        <v>13</v>
      </c>
      <c r="H660" s="17"/>
      <c r="I660" s="186" t="s">
        <v>11</v>
      </c>
      <c r="J660" s="188"/>
      <c r="K660" t="s">
        <v>0</v>
      </c>
      <c r="M660" s="51"/>
      <c r="N660" s="51"/>
      <c r="O660" s="51"/>
      <c r="P660" s="51"/>
    </row>
    <row r="661" spans="2:16" ht="13.5" thickBot="1">
      <c r="B661" s="150" t="s">
        <v>4</v>
      </c>
      <c r="C661" s="106" t="s">
        <v>4</v>
      </c>
      <c r="D661" s="126" t="s">
        <v>5</v>
      </c>
      <c r="E661" s="106" t="s">
        <v>4</v>
      </c>
      <c r="F661" s="52" t="s">
        <v>5</v>
      </c>
      <c r="G661" s="5" t="s">
        <v>4</v>
      </c>
      <c r="H661" s="3" t="s">
        <v>5</v>
      </c>
      <c r="I661" s="5" t="s">
        <v>4</v>
      </c>
      <c r="J661" s="61" t="s">
        <v>5</v>
      </c>
      <c r="K661" t="s">
        <v>7</v>
      </c>
      <c r="M661" s="51"/>
      <c r="N661" s="51"/>
      <c r="O661" s="51"/>
      <c r="P661" s="51"/>
    </row>
    <row r="662" spans="3:16" ht="13.5" thickTop="1">
      <c r="C662" s="100"/>
      <c r="E662" s="101"/>
      <c r="F662" s="53"/>
      <c r="G662" s="4"/>
      <c r="I662" s="4"/>
      <c r="K662" t="s">
        <v>6</v>
      </c>
      <c r="M662" s="51"/>
      <c r="N662" s="51"/>
      <c r="O662" s="51"/>
      <c r="P662" s="51"/>
    </row>
    <row r="663" spans="1:11" ht="12.75">
      <c r="A663" t="s">
        <v>0</v>
      </c>
      <c r="B663" s="159">
        <v>529442</v>
      </c>
      <c r="C663" s="112">
        <v>1987</v>
      </c>
      <c r="D663" s="129">
        <v>0.0038</v>
      </c>
      <c r="E663" s="112">
        <v>30791</v>
      </c>
      <c r="F663" s="46">
        <v>0.0031</v>
      </c>
      <c r="G663" s="6">
        <v>527455</v>
      </c>
      <c r="H663" s="27">
        <v>0.9962</v>
      </c>
      <c r="I663" s="6">
        <v>9753736</v>
      </c>
      <c r="J663" s="63">
        <v>0.9969</v>
      </c>
      <c r="K663" t="s">
        <v>8</v>
      </c>
    </row>
    <row r="664" spans="1:10" ht="12.75">
      <c r="A664" t="s">
        <v>7</v>
      </c>
      <c r="B664" s="159">
        <v>49536</v>
      </c>
      <c r="C664" s="101">
        <v>796</v>
      </c>
      <c r="D664" s="129">
        <v>0.0161</v>
      </c>
      <c r="E664" s="112">
        <v>53103</v>
      </c>
      <c r="F664" s="46">
        <v>0.0336</v>
      </c>
      <c r="G664" s="6">
        <v>48740</v>
      </c>
      <c r="H664" s="27">
        <v>0.9839</v>
      </c>
      <c r="I664" s="6">
        <v>1528967</v>
      </c>
      <c r="J664" s="63">
        <v>0.9664</v>
      </c>
    </row>
    <row r="665" spans="1:16" ht="12.75">
      <c r="A665" t="s">
        <v>6</v>
      </c>
      <c r="B665" s="159">
        <v>11226</v>
      </c>
      <c r="C665" s="112">
        <v>2926</v>
      </c>
      <c r="D665" s="129">
        <v>0.2606</v>
      </c>
      <c r="E665" s="112">
        <v>2239271</v>
      </c>
      <c r="F665" s="46">
        <v>0.4395</v>
      </c>
      <c r="G665" s="6">
        <v>8300</v>
      </c>
      <c r="H665" s="27">
        <v>0.7394</v>
      </c>
      <c r="I665" s="6">
        <v>2856348</v>
      </c>
      <c r="J665" s="63">
        <v>0.5605</v>
      </c>
      <c r="M665" s="51"/>
      <c r="N665" s="51"/>
      <c r="O665" s="51"/>
      <c r="P665" s="51"/>
    </row>
    <row r="666" spans="1:16" ht="18">
      <c r="A666" t="s">
        <v>8</v>
      </c>
      <c r="B666" s="159">
        <v>421</v>
      </c>
      <c r="C666" s="101">
        <v>341</v>
      </c>
      <c r="D666" s="129">
        <v>0.81</v>
      </c>
      <c r="E666" s="112">
        <v>8658021</v>
      </c>
      <c r="F666" s="46">
        <v>0.9533</v>
      </c>
      <c r="G666" s="4">
        <v>80</v>
      </c>
      <c r="H666" s="27">
        <v>0.19</v>
      </c>
      <c r="I666" s="6">
        <v>424013</v>
      </c>
      <c r="J666" s="63">
        <v>0.0467</v>
      </c>
      <c r="K666" s="26"/>
      <c r="M666" s="51"/>
      <c r="N666" s="51"/>
      <c r="O666" s="51"/>
      <c r="P666" s="51"/>
    </row>
    <row r="667" spans="1:16" ht="13.5" thickBot="1">
      <c r="A667" t="s">
        <v>9</v>
      </c>
      <c r="B667" s="159">
        <v>434</v>
      </c>
      <c r="C667" s="113">
        <v>23</v>
      </c>
      <c r="D667" s="134">
        <v>0.053</v>
      </c>
      <c r="E667" s="112">
        <v>19918</v>
      </c>
      <c r="F667" s="54">
        <v>0.652</v>
      </c>
      <c r="G667" s="20">
        <v>411</v>
      </c>
      <c r="H667" s="30">
        <v>0.947</v>
      </c>
      <c r="I667" s="6">
        <v>10631</v>
      </c>
      <c r="J667" s="65">
        <v>0.348</v>
      </c>
      <c r="K667" s="1" t="s">
        <v>56</v>
      </c>
      <c r="M667" s="51"/>
      <c r="N667" s="51"/>
      <c r="O667" s="51"/>
      <c r="P667" s="51"/>
    </row>
    <row r="668" spans="1:16" ht="14.25" thickBot="1" thickTop="1">
      <c r="A668" s="8" t="s">
        <v>1</v>
      </c>
      <c r="B668" s="155">
        <f>SUM(B663:B667)</f>
        <v>591059</v>
      </c>
      <c r="C668" s="114">
        <f>SUM(C663:C667)</f>
        <v>6073</v>
      </c>
      <c r="D668" s="135">
        <v>0.0103</v>
      </c>
      <c r="E668" s="114">
        <f>SUM(E663:E667)</f>
        <v>11001104</v>
      </c>
      <c r="F668" s="37">
        <v>0.4302</v>
      </c>
      <c r="G668" s="38">
        <f>SUM(G663:G667)</f>
        <v>584986</v>
      </c>
      <c r="H668" s="34">
        <v>0.9897</v>
      </c>
      <c r="I668" s="38">
        <f>SUM(I663:I667)</f>
        <v>14573695</v>
      </c>
      <c r="J668" s="64">
        <v>0.5698</v>
      </c>
      <c r="M668" s="51"/>
      <c r="N668" s="51"/>
      <c r="O668" s="51"/>
      <c r="P668" s="51"/>
    </row>
    <row r="669" spans="1:16" ht="14.25" thickBot="1" thickTop="1">
      <c r="A669" s="1" t="s">
        <v>104</v>
      </c>
      <c r="B669" s="158"/>
      <c r="C669" s="182" t="s">
        <v>2</v>
      </c>
      <c r="D669" s="183"/>
      <c r="E669" s="183"/>
      <c r="F669" s="184"/>
      <c r="G669" s="185" t="s">
        <v>3</v>
      </c>
      <c r="H669" s="183"/>
      <c r="I669" s="183"/>
      <c r="J669" s="184"/>
      <c r="M669" s="51"/>
      <c r="N669" s="51"/>
      <c r="O669" s="51"/>
      <c r="P669" s="51"/>
    </row>
    <row r="670" spans="2:16" ht="13.5" thickTop="1">
      <c r="B670" s="146" t="s">
        <v>10</v>
      </c>
      <c r="C670" s="100" t="s">
        <v>12</v>
      </c>
      <c r="D670" s="121"/>
      <c r="E670" s="186" t="s">
        <v>11</v>
      </c>
      <c r="F670" s="187"/>
      <c r="G670" s="13" t="s">
        <v>13</v>
      </c>
      <c r="H670" s="17"/>
      <c r="I670" s="186" t="s">
        <v>11</v>
      </c>
      <c r="J670" s="188"/>
      <c r="M670" s="51"/>
      <c r="N670" s="51"/>
      <c r="O670" s="51"/>
      <c r="P670" s="51"/>
    </row>
    <row r="671" spans="2:16" ht="13.5" thickBot="1">
      <c r="B671" s="150" t="s">
        <v>4</v>
      </c>
      <c r="C671" s="106" t="s">
        <v>4</v>
      </c>
      <c r="D671" s="126" t="s">
        <v>5</v>
      </c>
      <c r="E671" s="106" t="s">
        <v>4</v>
      </c>
      <c r="F671" s="52" t="s">
        <v>5</v>
      </c>
      <c r="G671" s="5" t="s">
        <v>4</v>
      </c>
      <c r="H671" s="3" t="s">
        <v>5</v>
      </c>
      <c r="I671" s="5" t="s">
        <v>4</v>
      </c>
      <c r="J671" s="61" t="s">
        <v>5</v>
      </c>
      <c r="K671" t="s">
        <v>0</v>
      </c>
      <c r="M671" s="51"/>
      <c r="N671" s="51"/>
      <c r="O671" s="51"/>
      <c r="P671" s="51"/>
    </row>
    <row r="672" spans="3:16" ht="13.5" thickTop="1">
      <c r="C672" s="100"/>
      <c r="E672" s="101"/>
      <c r="F672" s="53"/>
      <c r="G672" s="4"/>
      <c r="I672" s="4"/>
      <c r="K672" t="s">
        <v>7</v>
      </c>
      <c r="M672" s="51"/>
      <c r="N672" s="51"/>
      <c r="O672" s="51"/>
      <c r="P672" s="51"/>
    </row>
    <row r="673" spans="1:16" ht="12.75">
      <c r="A673" t="s">
        <v>0</v>
      </c>
      <c r="B673" s="159">
        <v>529239</v>
      </c>
      <c r="C673" s="112">
        <v>1953</v>
      </c>
      <c r="D673" s="129">
        <v>0.0037</v>
      </c>
      <c r="E673" s="112">
        <v>33389</v>
      </c>
      <c r="F673" s="46">
        <v>0.0031</v>
      </c>
      <c r="G673" s="6">
        <v>527286</v>
      </c>
      <c r="H673" s="27">
        <v>0.9963</v>
      </c>
      <c r="I673" s="6">
        <v>10762918</v>
      </c>
      <c r="J673" s="63">
        <v>0.9969</v>
      </c>
      <c r="K673" t="s">
        <v>6</v>
      </c>
      <c r="M673" s="51"/>
      <c r="N673" s="51"/>
      <c r="O673" s="51"/>
      <c r="P673" s="51"/>
    </row>
    <row r="674" spans="1:11" ht="12.75">
      <c r="A674" t="s">
        <v>7</v>
      </c>
      <c r="B674" s="159">
        <v>49517</v>
      </c>
      <c r="C674" s="101">
        <v>791</v>
      </c>
      <c r="D674" s="129">
        <v>0.016</v>
      </c>
      <c r="E674" s="112">
        <v>56018</v>
      </c>
      <c r="F674" s="46">
        <v>0.0323</v>
      </c>
      <c r="G674" s="6">
        <v>48726</v>
      </c>
      <c r="H674" s="27">
        <v>0.984</v>
      </c>
      <c r="I674" s="6">
        <v>1677742</v>
      </c>
      <c r="J674" s="63">
        <v>0.9677</v>
      </c>
      <c r="K674" t="s">
        <v>8</v>
      </c>
    </row>
    <row r="675" spans="1:10" ht="12.75">
      <c r="A675" t="s">
        <v>6</v>
      </c>
      <c r="B675" s="159">
        <v>11210</v>
      </c>
      <c r="C675" s="112">
        <v>2962</v>
      </c>
      <c r="D675" s="129">
        <v>0.2642</v>
      </c>
      <c r="E675" s="112">
        <v>2488774</v>
      </c>
      <c r="F675" s="46">
        <v>0.4444</v>
      </c>
      <c r="G675" s="6">
        <v>8248</v>
      </c>
      <c r="H675" s="27">
        <v>0.7358</v>
      </c>
      <c r="I675" s="6">
        <v>3111694</v>
      </c>
      <c r="J675" s="63">
        <v>0.5556</v>
      </c>
    </row>
    <row r="676" spans="1:10" ht="12.75">
      <c r="A676" t="s">
        <v>8</v>
      </c>
      <c r="B676" s="159">
        <v>426</v>
      </c>
      <c r="C676" s="101">
        <v>344</v>
      </c>
      <c r="D676" s="129">
        <v>0.8075</v>
      </c>
      <c r="E676" s="112">
        <v>7547038</v>
      </c>
      <c r="F676" s="46">
        <v>0.9446</v>
      </c>
      <c r="G676" s="4">
        <v>82</v>
      </c>
      <c r="H676" s="27">
        <v>0.1925</v>
      </c>
      <c r="I676" s="6">
        <v>442773</v>
      </c>
      <c r="J676" s="63">
        <v>0.0554</v>
      </c>
    </row>
    <row r="677" spans="1:11" ht="18.75" thickBot="1">
      <c r="A677" t="s">
        <v>9</v>
      </c>
      <c r="B677" s="159">
        <v>432</v>
      </c>
      <c r="C677" s="113">
        <v>22</v>
      </c>
      <c r="D677" s="134">
        <v>0.0509</v>
      </c>
      <c r="E677" s="112">
        <v>28074</v>
      </c>
      <c r="F677" s="54">
        <v>0.6413</v>
      </c>
      <c r="G677" s="20">
        <v>410</v>
      </c>
      <c r="H677" s="30">
        <v>0.9491</v>
      </c>
      <c r="I677" s="6">
        <v>15701</v>
      </c>
      <c r="J677" s="65">
        <v>0.3587</v>
      </c>
      <c r="K677" s="26"/>
    </row>
    <row r="678" spans="1:11" ht="14.25" thickBot="1" thickTop="1">
      <c r="A678" s="8" t="s">
        <v>1</v>
      </c>
      <c r="B678" s="155">
        <f>SUM(B673:B677)</f>
        <v>590824</v>
      </c>
      <c r="C678" s="114">
        <f>SUM(C673:C677)</f>
        <v>6072</v>
      </c>
      <c r="D678" s="135">
        <v>0.0103</v>
      </c>
      <c r="E678" s="114">
        <f>SUM(E673:E677)</f>
        <v>10153293</v>
      </c>
      <c r="F678" s="37">
        <v>0.3881</v>
      </c>
      <c r="G678" s="38">
        <f>SUM(G673:G677)</f>
        <v>584752</v>
      </c>
      <c r="H678" s="34">
        <v>0.9897</v>
      </c>
      <c r="I678" s="38">
        <f>SUM(I673:I677)</f>
        <v>16010828</v>
      </c>
      <c r="J678" s="64">
        <v>0.6119</v>
      </c>
      <c r="K678" s="1" t="s">
        <v>56</v>
      </c>
    </row>
    <row r="679" spans="1:10" ht="14.25" thickBot="1" thickTop="1">
      <c r="A679" s="1" t="s">
        <v>103</v>
      </c>
      <c r="B679" s="158"/>
      <c r="C679" s="182" t="s">
        <v>2</v>
      </c>
      <c r="D679" s="183"/>
      <c r="E679" s="183"/>
      <c r="F679" s="184"/>
      <c r="G679" s="185" t="s">
        <v>3</v>
      </c>
      <c r="H679" s="183"/>
      <c r="I679" s="183"/>
      <c r="J679" s="184"/>
    </row>
    <row r="680" spans="2:10" ht="13.5" thickTop="1">
      <c r="B680" s="146" t="s">
        <v>10</v>
      </c>
      <c r="C680" s="100" t="s">
        <v>12</v>
      </c>
      <c r="D680" s="121"/>
      <c r="E680" s="186" t="s">
        <v>11</v>
      </c>
      <c r="F680" s="187"/>
      <c r="G680" s="13" t="s">
        <v>13</v>
      </c>
      <c r="H680" s="17"/>
      <c r="I680" s="186" t="s">
        <v>11</v>
      </c>
      <c r="J680" s="188"/>
    </row>
    <row r="681" spans="2:10" ht="13.5" thickBot="1">
      <c r="B681" s="150" t="s">
        <v>4</v>
      </c>
      <c r="C681" s="106" t="s">
        <v>4</v>
      </c>
      <c r="D681" s="126" t="s">
        <v>5</v>
      </c>
      <c r="E681" s="106" t="s">
        <v>4</v>
      </c>
      <c r="F681" s="52" t="s">
        <v>5</v>
      </c>
      <c r="G681" s="5" t="s">
        <v>4</v>
      </c>
      <c r="H681" s="3" t="s">
        <v>5</v>
      </c>
      <c r="I681" s="5" t="s">
        <v>4</v>
      </c>
      <c r="J681" s="61" t="s">
        <v>5</v>
      </c>
    </row>
    <row r="682" spans="3:11" ht="13.5" thickTop="1">
      <c r="C682" s="100"/>
      <c r="E682" s="101"/>
      <c r="F682" s="53"/>
      <c r="G682" s="4"/>
      <c r="I682" s="4"/>
      <c r="K682" t="s">
        <v>0</v>
      </c>
    </row>
    <row r="683" spans="1:11" ht="12.75">
      <c r="A683" t="s">
        <v>0</v>
      </c>
      <c r="B683" s="159">
        <v>528834</v>
      </c>
      <c r="C683" s="112">
        <v>1911</v>
      </c>
      <c r="D683" s="129">
        <v>0.0036</v>
      </c>
      <c r="E683" s="112">
        <v>37842</v>
      </c>
      <c r="F683" s="46">
        <v>0.0031</v>
      </c>
      <c r="G683" s="6">
        <v>526923</v>
      </c>
      <c r="H683" s="27">
        <v>0.9964</v>
      </c>
      <c r="I683" s="6">
        <v>12304802</v>
      </c>
      <c r="J683" s="63">
        <v>0.9969</v>
      </c>
      <c r="K683" t="s">
        <v>7</v>
      </c>
    </row>
    <row r="684" spans="1:11" ht="12.75">
      <c r="A684" t="s">
        <v>7</v>
      </c>
      <c r="B684" s="159">
        <v>49446</v>
      </c>
      <c r="C684" s="101">
        <v>697</v>
      </c>
      <c r="D684" s="129">
        <v>0.0141</v>
      </c>
      <c r="E684" s="112">
        <v>44497</v>
      </c>
      <c r="F684" s="46">
        <v>0.0246</v>
      </c>
      <c r="G684" s="6">
        <v>48749</v>
      </c>
      <c r="H684" s="27">
        <v>0.9859</v>
      </c>
      <c r="I684" s="6">
        <v>1761569</v>
      </c>
      <c r="J684" s="63">
        <v>0.9754</v>
      </c>
      <c r="K684" t="s">
        <v>6</v>
      </c>
    </row>
    <row r="685" spans="1:11" ht="12.75">
      <c r="A685" t="s">
        <v>6</v>
      </c>
      <c r="B685" s="159">
        <v>11226</v>
      </c>
      <c r="C685" s="112">
        <v>2941</v>
      </c>
      <c r="D685" s="129">
        <v>0.262</v>
      </c>
      <c r="E685" s="112">
        <v>2599459</v>
      </c>
      <c r="F685" s="46">
        <v>0.441</v>
      </c>
      <c r="G685" s="6">
        <v>8285</v>
      </c>
      <c r="H685" s="27">
        <v>0.738</v>
      </c>
      <c r="I685" s="6">
        <v>3294921</v>
      </c>
      <c r="J685" s="63">
        <v>0.559</v>
      </c>
      <c r="K685" t="s">
        <v>8</v>
      </c>
    </row>
    <row r="686" spans="1:10" ht="12.75">
      <c r="A686" t="s">
        <v>8</v>
      </c>
      <c r="B686" s="159">
        <v>427</v>
      </c>
      <c r="C686" s="101">
        <v>345</v>
      </c>
      <c r="D686" s="129">
        <v>0.808</v>
      </c>
      <c r="E686" s="112">
        <v>7993075</v>
      </c>
      <c r="F686" s="46">
        <v>0.9451</v>
      </c>
      <c r="G686" s="4">
        <v>82</v>
      </c>
      <c r="H686" s="27">
        <v>0.192</v>
      </c>
      <c r="I686" s="6">
        <v>464184</v>
      </c>
      <c r="J686" s="63">
        <v>0.0549</v>
      </c>
    </row>
    <row r="687" spans="1:16" ht="13.5" thickBot="1">
      <c r="A687" t="s">
        <v>9</v>
      </c>
      <c r="B687" s="159">
        <v>439</v>
      </c>
      <c r="C687" s="113">
        <v>22</v>
      </c>
      <c r="D687" s="134">
        <v>0.0501</v>
      </c>
      <c r="E687" s="112">
        <v>30713</v>
      </c>
      <c r="F687" s="54">
        <v>0.6271</v>
      </c>
      <c r="G687" s="20">
        <v>417</v>
      </c>
      <c r="H687" s="30">
        <v>0.9499</v>
      </c>
      <c r="I687" s="6">
        <v>18261</v>
      </c>
      <c r="J687" s="65">
        <v>0.3729</v>
      </c>
      <c r="M687" s="51"/>
      <c r="N687" s="51"/>
      <c r="O687" s="51"/>
      <c r="P687" s="51"/>
    </row>
    <row r="688" spans="1:16" ht="19.5" thickBot="1" thickTop="1">
      <c r="A688" s="8" t="s">
        <v>1</v>
      </c>
      <c r="B688" s="155">
        <f>SUM(B683:B687)</f>
        <v>590372</v>
      </c>
      <c r="C688" s="114">
        <f>SUM(C683:C687)</f>
        <v>5916</v>
      </c>
      <c r="D688" s="135">
        <v>0.01</v>
      </c>
      <c r="E688" s="114">
        <f>SUM(E683:E687)</f>
        <v>10705586</v>
      </c>
      <c r="F688" s="37">
        <v>0.375</v>
      </c>
      <c r="G688" s="38">
        <f>SUM(G683:G687)</f>
        <v>584456</v>
      </c>
      <c r="H688" s="34">
        <v>0.99</v>
      </c>
      <c r="I688" s="38">
        <f>SUM(I683:I687)</f>
        <v>17843737</v>
      </c>
      <c r="J688" s="64">
        <v>0.625</v>
      </c>
      <c r="K688" s="26"/>
      <c r="M688" s="51"/>
      <c r="N688" s="51"/>
      <c r="O688" s="51"/>
      <c r="P688" s="51"/>
    </row>
    <row r="689" spans="1:16" ht="18.75" thickBot="1">
      <c r="A689" s="26"/>
      <c r="B689" s="161" t="s">
        <v>14</v>
      </c>
      <c r="C689" s="115"/>
      <c r="D689" s="115"/>
      <c r="E689" s="115"/>
      <c r="F689" s="69"/>
      <c r="G689" s="69"/>
      <c r="H689" s="69"/>
      <c r="I689" s="69"/>
      <c r="J689" s="70"/>
      <c r="K689" s="1" t="s">
        <v>56</v>
      </c>
      <c r="M689" s="51"/>
      <c r="N689" s="51"/>
      <c r="O689" s="51"/>
      <c r="P689" s="51"/>
    </row>
    <row r="690" spans="1:16" ht="14.25" thickBot="1" thickTop="1">
      <c r="A690" s="1" t="s">
        <v>102</v>
      </c>
      <c r="B690" s="158"/>
      <c r="C690" s="116" t="s">
        <v>2</v>
      </c>
      <c r="D690" s="136"/>
      <c r="E690" s="136"/>
      <c r="F690" s="15"/>
      <c r="G690" s="14" t="s">
        <v>3</v>
      </c>
      <c r="H690" s="14"/>
      <c r="I690" s="14"/>
      <c r="J690" s="15"/>
      <c r="M690" s="51"/>
      <c r="N690" s="51"/>
      <c r="O690" s="51"/>
      <c r="P690" s="51"/>
    </row>
    <row r="691" spans="2:16" ht="13.5" thickTop="1">
      <c r="B691" s="146" t="s">
        <v>10</v>
      </c>
      <c r="C691" s="100" t="s">
        <v>12</v>
      </c>
      <c r="D691" s="121"/>
      <c r="E691" s="186" t="s">
        <v>11</v>
      </c>
      <c r="F691" s="187"/>
      <c r="G691" s="13" t="s">
        <v>13</v>
      </c>
      <c r="H691" s="17"/>
      <c r="I691" s="186" t="s">
        <v>11</v>
      </c>
      <c r="J691" s="188"/>
      <c r="M691" s="51"/>
      <c r="N691" s="51"/>
      <c r="O691" s="51"/>
      <c r="P691" s="51"/>
    </row>
    <row r="692" spans="2:16" ht="13.5" thickBot="1">
      <c r="B692" s="150" t="s">
        <v>4</v>
      </c>
      <c r="C692" s="106" t="s">
        <v>4</v>
      </c>
      <c r="D692" s="126" t="s">
        <v>5</v>
      </c>
      <c r="E692" s="106" t="s">
        <v>4</v>
      </c>
      <c r="F692" s="52" t="s">
        <v>5</v>
      </c>
      <c r="G692" s="5" t="s">
        <v>4</v>
      </c>
      <c r="H692" s="3" t="s">
        <v>5</v>
      </c>
      <c r="I692" s="5" t="s">
        <v>4</v>
      </c>
      <c r="J692" s="61" t="s">
        <v>5</v>
      </c>
      <c r="M692" s="51"/>
      <c r="N692" s="51"/>
      <c r="O692" s="51"/>
      <c r="P692" s="51"/>
    </row>
    <row r="693" spans="3:16" ht="13.5" thickTop="1">
      <c r="C693" s="100"/>
      <c r="E693" s="101"/>
      <c r="F693" s="53"/>
      <c r="G693" s="4"/>
      <c r="I693" s="4"/>
      <c r="K693" t="s">
        <v>0</v>
      </c>
      <c r="M693" s="51"/>
      <c r="N693" s="51"/>
      <c r="O693" s="51"/>
      <c r="P693" s="51"/>
    </row>
    <row r="694" spans="1:16" ht="12.75">
      <c r="A694" t="s">
        <v>0</v>
      </c>
      <c r="B694" s="159">
        <v>527953</v>
      </c>
      <c r="C694" s="112">
        <v>1883</v>
      </c>
      <c r="D694" s="129">
        <v>0.0036</v>
      </c>
      <c r="E694" s="112">
        <v>33763</v>
      </c>
      <c r="F694" s="46">
        <v>0.003</v>
      </c>
      <c r="G694" s="6">
        <v>526070</v>
      </c>
      <c r="H694" s="27">
        <v>0.9964</v>
      </c>
      <c r="I694" s="6">
        <v>11299131</v>
      </c>
      <c r="J694" s="63">
        <v>0.997</v>
      </c>
      <c r="K694" t="s">
        <v>7</v>
      </c>
      <c r="M694" s="51"/>
      <c r="N694" s="51"/>
      <c r="O694" s="51"/>
      <c r="P694" s="51"/>
    </row>
    <row r="695" spans="1:16" ht="12.75">
      <c r="A695" t="s">
        <v>7</v>
      </c>
      <c r="B695" s="159">
        <v>49405</v>
      </c>
      <c r="C695" s="101">
        <v>698</v>
      </c>
      <c r="D695" s="129">
        <v>0.0141</v>
      </c>
      <c r="E695" s="112">
        <v>40082</v>
      </c>
      <c r="F695" s="46">
        <v>0.0236</v>
      </c>
      <c r="G695" s="6">
        <v>48707</v>
      </c>
      <c r="H695" s="27">
        <v>0.9859</v>
      </c>
      <c r="I695" s="6">
        <v>1659100</v>
      </c>
      <c r="J695" s="63">
        <v>0.9764</v>
      </c>
      <c r="K695" t="s">
        <v>6</v>
      </c>
      <c r="M695" s="51"/>
      <c r="N695" s="51"/>
      <c r="O695" s="51"/>
      <c r="P695" s="51"/>
    </row>
    <row r="696" spans="1:11" ht="12.75">
      <c r="A696" t="s">
        <v>6</v>
      </c>
      <c r="B696" s="159">
        <v>11222</v>
      </c>
      <c r="C696" s="112">
        <v>2914</v>
      </c>
      <c r="D696" s="129">
        <v>0.2597</v>
      </c>
      <c r="E696" s="112">
        <v>2337769</v>
      </c>
      <c r="F696" s="46">
        <v>0.436</v>
      </c>
      <c r="G696" s="6">
        <v>8308</v>
      </c>
      <c r="H696" s="27">
        <v>0.7403</v>
      </c>
      <c r="I696" s="6">
        <v>3024034</v>
      </c>
      <c r="J696" s="63">
        <v>0.564</v>
      </c>
      <c r="K696" t="s">
        <v>8</v>
      </c>
    </row>
    <row r="697" spans="1:10" ht="12.75">
      <c r="A697" t="s">
        <v>8</v>
      </c>
      <c r="B697" s="159">
        <v>432</v>
      </c>
      <c r="C697" s="101">
        <v>346</v>
      </c>
      <c r="D697" s="129">
        <v>0.8009</v>
      </c>
      <c r="E697" s="112">
        <v>7426290</v>
      </c>
      <c r="F697" s="46">
        <v>0.9456</v>
      </c>
      <c r="G697" s="4">
        <v>86</v>
      </c>
      <c r="H697" s="27">
        <v>0.1991</v>
      </c>
      <c r="I697" s="6">
        <v>426895</v>
      </c>
      <c r="J697" s="63">
        <v>0.0544</v>
      </c>
    </row>
    <row r="698" spans="1:16" ht="13.5" thickBot="1">
      <c r="A698" t="s">
        <v>9</v>
      </c>
      <c r="B698" s="159">
        <v>443</v>
      </c>
      <c r="C698" s="113">
        <v>23</v>
      </c>
      <c r="D698" s="134">
        <v>0.0519</v>
      </c>
      <c r="E698" s="112">
        <v>24705</v>
      </c>
      <c r="F698" s="54">
        <v>0.5912</v>
      </c>
      <c r="G698" s="20">
        <v>420</v>
      </c>
      <c r="H698" s="30">
        <v>0.9481</v>
      </c>
      <c r="I698" s="6">
        <v>17085</v>
      </c>
      <c r="J698" s="65">
        <v>0.4088</v>
      </c>
      <c r="M698" s="51"/>
      <c r="N698" s="51"/>
      <c r="O698" s="51"/>
      <c r="P698" s="51"/>
    </row>
    <row r="699" spans="1:16" ht="19.5" thickBot="1" thickTop="1">
      <c r="A699" s="8" t="s">
        <v>1</v>
      </c>
      <c r="B699" s="155">
        <f>SUM(B694:B698)</f>
        <v>589455</v>
      </c>
      <c r="C699" s="114">
        <f>SUM(C694:C698)</f>
        <v>5864</v>
      </c>
      <c r="D699" s="135">
        <v>0.0099</v>
      </c>
      <c r="E699" s="114">
        <f>SUM(E694:E698)</f>
        <v>9862609</v>
      </c>
      <c r="F699" s="37">
        <v>0.3752</v>
      </c>
      <c r="G699" s="38">
        <f>SUM(G694:G698)</f>
        <v>583591</v>
      </c>
      <c r="H699" s="34">
        <v>0.9901</v>
      </c>
      <c r="I699" s="38">
        <f>SUM(I694:I698)</f>
        <v>16426245</v>
      </c>
      <c r="J699" s="64">
        <v>0.6248</v>
      </c>
      <c r="K699" s="26"/>
      <c r="M699" s="51"/>
      <c r="N699" s="51"/>
      <c r="O699" s="51"/>
      <c r="P699" s="51"/>
    </row>
    <row r="700" spans="1:16" ht="18.75" thickBot="1">
      <c r="A700" s="26"/>
      <c r="B700" s="161" t="s">
        <v>14</v>
      </c>
      <c r="C700" s="115"/>
      <c r="D700" s="115"/>
      <c r="E700" s="115"/>
      <c r="F700" s="69"/>
      <c r="G700" s="69"/>
      <c r="H700" s="69"/>
      <c r="I700" s="69"/>
      <c r="J700" s="70"/>
      <c r="K700" s="1" t="s">
        <v>56</v>
      </c>
      <c r="M700" s="51"/>
      <c r="N700" s="51"/>
      <c r="O700" s="51"/>
      <c r="P700" s="51"/>
    </row>
    <row r="701" spans="1:16" ht="14.25" thickBot="1" thickTop="1">
      <c r="A701" s="1" t="s">
        <v>101</v>
      </c>
      <c r="B701" s="158"/>
      <c r="C701" s="116" t="s">
        <v>2</v>
      </c>
      <c r="D701" s="136"/>
      <c r="E701" s="136"/>
      <c r="F701" s="15"/>
      <c r="G701" s="14" t="s">
        <v>3</v>
      </c>
      <c r="H701" s="14"/>
      <c r="I701" s="14"/>
      <c r="J701" s="15"/>
      <c r="M701" s="51"/>
      <c r="N701" s="51"/>
      <c r="O701" s="51"/>
      <c r="P701" s="51"/>
    </row>
    <row r="702" spans="2:16" ht="13.5" thickTop="1">
      <c r="B702" s="146" t="s">
        <v>10</v>
      </c>
      <c r="C702" s="100" t="s">
        <v>12</v>
      </c>
      <c r="D702" s="121"/>
      <c r="E702" s="186" t="s">
        <v>11</v>
      </c>
      <c r="F702" s="187"/>
      <c r="G702" s="13" t="s">
        <v>13</v>
      </c>
      <c r="H702" s="17"/>
      <c r="I702" s="186" t="s">
        <v>11</v>
      </c>
      <c r="J702" s="188"/>
      <c r="M702" s="51"/>
      <c r="N702" s="51"/>
      <c r="O702" s="51"/>
      <c r="P702" s="51"/>
    </row>
    <row r="703" spans="2:16" ht="13.5" thickBot="1">
      <c r="B703" s="150" t="s">
        <v>4</v>
      </c>
      <c r="C703" s="106" t="s">
        <v>4</v>
      </c>
      <c r="D703" s="126" t="s">
        <v>5</v>
      </c>
      <c r="E703" s="106" t="s">
        <v>4</v>
      </c>
      <c r="F703" s="52" t="s">
        <v>5</v>
      </c>
      <c r="G703" s="5" t="s">
        <v>4</v>
      </c>
      <c r="H703" s="3" t="s">
        <v>5</v>
      </c>
      <c r="I703" s="5" t="s">
        <v>4</v>
      </c>
      <c r="J703" s="61" t="s">
        <v>5</v>
      </c>
      <c r="M703" s="51"/>
      <c r="N703" s="51"/>
      <c r="O703" s="51"/>
      <c r="P703" s="51"/>
    </row>
    <row r="704" spans="3:16" ht="13.5" thickTop="1">
      <c r="C704" s="100"/>
      <c r="E704" s="101"/>
      <c r="F704" s="53"/>
      <c r="G704" s="4"/>
      <c r="I704" s="4"/>
      <c r="K704" t="s">
        <v>0</v>
      </c>
      <c r="M704" s="51"/>
      <c r="N704" s="51"/>
      <c r="O704" s="51"/>
      <c r="P704" s="51"/>
    </row>
    <row r="705" spans="1:16" ht="12.75">
      <c r="A705" t="s">
        <v>0</v>
      </c>
      <c r="B705" s="159">
        <v>527064</v>
      </c>
      <c r="C705" s="112">
        <v>1864</v>
      </c>
      <c r="D705" s="129">
        <v>0.0035</v>
      </c>
      <c r="E705" s="112">
        <v>29671</v>
      </c>
      <c r="F705" s="46">
        <v>0.003</v>
      </c>
      <c r="G705" s="6">
        <v>525200</v>
      </c>
      <c r="H705" s="27">
        <v>0.9965</v>
      </c>
      <c r="I705" s="6">
        <v>9975509</v>
      </c>
      <c r="J705" s="63">
        <v>0.997</v>
      </c>
      <c r="K705" t="s">
        <v>7</v>
      </c>
      <c r="M705" s="51"/>
      <c r="N705" s="51"/>
      <c r="O705" s="51"/>
      <c r="P705" s="51"/>
    </row>
    <row r="706" spans="1:16" ht="12.75">
      <c r="A706" t="s">
        <v>7</v>
      </c>
      <c r="B706" s="159">
        <v>49373</v>
      </c>
      <c r="C706" s="101">
        <v>662</v>
      </c>
      <c r="D706" s="129">
        <v>0.0134</v>
      </c>
      <c r="E706" s="112">
        <v>33483</v>
      </c>
      <c r="F706" s="46">
        <v>0.0215</v>
      </c>
      <c r="G706" s="6">
        <v>48711</v>
      </c>
      <c r="H706" s="27">
        <v>0.9866</v>
      </c>
      <c r="I706" s="6">
        <v>1526511</v>
      </c>
      <c r="J706" s="63">
        <v>0.9785</v>
      </c>
      <c r="K706" t="s">
        <v>6</v>
      </c>
      <c r="M706" s="51"/>
      <c r="N706" s="51"/>
      <c r="O706" s="51"/>
      <c r="P706" s="51"/>
    </row>
    <row r="707" spans="1:11" ht="12.75">
      <c r="A707" t="s">
        <v>6</v>
      </c>
      <c r="B707" s="159">
        <v>11237</v>
      </c>
      <c r="C707" s="112">
        <v>2765</v>
      </c>
      <c r="D707" s="129">
        <v>0.2461</v>
      </c>
      <c r="E707" s="112">
        <v>2229789</v>
      </c>
      <c r="F707" s="46">
        <v>0.4111</v>
      </c>
      <c r="G707" s="6">
        <v>8472</v>
      </c>
      <c r="H707" s="27">
        <v>0.7539</v>
      </c>
      <c r="I707" s="6">
        <v>3193807</v>
      </c>
      <c r="J707" s="63">
        <v>0.5889</v>
      </c>
      <c r="K707" t="s">
        <v>8</v>
      </c>
    </row>
    <row r="708" spans="1:10" ht="12.75">
      <c r="A708" t="s">
        <v>8</v>
      </c>
      <c r="B708" s="159">
        <v>444</v>
      </c>
      <c r="C708" s="101">
        <v>357</v>
      </c>
      <c r="D708" s="129">
        <v>0.8041</v>
      </c>
      <c r="E708" s="112">
        <v>7259294</v>
      </c>
      <c r="F708" s="46">
        <v>0.9041</v>
      </c>
      <c r="G708" s="4">
        <v>87</v>
      </c>
      <c r="H708" s="27">
        <v>0.1959</v>
      </c>
      <c r="I708" s="6">
        <v>769993</v>
      </c>
      <c r="J708" s="63">
        <v>0.0959</v>
      </c>
    </row>
    <row r="709" spans="1:16" ht="13.5" thickBot="1">
      <c r="A709" t="s">
        <v>9</v>
      </c>
      <c r="B709" s="159">
        <v>441</v>
      </c>
      <c r="C709" s="113">
        <v>22</v>
      </c>
      <c r="D709" s="134">
        <v>0.0499</v>
      </c>
      <c r="E709" s="112">
        <v>28826</v>
      </c>
      <c r="F709" s="54">
        <v>0.5845</v>
      </c>
      <c r="G709" s="20">
        <v>419</v>
      </c>
      <c r="H709" s="30">
        <v>0.9501</v>
      </c>
      <c r="I709" s="6">
        <v>20488</v>
      </c>
      <c r="J709" s="65">
        <v>0.4155</v>
      </c>
      <c r="M709" s="51"/>
      <c r="N709" s="51"/>
      <c r="O709" s="51"/>
      <c r="P709" s="51"/>
    </row>
    <row r="710" spans="1:16" ht="19.5" thickBot="1" thickTop="1">
      <c r="A710" s="8" t="s">
        <v>1</v>
      </c>
      <c r="B710" s="155">
        <f>SUM(B705:B709)</f>
        <v>588559</v>
      </c>
      <c r="C710" s="114">
        <f>SUM(C705:C709)</f>
        <v>5670</v>
      </c>
      <c r="D710" s="135">
        <v>0.0096</v>
      </c>
      <c r="E710" s="114">
        <f>SUM(E705:E709)</f>
        <v>9581063</v>
      </c>
      <c r="F710" s="37">
        <v>0.3822</v>
      </c>
      <c r="G710" s="38">
        <f>SUM(G705:G709)</f>
        <v>582889</v>
      </c>
      <c r="H710" s="34">
        <v>0.9904</v>
      </c>
      <c r="I710" s="38">
        <f>SUM(I705:I709)</f>
        <v>15486308</v>
      </c>
      <c r="J710" s="64">
        <v>0.6178</v>
      </c>
      <c r="K710" s="26"/>
      <c r="M710" s="51"/>
      <c r="N710" s="51"/>
      <c r="O710" s="51"/>
      <c r="P710" s="51"/>
    </row>
    <row r="711" spans="1:16" ht="18.75" thickBot="1">
      <c r="A711" s="26"/>
      <c r="B711" s="161" t="s">
        <v>14</v>
      </c>
      <c r="C711" s="115"/>
      <c r="D711" s="115"/>
      <c r="E711" s="115"/>
      <c r="F711" s="69"/>
      <c r="G711" s="69"/>
      <c r="H711" s="69"/>
      <c r="I711" s="69"/>
      <c r="J711" s="70"/>
      <c r="K711" s="1" t="s">
        <v>56</v>
      </c>
      <c r="M711" s="51"/>
      <c r="N711" s="51"/>
      <c r="O711" s="51"/>
      <c r="P711" s="51"/>
    </row>
    <row r="712" spans="1:16" ht="14.25" thickBot="1" thickTop="1">
      <c r="A712" s="1" t="s">
        <v>100</v>
      </c>
      <c r="B712" s="158"/>
      <c r="C712" s="116" t="s">
        <v>2</v>
      </c>
      <c r="D712" s="136"/>
      <c r="E712" s="136"/>
      <c r="F712" s="15"/>
      <c r="G712" s="14" t="s">
        <v>3</v>
      </c>
      <c r="H712" s="14"/>
      <c r="I712" s="14"/>
      <c r="J712" s="15"/>
      <c r="M712" s="51"/>
      <c r="N712" s="51"/>
      <c r="O712" s="51"/>
      <c r="P712" s="51"/>
    </row>
    <row r="713" spans="2:16" ht="13.5" thickTop="1">
      <c r="B713" s="146" t="s">
        <v>10</v>
      </c>
      <c r="C713" s="100" t="s">
        <v>12</v>
      </c>
      <c r="D713" s="121"/>
      <c r="E713" s="186" t="s">
        <v>11</v>
      </c>
      <c r="F713" s="187"/>
      <c r="G713" s="13" t="s">
        <v>13</v>
      </c>
      <c r="H713" s="17"/>
      <c r="I713" s="186" t="s">
        <v>11</v>
      </c>
      <c r="J713" s="188"/>
      <c r="M713" s="51"/>
      <c r="N713" s="51"/>
      <c r="O713" s="51"/>
      <c r="P713" s="51"/>
    </row>
    <row r="714" spans="2:16" ht="13.5" thickBot="1">
      <c r="B714" s="150" t="s">
        <v>4</v>
      </c>
      <c r="C714" s="106" t="s">
        <v>4</v>
      </c>
      <c r="D714" s="126" t="s">
        <v>5</v>
      </c>
      <c r="E714" s="106" t="s">
        <v>4</v>
      </c>
      <c r="F714" s="52" t="s">
        <v>5</v>
      </c>
      <c r="G714" s="5" t="s">
        <v>4</v>
      </c>
      <c r="H714" s="3" t="s">
        <v>5</v>
      </c>
      <c r="I714" s="5" t="s">
        <v>4</v>
      </c>
      <c r="J714" s="61" t="s">
        <v>5</v>
      </c>
      <c r="M714" s="51"/>
      <c r="N714" s="51"/>
      <c r="O714" s="51"/>
      <c r="P714" s="51"/>
    </row>
    <row r="715" spans="3:16" ht="13.5" thickTop="1">
      <c r="C715" s="100"/>
      <c r="E715" s="101"/>
      <c r="F715" s="53"/>
      <c r="G715" s="4"/>
      <c r="I715" s="4"/>
      <c r="K715" t="s">
        <v>0</v>
      </c>
      <c r="M715" s="51"/>
      <c r="N715" s="51"/>
      <c r="O715" s="51"/>
      <c r="P715" s="51"/>
    </row>
    <row r="716" spans="1:16" ht="12.75">
      <c r="A716" t="s">
        <v>0</v>
      </c>
      <c r="B716" s="159">
        <v>526343</v>
      </c>
      <c r="C716" s="112">
        <v>1837</v>
      </c>
      <c r="D716" s="129">
        <v>0.0035</v>
      </c>
      <c r="E716" s="112">
        <v>27275</v>
      </c>
      <c r="F716" s="46">
        <v>0.0029</v>
      </c>
      <c r="G716" s="6">
        <v>524506</v>
      </c>
      <c r="H716" s="27">
        <v>0.9965</v>
      </c>
      <c r="I716" s="6">
        <v>9224192</v>
      </c>
      <c r="J716" s="63">
        <v>0.9971</v>
      </c>
      <c r="K716" t="s">
        <v>7</v>
      </c>
      <c r="M716" s="51"/>
      <c r="N716" s="51"/>
      <c r="O716" s="51"/>
      <c r="P716" s="51"/>
    </row>
    <row r="717" spans="1:16" ht="12.75">
      <c r="A717" t="s">
        <v>7</v>
      </c>
      <c r="B717" s="159">
        <v>49328</v>
      </c>
      <c r="C717" s="101">
        <v>653</v>
      </c>
      <c r="D717" s="129">
        <v>0.0132</v>
      </c>
      <c r="E717" s="112">
        <v>31295</v>
      </c>
      <c r="F717" s="46">
        <v>0.0206</v>
      </c>
      <c r="G717" s="6">
        <v>48675</v>
      </c>
      <c r="H717" s="27">
        <v>0.9868</v>
      </c>
      <c r="I717" s="6">
        <v>1489379</v>
      </c>
      <c r="J717" s="63">
        <v>0.9794</v>
      </c>
      <c r="K717" t="s">
        <v>6</v>
      </c>
      <c r="M717" s="51"/>
      <c r="N717" s="51"/>
      <c r="O717" s="51"/>
      <c r="P717" s="51"/>
    </row>
    <row r="718" spans="1:11" ht="12.75">
      <c r="A718" t="s">
        <v>6</v>
      </c>
      <c r="B718" s="159">
        <v>11283</v>
      </c>
      <c r="C718" s="112">
        <v>2733</v>
      </c>
      <c r="D718" s="129">
        <v>0.2422</v>
      </c>
      <c r="E718" s="112">
        <v>2157920</v>
      </c>
      <c r="F718" s="46">
        <v>0.3925</v>
      </c>
      <c r="G718" s="6">
        <v>8550</v>
      </c>
      <c r="H718" s="27">
        <v>0.7578</v>
      </c>
      <c r="I718" s="6">
        <v>3340072</v>
      </c>
      <c r="J718" s="63">
        <v>0.6075</v>
      </c>
      <c r="K718" t="s">
        <v>8</v>
      </c>
    </row>
    <row r="719" spans="1:10" ht="12.75">
      <c r="A719" t="s">
        <v>8</v>
      </c>
      <c r="B719" s="159">
        <v>448</v>
      </c>
      <c r="C719" s="101">
        <v>355</v>
      </c>
      <c r="D719" s="129">
        <v>0.7924</v>
      </c>
      <c r="E719" s="112">
        <v>8056476</v>
      </c>
      <c r="F719" s="46">
        <v>0.9094</v>
      </c>
      <c r="G719" s="4">
        <v>93</v>
      </c>
      <c r="H719" s="27">
        <v>0.2076</v>
      </c>
      <c r="I719" s="6">
        <v>802189</v>
      </c>
      <c r="J719" s="63">
        <v>0.0906</v>
      </c>
    </row>
    <row r="720" spans="1:10" ht="13.5" thickBot="1">
      <c r="A720" t="s">
        <v>9</v>
      </c>
      <c r="B720" s="159">
        <v>442</v>
      </c>
      <c r="C720" s="113">
        <v>22</v>
      </c>
      <c r="D720" s="134">
        <v>0.0498</v>
      </c>
      <c r="E720" s="112">
        <v>20478</v>
      </c>
      <c r="F720" s="54">
        <v>0.5452</v>
      </c>
      <c r="G720" s="20">
        <v>420</v>
      </c>
      <c r="H720" s="30">
        <v>0.9502</v>
      </c>
      <c r="I720" s="6">
        <v>17083</v>
      </c>
      <c r="J720" s="65">
        <v>0.4548</v>
      </c>
    </row>
    <row r="721" spans="1:16" ht="19.5" thickBot="1" thickTop="1">
      <c r="A721" s="8" t="s">
        <v>1</v>
      </c>
      <c r="B721" s="155">
        <f>SUM(B716:B720)</f>
        <v>587844</v>
      </c>
      <c r="C721" s="114">
        <f>SUM(C716:C720)</f>
        <v>5600</v>
      </c>
      <c r="D721" s="135">
        <v>0.0095</v>
      </c>
      <c r="E721" s="114">
        <f>SUM(E716:E720)</f>
        <v>10293444</v>
      </c>
      <c r="F721" s="37">
        <v>0.409</v>
      </c>
      <c r="G721" s="38">
        <f>SUM(G716:G720)</f>
        <v>582244</v>
      </c>
      <c r="H721" s="34">
        <v>0.9905</v>
      </c>
      <c r="I721" s="38">
        <f>SUM(I716:I720)</f>
        <v>14872915</v>
      </c>
      <c r="J721" s="64">
        <v>0.591</v>
      </c>
      <c r="K721" s="26"/>
      <c r="M721" s="50" t="s">
        <v>84</v>
      </c>
      <c r="N721" s="50"/>
      <c r="O721" s="50"/>
      <c r="P721" s="50"/>
    </row>
    <row r="722" spans="1:16" ht="18.75" thickBot="1">
      <c r="A722" s="26"/>
      <c r="B722" s="161" t="s">
        <v>14</v>
      </c>
      <c r="C722" s="115"/>
      <c r="D722" s="115"/>
      <c r="E722" s="115"/>
      <c r="F722" s="69"/>
      <c r="G722" s="69"/>
      <c r="H722" s="69"/>
      <c r="I722" s="69"/>
      <c r="J722" s="70"/>
      <c r="K722" s="1" t="s">
        <v>56</v>
      </c>
      <c r="M722" s="50" t="s">
        <v>85</v>
      </c>
      <c r="N722" s="50"/>
      <c r="O722" s="50"/>
      <c r="P722" s="50"/>
    </row>
    <row r="723" spans="1:16" ht="14.25" thickBot="1" thickTop="1">
      <c r="A723" s="1" t="s">
        <v>99</v>
      </c>
      <c r="B723" s="158"/>
      <c r="C723" s="116" t="s">
        <v>2</v>
      </c>
      <c r="D723" s="136"/>
      <c r="E723" s="136"/>
      <c r="F723" s="15"/>
      <c r="G723" s="14" t="s">
        <v>3</v>
      </c>
      <c r="H723" s="14"/>
      <c r="I723" s="14"/>
      <c r="J723" s="15"/>
      <c r="M723" s="50" t="s">
        <v>86</v>
      </c>
      <c r="N723" s="50"/>
      <c r="O723" s="50"/>
      <c r="P723" s="50"/>
    </row>
    <row r="724" spans="2:16" ht="13.5" thickTop="1">
      <c r="B724" s="146" t="s">
        <v>10</v>
      </c>
      <c r="C724" s="100" t="s">
        <v>12</v>
      </c>
      <c r="D724" s="121"/>
      <c r="E724" s="186" t="s">
        <v>11</v>
      </c>
      <c r="F724" s="187"/>
      <c r="G724" s="13" t="s">
        <v>13</v>
      </c>
      <c r="H724" s="17"/>
      <c r="I724" s="186" t="s">
        <v>11</v>
      </c>
      <c r="J724" s="188"/>
      <c r="M724" s="50" t="s">
        <v>87</v>
      </c>
      <c r="N724" s="50"/>
      <c r="O724" s="50"/>
      <c r="P724" s="50"/>
    </row>
    <row r="725" spans="2:16" ht="13.5" thickBot="1">
      <c r="B725" s="150" t="s">
        <v>4</v>
      </c>
      <c r="C725" s="106" t="s">
        <v>4</v>
      </c>
      <c r="D725" s="126" t="s">
        <v>5</v>
      </c>
      <c r="E725" s="106" t="s">
        <v>4</v>
      </c>
      <c r="F725" s="52" t="s">
        <v>5</v>
      </c>
      <c r="G725" s="5" t="s">
        <v>4</v>
      </c>
      <c r="H725" s="3" t="s">
        <v>5</v>
      </c>
      <c r="I725" s="5" t="s">
        <v>4</v>
      </c>
      <c r="J725" s="61" t="s">
        <v>5</v>
      </c>
      <c r="M725" s="50" t="s">
        <v>88</v>
      </c>
      <c r="N725" s="50"/>
      <c r="O725" s="50"/>
      <c r="P725" s="50"/>
    </row>
    <row r="726" spans="3:16" ht="13.5" thickTop="1">
      <c r="C726" s="100"/>
      <c r="E726" s="101"/>
      <c r="F726" s="53"/>
      <c r="G726" s="4"/>
      <c r="I726" s="4"/>
      <c r="K726" t="s">
        <v>0</v>
      </c>
      <c r="M726" s="50" t="s">
        <v>89</v>
      </c>
      <c r="N726" s="50"/>
      <c r="O726" s="50"/>
      <c r="P726" s="50"/>
    </row>
    <row r="727" spans="1:16" ht="12.75">
      <c r="A727" t="s">
        <v>0</v>
      </c>
      <c r="B727" s="159">
        <v>525587</v>
      </c>
      <c r="C727" s="112">
        <v>1838</v>
      </c>
      <c r="D727" s="129">
        <v>0.0035</v>
      </c>
      <c r="E727" s="112">
        <v>24964</v>
      </c>
      <c r="F727" s="46">
        <v>0.0028</v>
      </c>
      <c r="G727" s="6">
        <v>523749</v>
      </c>
      <c r="H727" s="27">
        <v>0.9965</v>
      </c>
      <c r="I727" s="6">
        <v>8887193</v>
      </c>
      <c r="J727" s="63">
        <v>0.9972</v>
      </c>
      <c r="K727" t="s">
        <v>7</v>
      </c>
      <c r="M727" s="50" t="s">
        <v>90</v>
      </c>
      <c r="N727" s="50"/>
      <c r="O727" s="50"/>
      <c r="P727" s="50"/>
    </row>
    <row r="728" spans="1:16" ht="12.75">
      <c r="A728" t="s">
        <v>7</v>
      </c>
      <c r="B728" s="159">
        <v>49275</v>
      </c>
      <c r="C728" s="101">
        <v>641</v>
      </c>
      <c r="D728" s="129">
        <v>0.013</v>
      </c>
      <c r="E728" s="112">
        <v>29390</v>
      </c>
      <c r="F728" s="46">
        <v>0.0193</v>
      </c>
      <c r="G728" s="6">
        <v>48634</v>
      </c>
      <c r="H728" s="27">
        <v>0.987</v>
      </c>
      <c r="I728" s="6">
        <v>1494848</v>
      </c>
      <c r="J728" s="63">
        <v>0.9807</v>
      </c>
      <c r="K728" t="s">
        <v>6</v>
      </c>
      <c r="M728" s="50" t="s">
        <v>91</v>
      </c>
      <c r="N728" s="50"/>
      <c r="O728" s="50"/>
      <c r="P728" s="50"/>
    </row>
    <row r="729" spans="1:16" ht="12.75">
      <c r="A729" t="s">
        <v>6</v>
      </c>
      <c r="B729" s="159">
        <v>11310</v>
      </c>
      <c r="C729" s="112">
        <v>2703</v>
      </c>
      <c r="D729" s="129">
        <v>0.239</v>
      </c>
      <c r="E729" s="112">
        <v>2012649</v>
      </c>
      <c r="F729" s="46">
        <v>0.371</v>
      </c>
      <c r="G729" s="6">
        <v>8607</v>
      </c>
      <c r="H729" s="27">
        <v>0.761</v>
      </c>
      <c r="I729" s="6">
        <v>3411683</v>
      </c>
      <c r="J729" s="63">
        <v>0.629</v>
      </c>
      <c r="K729" t="s">
        <v>8</v>
      </c>
      <c r="M729" s="50"/>
      <c r="N729" s="50"/>
      <c r="O729" s="50"/>
      <c r="P729" s="50"/>
    </row>
    <row r="730" spans="1:10" ht="12.75">
      <c r="A730" t="s">
        <v>8</v>
      </c>
      <c r="B730" s="159">
        <v>444</v>
      </c>
      <c r="C730" s="101">
        <v>351</v>
      </c>
      <c r="D730" s="129">
        <v>0.7905</v>
      </c>
      <c r="E730" s="112">
        <v>7760721</v>
      </c>
      <c r="F730" s="46">
        <v>0.9116</v>
      </c>
      <c r="G730" s="4">
        <v>93</v>
      </c>
      <c r="H730" s="27">
        <v>0.2095</v>
      </c>
      <c r="I730" s="6">
        <v>752364</v>
      </c>
      <c r="J730" s="63">
        <v>0.0884</v>
      </c>
    </row>
    <row r="731" spans="1:10" ht="13.5" thickBot="1">
      <c r="A731" t="s">
        <v>9</v>
      </c>
      <c r="B731" s="159">
        <v>439</v>
      </c>
      <c r="C731" s="113">
        <v>22</v>
      </c>
      <c r="D731" s="134">
        <v>0.0501</v>
      </c>
      <c r="E731" s="112">
        <v>16072</v>
      </c>
      <c r="F731" s="54">
        <v>0.5784</v>
      </c>
      <c r="G731" s="20">
        <v>417</v>
      </c>
      <c r="H731" s="30">
        <v>0.9499</v>
      </c>
      <c r="I731" s="6">
        <v>11713</v>
      </c>
      <c r="J731" s="65">
        <v>0.4216</v>
      </c>
    </row>
    <row r="732" spans="1:11" ht="19.5" thickBot="1" thickTop="1">
      <c r="A732" s="8" t="s">
        <v>1</v>
      </c>
      <c r="B732" s="155">
        <f>SUM(B727:B731)</f>
        <v>587055</v>
      </c>
      <c r="C732" s="114">
        <f>SUM(C727:C731)</f>
        <v>5555</v>
      </c>
      <c r="D732" s="135">
        <v>0.0095</v>
      </c>
      <c r="E732" s="114">
        <f>SUM(E727:E731)</f>
        <v>9843796</v>
      </c>
      <c r="F732" s="37">
        <v>0.4034</v>
      </c>
      <c r="G732" s="38">
        <f>SUM(G727:G731)</f>
        <v>581500</v>
      </c>
      <c r="H732" s="34">
        <v>0.9905</v>
      </c>
      <c r="I732" s="38">
        <f>SUM(I727:I731)</f>
        <v>14557801</v>
      </c>
      <c r="J732" s="64">
        <v>0.5966</v>
      </c>
      <c r="K732" s="26"/>
    </row>
    <row r="733" spans="1:11" ht="18.75" thickBot="1">
      <c r="A733" s="26"/>
      <c r="B733" s="161" t="s">
        <v>14</v>
      </c>
      <c r="C733" s="115"/>
      <c r="D733" s="115"/>
      <c r="E733" s="115"/>
      <c r="F733" s="69"/>
      <c r="G733" s="69"/>
      <c r="H733" s="69"/>
      <c r="I733" s="69"/>
      <c r="J733" s="70"/>
      <c r="K733" s="1" t="s">
        <v>56</v>
      </c>
    </row>
    <row r="734" spans="1:10" ht="14.25" thickBot="1" thickTop="1">
      <c r="A734" s="1" t="s">
        <v>98</v>
      </c>
      <c r="B734" s="158"/>
      <c r="C734" s="116" t="s">
        <v>2</v>
      </c>
      <c r="D734" s="136"/>
      <c r="E734" s="136"/>
      <c r="F734" s="15"/>
      <c r="G734" s="14" t="s">
        <v>3</v>
      </c>
      <c r="H734" s="14"/>
      <c r="I734" s="14"/>
      <c r="J734" s="15"/>
    </row>
    <row r="735" spans="2:10" ht="13.5" thickTop="1">
      <c r="B735" s="146" t="s">
        <v>10</v>
      </c>
      <c r="C735" s="100" t="s">
        <v>12</v>
      </c>
      <c r="D735" s="121"/>
      <c r="E735" s="186" t="s">
        <v>11</v>
      </c>
      <c r="F735" s="187"/>
      <c r="G735" s="13" t="s">
        <v>13</v>
      </c>
      <c r="H735" s="17"/>
      <c r="I735" s="186" t="s">
        <v>11</v>
      </c>
      <c r="J735" s="188"/>
    </row>
    <row r="736" spans="2:10" ht="13.5" thickBot="1">
      <c r="B736" s="150" t="s">
        <v>4</v>
      </c>
      <c r="C736" s="106" t="s">
        <v>4</v>
      </c>
      <c r="D736" s="126" t="s">
        <v>5</v>
      </c>
      <c r="E736" s="106" t="s">
        <v>4</v>
      </c>
      <c r="F736" s="52" t="s">
        <v>5</v>
      </c>
      <c r="G736" s="5" t="s">
        <v>4</v>
      </c>
      <c r="H736" s="3" t="s">
        <v>5</v>
      </c>
      <c r="I736" s="5" t="s">
        <v>4</v>
      </c>
      <c r="J736" s="61" t="s">
        <v>5</v>
      </c>
    </row>
    <row r="737" spans="3:11" ht="13.5" thickTop="1">
      <c r="C737" s="100"/>
      <c r="E737" s="101"/>
      <c r="F737" s="53"/>
      <c r="G737" s="4"/>
      <c r="I737" s="4"/>
      <c r="K737" t="s">
        <v>0</v>
      </c>
    </row>
    <row r="738" spans="1:11" ht="12.75">
      <c r="A738" t="s">
        <v>0</v>
      </c>
      <c r="B738" s="159">
        <v>525031</v>
      </c>
      <c r="C738" s="112">
        <v>1809</v>
      </c>
      <c r="D738" s="129">
        <v>0.0034</v>
      </c>
      <c r="E738" s="112">
        <v>24960</v>
      </c>
      <c r="F738" s="46">
        <v>0.0026</v>
      </c>
      <c r="G738" s="6">
        <v>523222</v>
      </c>
      <c r="H738" s="27">
        <v>0.9966</v>
      </c>
      <c r="I738" s="6">
        <v>9427370</v>
      </c>
      <c r="J738" s="63">
        <v>0.9974</v>
      </c>
      <c r="K738" t="s">
        <v>7</v>
      </c>
    </row>
    <row r="739" spans="1:11" ht="12.75">
      <c r="A739" t="s">
        <v>7</v>
      </c>
      <c r="B739" s="159">
        <v>49258</v>
      </c>
      <c r="C739" s="101">
        <v>625</v>
      </c>
      <c r="D739" s="129">
        <v>0.0127</v>
      </c>
      <c r="E739" s="112">
        <v>30018</v>
      </c>
      <c r="F739" s="46">
        <v>0.0186</v>
      </c>
      <c r="G739" s="6">
        <v>48633</v>
      </c>
      <c r="H739" s="27">
        <v>0.9873</v>
      </c>
      <c r="I739" s="6">
        <v>1585574</v>
      </c>
      <c r="J739" s="63">
        <v>0.9814</v>
      </c>
      <c r="K739" t="s">
        <v>6</v>
      </c>
    </row>
    <row r="740" spans="1:11" ht="12.75">
      <c r="A740" t="s">
        <v>6</v>
      </c>
      <c r="B740" s="159">
        <v>11283</v>
      </c>
      <c r="C740" s="112">
        <v>2638</v>
      </c>
      <c r="D740" s="129">
        <v>0.2338</v>
      </c>
      <c r="E740" s="112">
        <v>1948064</v>
      </c>
      <c r="F740" s="46">
        <v>0.3578</v>
      </c>
      <c r="G740" s="6">
        <v>8645</v>
      </c>
      <c r="H740" s="27">
        <v>0.7662</v>
      </c>
      <c r="I740" s="6">
        <v>3497030</v>
      </c>
      <c r="J740" s="63">
        <v>0.6422</v>
      </c>
      <c r="K740" t="s">
        <v>8</v>
      </c>
    </row>
    <row r="741" spans="1:10" ht="12.75">
      <c r="A741" t="s">
        <v>8</v>
      </c>
      <c r="B741" s="159">
        <v>444</v>
      </c>
      <c r="C741" s="101">
        <v>347</v>
      </c>
      <c r="D741" s="129">
        <v>0.7815</v>
      </c>
      <c r="E741" s="112">
        <v>8173196</v>
      </c>
      <c r="F741" s="46">
        <v>0.9004</v>
      </c>
      <c r="G741" s="4">
        <v>97</v>
      </c>
      <c r="H741" s="27">
        <v>0.2185</v>
      </c>
      <c r="I741" s="6">
        <v>903677</v>
      </c>
      <c r="J741" s="63">
        <v>0.0996</v>
      </c>
    </row>
    <row r="742" spans="1:10" ht="13.5" thickBot="1">
      <c r="A742" t="s">
        <v>9</v>
      </c>
      <c r="B742" s="159">
        <v>439</v>
      </c>
      <c r="C742" s="113">
        <v>22</v>
      </c>
      <c r="D742" s="134">
        <v>0.0501</v>
      </c>
      <c r="E742" s="112">
        <v>12789</v>
      </c>
      <c r="F742" s="54">
        <v>0.5764</v>
      </c>
      <c r="G742" s="20">
        <v>417</v>
      </c>
      <c r="H742" s="30">
        <v>0.9499</v>
      </c>
      <c r="I742" s="6">
        <v>9399</v>
      </c>
      <c r="J742" s="65">
        <v>0.4236</v>
      </c>
    </row>
    <row r="743" spans="1:11" ht="19.5" thickBot="1" thickTop="1">
      <c r="A743" s="8" t="s">
        <v>1</v>
      </c>
      <c r="B743" s="155">
        <f>SUM(B738:B742)</f>
        <v>586455</v>
      </c>
      <c r="C743" s="114">
        <f>SUM(C738:C742)</f>
        <v>5441</v>
      </c>
      <c r="D743" s="135">
        <v>0.0093</v>
      </c>
      <c r="E743" s="114">
        <f>SUM(E738:E742)</f>
        <v>10189027</v>
      </c>
      <c r="F743" s="37">
        <v>0.3978</v>
      </c>
      <c r="G743" s="38">
        <f>SUM(G738:G742)</f>
        <v>581014</v>
      </c>
      <c r="H743" s="34">
        <v>0.9907</v>
      </c>
      <c r="I743" s="38">
        <f>SUM(I738:I742)</f>
        <v>15423050</v>
      </c>
      <c r="J743" s="64">
        <v>0.6022</v>
      </c>
      <c r="K743" s="26"/>
    </row>
    <row r="744" spans="1:11" ht="18.75" thickBot="1">
      <c r="A744" s="26"/>
      <c r="B744" s="161" t="s">
        <v>14</v>
      </c>
      <c r="C744" s="115"/>
      <c r="D744" s="115"/>
      <c r="E744" s="115"/>
      <c r="F744" s="69"/>
      <c r="G744" s="69"/>
      <c r="H744" s="69"/>
      <c r="I744" s="69"/>
      <c r="J744" s="70"/>
      <c r="K744" s="1" t="s">
        <v>56</v>
      </c>
    </row>
    <row r="745" spans="1:10" ht="14.25" thickBot="1" thickTop="1">
      <c r="A745" s="1" t="s">
        <v>97</v>
      </c>
      <c r="B745" s="158"/>
      <c r="C745" s="116" t="s">
        <v>2</v>
      </c>
      <c r="D745" s="136"/>
      <c r="E745" s="136"/>
      <c r="F745" s="15"/>
      <c r="G745" s="14" t="s">
        <v>3</v>
      </c>
      <c r="H745" s="14"/>
      <c r="I745" s="14"/>
      <c r="J745" s="15"/>
    </row>
    <row r="746" spans="2:10" ht="13.5" thickTop="1">
      <c r="B746" s="146" t="s">
        <v>10</v>
      </c>
      <c r="C746" s="100" t="s">
        <v>12</v>
      </c>
      <c r="D746" s="121"/>
      <c r="E746" s="186" t="s">
        <v>11</v>
      </c>
      <c r="F746" s="187"/>
      <c r="G746" s="13" t="s">
        <v>13</v>
      </c>
      <c r="H746" s="17"/>
      <c r="I746" s="186" t="s">
        <v>11</v>
      </c>
      <c r="J746" s="188"/>
    </row>
    <row r="747" spans="2:10" ht="13.5" thickBot="1">
      <c r="B747" s="150" t="s">
        <v>4</v>
      </c>
      <c r="C747" s="106" t="s">
        <v>4</v>
      </c>
      <c r="D747" s="126" t="s">
        <v>5</v>
      </c>
      <c r="E747" s="106" t="s">
        <v>4</v>
      </c>
      <c r="F747" s="52" t="s">
        <v>5</v>
      </c>
      <c r="G747" s="5" t="s">
        <v>4</v>
      </c>
      <c r="H747" s="3" t="s">
        <v>5</v>
      </c>
      <c r="I747" s="5" t="s">
        <v>4</v>
      </c>
      <c r="J747" s="61" t="s">
        <v>5</v>
      </c>
    </row>
    <row r="748" spans="3:11" ht="13.5" thickTop="1">
      <c r="C748" s="100"/>
      <c r="E748" s="101"/>
      <c r="F748" s="53"/>
      <c r="G748" s="4"/>
      <c r="I748" s="4"/>
      <c r="K748" t="s">
        <v>0</v>
      </c>
    </row>
    <row r="749" spans="1:11" ht="12.75">
      <c r="A749" t="s">
        <v>0</v>
      </c>
      <c r="B749" s="159">
        <v>524318</v>
      </c>
      <c r="C749" s="112">
        <v>1768</v>
      </c>
      <c r="D749" s="129">
        <v>0.0034</v>
      </c>
      <c r="E749" s="112">
        <v>40672</v>
      </c>
      <c r="F749" s="46">
        <v>0.0034</v>
      </c>
      <c r="G749" s="6">
        <v>522550</v>
      </c>
      <c r="H749" s="27">
        <v>0.9966</v>
      </c>
      <c r="I749" s="6">
        <v>11836744</v>
      </c>
      <c r="J749" s="63">
        <v>0.9966</v>
      </c>
      <c r="K749" t="s">
        <v>7</v>
      </c>
    </row>
    <row r="750" spans="1:11" ht="12.75">
      <c r="A750" t="s">
        <v>7</v>
      </c>
      <c r="B750" s="159">
        <v>49244</v>
      </c>
      <c r="C750" s="101">
        <v>622</v>
      </c>
      <c r="D750" s="129">
        <v>0.0126</v>
      </c>
      <c r="E750" s="112">
        <v>37737</v>
      </c>
      <c r="F750" s="46">
        <v>0.0184</v>
      </c>
      <c r="G750" s="6">
        <v>48622</v>
      </c>
      <c r="H750" s="27">
        <v>0.9874</v>
      </c>
      <c r="I750" s="6">
        <v>2007782</v>
      </c>
      <c r="J750" s="63">
        <v>0.9816</v>
      </c>
      <c r="K750" t="s">
        <v>6</v>
      </c>
    </row>
    <row r="751" spans="1:11" ht="12.75">
      <c r="A751" t="s">
        <v>6</v>
      </c>
      <c r="B751" s="159">
        <v>11246</v>
      </c>
      <c r="C751" s="112">
        <v>2642</v>
      </c>
      <c r="D751" s="129">
        <v>0.2349</v>
      </c>
      <c r="E751" s="112">
        <v>2503194</v>
      </c>
      <c r="F751" s="46">
        <v>0.3652</v>
      </c>
      <c r="G751" s="6">
        <v>8604</v>
      </c>
      <c r="H751" s="27">
        <v>0.7651</v>
      </c>
      <c r="I751" s="6">
        <v>4350680</v>
      </c>
      <c r="J751" s="63">
        <v>0.6348</v>
      </c>
      <c r="K751" t="s">
        <v>8</v>
      </c>
    </row>
    <row r="752" spans="1:10" ht="12.75">
      <c r="A752" t="s">
        <v>8</v>
      </c>
      <c r="B752" s="159">
        <v>460</v>
      </c>
      <c r="C752" s="101">
        <v>350</v>
      </c>
      <c r="D752" s="129">
        <v>0.7609</v>
      </c>
      <c r="E752" s="112">
        <v>8204928</v>
      </c>
      <c r="F752" s="46">
        <v>0.887</v>
      </c>
      <c r="G752" s="4">
        <v>110</v>
      </c>
      <c r="H752" s="27">
        <v>0.2391</v>
      </c>
      <c r="I752" s="6">
        <v>1045605</v>
      </c>
      <c r="J752" s="63">
        <v>0.113</v>
      </c>
    </row>
    <row r="753" spans="1:10" ht="13.5" thickBot="1">
      <c r="A753" t="s">
        <v>9</v>
      </c>
      <c r="B753" s="159">
        <v>438</v>
      </c>
      <c r="C753" s="113">
        <v>23</v>
      </c>
      <c r="D753" s="134">
        <v>0.0525</v>
      </c>
      <c r="E753" s="112">
        <v>14155</v>
      </c>
      <c r="F753" s="54">
        <v>0.577</v>
      </c>
      <c r="G753" s="20">
        <v>415</v>
      </c>
      <c r="H753" s="30">
        <v>0.9475</v>
      </c>
      <c r="I753" s="6">
        <v>10379</v>
      </c>
      <c r="J753" s="65">
        <v>0.423</v>
      </c>
    </row>
    <row r="754" spans="1:11" ht="19.5" thickBot="1" thickTop="1">
      <c r="A754" s="8" t="s">
        <v>1</v>
      </c>
      <c r="B754" s="155">
        <f>SUM(B749:B753)</f>
        <v>585706</v>
      </c>
      <c r="C754" s="114">
        <f>SUM(C749:C753)</f>
        <v>5405</v>
      </c>
      <c r="D754" s="135">
        <v>0.0092</v>
      </c>
      <c r="E754" s="114">
        <f>SUM(E749:E753)</f>
        <v>10800686</v>
      </c>
      <c r="F754" s="37">
        <v>0.3594</v>
      </c>
      <c r="G754" s="38">
        <f>SUM(G749:G753)</f>
        <v>580301</v>
      </c>
      <c r="H754" s="34">
        <v>0.9908</v>
      </c>
      <c r="I754" s="38">
        <f>SUM(I749:I753)</f>
        <v>19251190</v>
      </c>
      <c r="J754" s="64">
        <v>0.6406</v>
      </c>
      <c r="K754" s="26"/>
    </row>
    <row r="755" spans="1:11" ht="18.75" thickBot="1">
      <c r="A755" s="26"/>
      <c r="B755" s="161" t="s">
        <v>14</v>
      </c>
      <c r="C755" s="115"/>
      <c r="D755" s="115"/>
      <c r="E755" s="115"/>
      <c r="F755" s="69"/>
      <c r="G755" s="69"/>
      <c r="H755" s="69"/>
      <c r="I755" s="69"/>
      <c r="J755" s="70"/>
      <c r="K755" s="1" t="s">
        <v>56</v>
      </c>
    </row>
    <row r="756" spans="1:10" ht="14.25" thickBot="1" thickTop="1">
      <c r="A756" s="1" t="s">
        <v>96</v>
      </c>
      <c r="B756" s="158"/>
      <c r="C756" s="116" t="s">
        <v>2</v>
      </c>
      <c r="D756" s="136"/>
      <c r="E756" s="136"/>
      <c r="F756" s="15"/>
      <c r="G756" s="14" t="s">
        <v>3</v>
      </c>
      <c r="H756" s="14"/>
      <c r="I756" s="14"/>
      <c r="J756" s="15"/>
    </row>
    <row r="757" spans="2:10" ht="13.5" thickTop="1">
      <c r="B757" s="146" t="s">
        <v>10</v>
      </c>
      <c r="C757" s="100" t="s">
        <v>12</v>
      </c>
      <c r="D757" s="121"/>
      <c r="E757" s="186" t="s">
        <v>11</v>
      </c>
      <c r="F757" s="187"/>
      <c r="G757" s="13" t="s">
        <v>13</v>
      </c>
      <c r="H757" s="17"/>
      <c r="I757" s="186" t="s">
        <v>11</v>
      </c>
      <c r="J757" s="188"/>
    </row>
    <row r="758" spans="2:10" ht="13.5" thickBot="1">
      <c r="B758" s="150" t="s">
        <v>4</v>
      </c>
      <c r="C758" s="106" t="s">
        <v>4</v>
      </c>
      <c r="D758" s="126" t="s">
        <v>5</v>
      </c>
      <c r="E758" s="106" t="s">
        <v>4</v>
      </c>
      <c r="F758" s="52" t="s">
        <v>5</v>
      </c>
      <c r="G758" s="5" t="s">
        <v>4</v>
      </c>
      <c r="H758" s="3" t="s">
        <v>5</v>
      </c>
      <c r="I758" s="5" t="s">
        <v>4</v>
      </c>
      <c r="J758" s="61" t="s">
        <v>5</v>
      </c>
    </row>
    <row r="759" spans="3:11" ht="13.5" thickTop="1">
      <c r="C759" s="100"/>
      <c r="E759" s="101"/>
      <c r="F759" s="53"/>
      <c r="G759" s="4"/>
      <c r="I759" s="4"/>
      <c r="K759" t="s">
        <v>0</v>
      </c>
    </row>
    <row r="760" spans="1:11" ht="12.75">
      <c r="A760" t="s">
        <v>0</v>
      </c>
      <c r="B760" s="159">
        <v>524029</v>
      </c>
      <c r="C760" s="112">
        <v>1727</v>
      </c>
      <c r="D760" s="129">
        <v>0.0033</v>
      </c>
      <c r="E760" s="112">
        <v>35083</v>
      </c>
      <c r="F760" s="46">
        <v>0.0035</v>
      </c>
      <c r="G760" s="6">
        <v>522302</v>
      </c>
      <c r="H760" s="27">
        <v>0.9967</v>
      </c>
      <c r="I760" s="6">
        <v>10104677</v>
      </c>
      <c r="J760" s="63">
        <v>0.9965</v>
      </c>
      <c r="K760" t="s">
        <v>7</v>
      </c>
    </row>
    <row r="761" spans="1:11" ht="12.75">
      <c r="A761" t="s">
        <v>7</v>
      </c>
      <c r="B761" s="159">
        <v>49233</v>
      </c>
      <c r="C761" s="101">
        <v>611</v>
      </c>
      <c r="D761" s="129">
        <v>0.0124</v>
      </c>
      <c r="E761" s="112">
        <v>31510</v>
      </c>
      <c r="F761" s="46">
        <v>0.018</v>
      </c>
      <c r="G761" s="6">
        <v>48622</v>
      </c>
      <c r="H761" s="27">
        <v>0.9876</v>
      </c>
      <c r="I761" s="6">
        <v>1714473</v>
      </c>
      <c r="J761" s="63">
        <v>0.982</v>
      </c>
      <c r="K761" t="s">
        <v>6</v>
      </c>
    </row>
    <row r="762" spans="1:11" ht="12.75">
      <c r="A762" t="s">
        <v>6</v>
      </c>
      <c r="B762" s="159">
        <v>11222</v>
      </c>
      <c r="C762" s="112">
        <v>2582</v>
      </c>
      <c r="D762" s="129">
        <v>0.2301</v>
      </c>
      <c r="E762" s="112">
        <v>2332132</v>
      </c>
      <c r="F762" s="46">
        <v>0.3752</v>
      </c>
      <c r="G762" s="6">
        <v>8640</v>
      </c>
      <c r="H762" s="27">
        <v>0.7699</v>
      </c>
      <c r="I762" s="6">
        <v>3883199</v>
      </c>
      <c r="J762" s="63">
        <v>0.6248</v>
      </c>
      <c r="K762" t="s">
        <v>8</v>
      </c>
    </row>
    <row r="763" spans="1:10" ht="12.75">
      <c r="A763" t="s">
        <v>8</v>
      </c>
      <c r="B763" s="159">
        <v>447</v>
      </c>
      <c r="C763" s="101">
        <v>334</v>
      </c>
      <c r="D763" s="129">
        <v>0.7472</v>
      </c>
      <c r="E763" s="112">
        <v>7763385</v>
      </c>
      <c r="F763" s="46">
        <v>0.8753</v>
      </c>
      <c r="G763" s="4">
        <v>113</v>
      </c>
      <c r="H763" s="27">
        <v>0.2528</v>
      </c>
      <c r="I763" s="6">
        <v>1105762</v>
      </c>
      <c r="J763" s="63">
        <v>0.1247</v>
      </c>
    </row>
    <row r="764" spans="1:10" ht="13.5" thickBot="1">
      <c r="A764" t="s">
        <v>9</v>
      </c>
      <c r="B764" s="159">
        <v>438</v>
      </c>
      <c r="C764" s="113">
        <v>22</v>
      </c>
      <c r="D764" s="134">
        <v>0.0502</v>
      </c>
      <c r="E764" s="112">
        <v>15428</v>
      </c>
      <c r="F764" s="54">
        <v>0.581</v>
      </c>
      <c r="G764" s="20">
        <v>416</v>
      </c>
      <c r="H764" s="30">
        <v>0.9498</v>
      </c>
      <c r="I764" s="6">
        <v>11127</v>
      </c>
      <c r="J764" s="65">
        <v>0.419</v>
      </c>
    </row>
    <row r="765" spans="1:11" ht="19.5" thickBot="1" thickTop="1">
      <c r="A765" s="8" t="s">
        <v>1</v>
      </c>
      <c r="B765" s="155">
        <f>SUM(B760:B764)</f>
        <v>585369</v>
      </c>
      <c r="C765" s="114">
        <f>SUM(C760:C764)</f>
        <v>5276</v>
      </c>
      <c r="D765" s="135">
        <v>0.009</v>
      </c>
      <c r="E765" s="114">
        <f>SUM(E760:E764)</f>
        <v>10177538</v>
      </c>
      <c r="F765" s="37">
        <v>0.377</v>
      </c>
      <c r="G765" s="38">
        <f>SUM(G760:G764)</f>
        <v>580093</v>
      </c>
      <c r="H765" s="34">
        <v>0.991</v>
      </c>
      <c r="I765" s="38">
        <f>SUM(I760:I764)</f>
        <v>16819238</v>
      </c>
      <c r="J765" s="64">
        <v>0.623</v>
      </c>
      <c r="K765" s="26"/>
    </row>
    <row r="766" spans="1:11" ht="18.75" thickBot="1">
      <c r="A766" s="26"/>
      <c r="B766" s="161" t="s">
        <v>14</v>
      </c>
      <c r="C766" s="115"/>
      <c r="D766" s="115"/>
      <c r="E766" s="115"/>
      <c r="F766" s="69"/>
      <c r="G766" s="69"/>
      <c r="H766" s="69"/>
      <c r="I766" s="69"/>
      <c r="J766" s="70"/>
      <c r="K766" s="1" t="s">
        <v>56</v>
      </c>
    </row>
    <row r="767" spans="1:10" ht="14.25" thickBot="1" thickTop="1">
      <c r="A767" s="1" t="s">
        <v>95</v>
      </c>
      <c r="B767" s="158"/>
      <c r="C767" s="116" t="s">
        <v>2</v>
      </c>
      <c r="D767" s="136"/>
      <c r="E767" s="136"/>
      <c r="F767" s="15"/>
      <c r="G767" s="14" t="s">
        <v>3</v>
      </c>
      <c r="H767" s="14"/>
      <c r="I767" s="14"/>
      <c r="J767" s="15"/>
    </row>
    <row r="768" spans="2:10" ht="13.5" thickTop="1">
      <c r="B768" s="146" t="s">
        <v>10</v>
      </c>
      <c r="C768" s="100" t="s">
        <v>12</v>
      </c>
      <c r="D768" s="121"/>
      <c r="E768" s="186" t="s">
        <v>11</v>
      </c>
      <c r="F768" s="187"/>
      <c r="G768" s="13" t="s">
        <v>13</v>
      </c>
      <c r="H768" s="17"/>
      <c r="I768" s="186" t="s">
        <v>11</v>
      </c>
      <c r="J768" s="188"/>
    </row>
    <row r="769" spans="2:10" ht="13.5" thickBot="1">
      <c r="B769" s="150" t="s">
        <v>4</v>
      </c>
      <c r="C769" s="106" t="s">
        <v>4</v>
      </c>
      <c r="D769" s="126" t="s">
        <v>5</v>
      </c>
      <c r="E769" s="106" t="s">
        <v>4</v>
      </c>
      <c r="F769" s="52" t="s">
        <v>5</v>
      </c>
      <c r="G769" s="5" t="s">
        <v>4</v>
      </c>
      <c r="H769" s="3" t="s">
        <v>5</v>
      </c>
      <c r="I769" s="5" t="s">
        <v>4</v>
      </c>
      <c r="J769" s="61" t="s">
        <v>5</v>
      </c>
    </row>
    <row r="770" spans="3:11" ht="13.5" thickTop="1">
      <c r="C770" s="100"/>
      <c r="E770" s="101"/>
      <c r="F770" s="53"/>
      <c r="G770" s="4"/>
      <c r="I770" s="4"/>
      <c r="K770" t="s">
        <v>0</v>
      </c>
    </row>
    <row r="771" spans="1:11" ht="12.75">
      <c r="A771" t="s">
        <v>0</v>
      </c>
      <c r="B771" s="159">
        <v>523318</v>
      </c>
      <c r="C771" s="112">
        <v>1710</v>
      </c>
      <c r="D771" s="129">
        <v>0.0033</v>
      </c>
      <c r="E771" s="112">
        <v>30124</v>
      </c>
      <c r="F771" s="46">
        <v>0.0034</v>
      </c>
      <c r="G771" s="6">
        <v>521608</v>
      </c>
      <c r="H771" s="27">
        <v>0.9967</v>
      </c>
      <c r="I771" s="6">
        <v>8902041</v>
      </c>
      <c r="J771" s="63">
        <v>0.9966</v>
      </c>
      <c r="K771" t="s">
        <v>7</v>
      </c>
    </row>
    <row r="772" spans="1:11" ht="12.75">
      <c r="A772" t="s">
        <v>7</v>
      </c>
      <c r="B772" s="159">
        <v>49172</v>
      </c>
      <c r="C772" s="101">
        <v>603</v>
      </c>
      <c r="D772" s="129">
        <v>0.0123</v>
      </c>
      <c r="E772" s="112">
        <v>28312</v>
      </c>
      <c r="F772" s="46">
        <v>0.0186</v>
      </c>
      <c r="G772" s="6">
        <v>48569</v>
      </c>
      <c r="H772" s="27">
        <v>0.9877</v>
      </c>
      <c r="I772" s="6">
        <v>1492147</v>
      </c>
      <c r="J772" s="63">
        <v>0.9814</v>
      </c>
      <c r="K772" t="s">
        <v>6</v>
      </c>
    </row>
    <row r="773" spans="1:11" ht="12.75">
      <c r="A773" t="s">
        <v>6</v>
      </c>
      <c r="B773" s="159">
        <v>11179</v>
      </c>
      <c r="C773" s="112">
        <v>2528</v>
      </c>
      <c r="D773" s="129">
        <v>0.2261</v>
      </c>
      <c r="E773" s="112">
        <v>1977108</v>
      </c>
      <c r="F773" s="46">
        <v>0.374</v>
      </c>
      <c r="G773" s="6">
        <v>8651</v>
      </c>
      <c r="H773" s="27">
        <v>0.7739</v>
      </c>
      <c r="I773" s="6">
        <v>3308675</v>
      </c>
      <c r="J773" s="63">
        <v>0.626</v>
      </c>
      <c r="K773" t="s">
        <v>8</v>
      </c>
    </row>
    <row r="774" spans="1:10" ht="12.75">
      <c r="A774" t="s">
        <v>8</v>
      </c>
      <c r="B774" s="159">
        <v>450</v>
      </c>
      <c r="C774" s="101">
        <v>328</v>
      </c>
      <c r="D774" s="129">
        <v>0.7289</v>
      </c>
      <c r="E774" s="112">
        <v>6797163</v>
      </c>
      <c r="F774" s="46">
        <v>0.8708</v>
      </c>
      <c r="G774" s="4">
        <v>122</v>
      </c>
      <c r="H774" s="27">
        <v>0.2711</v>
      </c>
      <c r="I774" s="6">
        <v>1008099</v>
      </c>
      <c r="J774" s="63">
        <v>0.1292</v>
      </c>
    </row>
    <row r="775" spans="1:10" ht="13.5" thickBot="1">
      <c r="A775" t="s">
        <v>9</v>
      </c>
      <c r="B775" s="159">
        <v>438</v>
      </c>
      <c r="C775" s="113">
        <v>21</v>
      </c>
      <c r="D775" s="134">
        <v>0.0479</v>
      </c>
      <c r="E775" s="112">
        <v>14746</v>
      </c>
      <c r="F775" s="54">
        <v>0.5785</v>
      </c>
      <c r="G775" s="20">
        <v>417</v>
      </c>
      <c r="H775" s="30">
        <v>0.9521</v>
      </c>
      <c r="I775" s="6">
        <v>10744</v>
      </c>
      <c r="J775" s="65">
        <v>0.4215</v>
      </c>
    </row>
    <row r="776" spans="1:11" ht="19.5" thickBot="1" thickTop="1">
      <c r="A776" s="8" t="s">
        <v>1</v>
      </c>
      <c r="B776" s="155">
        <f>SUM(B771:B775)</f>
        <v>584557</v>
      </c>
      <c r="C776" s="114">
        <f>SUM(C771:C775)</f>
        <v>5190</v>
      </c>
      <c r="D776" s="135">
        <v>0.0089</v>
      </c>
      <c r="E776" s="114">
        <f>SUM(E771:E775)</f>
        <v>8847453</v>
      </c>
      <c r="F776" s="37">
        <v>0.3754</v>
      </c>
      <c r="G776" s="38">
        <f>SUM(G771:G775)</f>
        <v>579367</v>
      </c>
      <c r="H776" s="34">
        <v>0.9911</v>
      </c>
      <c r="I776" s="38">
        <f>SUM(I771:I775)</f>
        <v>14721706</v>
      </c>
      <c r="J776" s="64">
        <v>0.6246</v>
      </c>
      <c r="K776" s="26"/>
    </row>
    <row r="777" spans="1:11" ht="18.75" thickBot="1">
      <c r="A777" s="26"/>
      <c r="B777" s="161" t="s">
        <v>14</v>
      </c>
      <c r="C777" s="115"/>
      <c r="D777" s="115"/>
      <c r="E777" s="115"/>
      <c r="F777" s="69"/>
      <c r="G777" s="69"/>
      <c r="H777" s="69"/>
      <c r="I777" s="69"/>
      <c r="J777" s="70"/>
      <c r="K777" s="1" t="s">
        <v>56</v>
      </c>
    </row>
    <row r="778" spans="1:10" ht="14.25" thickBot="1" thickTop="1">
      <c r="A778" s="1" t="s">
        <v>94</v>
      </c>
      <c r="B778" s="158"/>
      <c r="C778" s="116" t="s">
        <v>2</v>
      </c>
      <c r="D778" s="136"/>
      <c r="E778" s="136"/>
      <c r="F778" s="15"/>
      <c r="G778" s="14" t="s">
        <v>3</v>
      </c>
      <c r="H778" s="14"/>
      <c r="I778" s="14"/>
      <c r="J778" s="15"/>
    </row>
    <row r="779" spans="2:10" ht="13.5" thickTop="1">
      <c r="B779" s="146" t="s">
        <v>10</v>
      </c>
      <c r="C779" s="100" t="s">
        <v>12</v>
      </c>
      <c r="D779" s="121"/>
      <c r="E779" s="186" t="s">
        <v>11</v>
      </c>
      <c r="F779" s="187"/>
      <c r="G779" s="13" t="s">
        <v>13</v>
      </c>
      <c r="H779" s="17"/>
      <c r="I779" s="186" t="s">
        <v>11</v>
      </c>
      <c r="J779" s="188"/>
    </row>
    <row r="780" spans="2:10" ht="13.5" thickBot="1">
      <c r="B780" s="150" t="s">
        <v>4</v>
      </c>
      <c r="C780" s="106" t="s">
        <v>4</v>
      </c>
      <c r="D780" s="126" t="s">
        <v>5</v>
      </c>
      <c r="E780" s="106" t="s">
        <v>4</v>
      </c>
      <c r="F780" s="52" t="s">
        <v>5</v>
      </c>
      <c r="G780" s="5" t="s">
        <v>4</v>
      </c>
      <c r="H780" s="3" t="s">
        <v>5</v>
      </c>
      <c r="I780" s="5" t="s">
        <v>4</v>
      </c>
      <c r="J780" s="61" t="s">
        <v>5</v>
      </c>
    </row>
    <row r="781" spans="3:11" ht="13.5" thickTop="1">
      <c r="C781" s="100"/>
      <c r="E781" s="101"/>
      <c r="F781" s="53"/>
      <c r="G781" s="4"/>
      <c r="I781" s="4"/>
      <c r="K781" t="s">
        <v>0</v>
      </c>
    </row>
    <row r="782" spans="1:11" ht="12.75">
      <c r="A782" t="s">
        <v>0</v>
      </c>
      <c r="B782" s="159">
        <v>523630</v>
      </c>
      <c r="C782" s="112">
        <v>1695</v>
      </c>
      <c r="D782" s="129">
        <v>0.0032</v>
      </c>
      <c r="E782" s="112">
        <v>29639</v>
      </c>
      <c r="F782" s="46">
        <v>0.0034</v>
      </c>
      <c r="G782" s="6">
        <v>521935</v>
      </c>
      <c r="H782" s="27">
        <v>0.9968</v>
      </c>
      <c r="I782" s="6">
        <v>8663016</v>
      </c>
      <c r="J782" s="63">
        <v>0.9966</v>
      </c>
      <c r="K782" t="s">
        <v>7</v>
      </c>
    </row>
    <row r="783" spans="1:11" ht="12.75">
      <c r="A783" t="s">
        <v>7</v>
      </c>
      <c r="B783" s="159">
        <v>49090</v>
      </c>
      <c r="C783" s="101">
        <v>597</v>
      </c>
      <c r="D783" s="129">
        <v>0.0122</v>
      </c>
      <c r="E783" s="112">
        <v>28288</v>
      </c>
      <c r="F783" s="46">
        <v>0.0196</v>
      </c>
      <c r="G783" s="6">
        <v>48493</v>
      </c>
      <c r="H783" s="27">
        <v>0.9878</v>
      </c>
      <c r="I783" s="6">
        <v>1415448</v>
      </c>
      <c r="J783" s="63">
        <v>0.9804</v>
      </c>
      <c r="K783" t="s">
        <v>6</v>
      </c>
    </row>
    <row r="784" spans="1:11" ht="12.75">
      <c r="A784" t="s">
        <v>6</v>
      </c>
      <c r="B784" s="159">
        <v>11211</v>
      </c>
      <c r="C784" s="112">
        <v>2535</v>
      </c>
      <c r="D784" s="129">
        <v>0.2261</v>
      </c>
      <c r="E784" s="112">
        <v>1869438</v>
      </c>
      <c r="F784" s="46">
        <v>0.3721</v>
      </c>
      <c r="G784" s="6">
        <v>8676</v>
      </c>
      <c r="H784" s="27">
        <v>0.773</v>
      </c>
      <c r="I784" s="6">
        <v>3154176</v>
      </c>
      <c r="J784" s="63">
        <v>0.6279</v>
      </c>
      <c r="K784" t="s">
        <v>8</v>
      </c>
    </row>
    <row r="785" spans="1:11" ht="12.75">
      <c r="A785" t="s">
        <v>8</v>
      </c>
      <c r="B785" s="159">
        <v>450</v>
      </c>
      <c r="C785" s="101">
        <v>322</v>
      </c>
      <c r="D785" s="129">
        <v>0.7156</v>
      </c>
      <c r="E785" s="112">
        <v>7217738</v>
      </c>
      <c r="F785" s="46">
        <v>0.877</v>
      </c>
      <c r="G785" s="4">
        <v>128</v>
      </c>
      <c r="H785" s="27">
        <v>0.2844</v>
      </c>
      <c r="I785" s="6">
        <v>1011854</v>
      </c>
      <c r="J785" s="63">
        <v>0.123</v>
      </c>
      <c r="K785" t="s">
        <v>9</v>
      </c>
    </row>
    <row r="786" spans="1:10" ht="13.5" thickBot="1">
      <c r="A786" t="s">
        <v>9</v>
      </c>
      <c r="B786" s="159">
        <v>437</v>
      </c>
      <c r="C786" s="113">
        <v>21</v>
      </c>
      <c r="D786" s="134">
        <v>0.0481</v>
      </c>
      <c r="E786" s="112">
        <v>7846</v>
      </c>
      <c r="F786" s="54">
        <v>0.386</v>
      </c>
      <c r="G786" s="20">
        <v>416</v>
      </c>
      <c r="H786" s="30">
        <v>0.9519</v>
      </c>
      <c r="I786" s="6">
        <v>12482</v>
      </c>
      <c r="J786" s="65">
        <v>0.614</v>
      </c>
    </row>
    <row r="787" spans="1:10" ht="14.25" thickBot="1" thickTop="1">
      <c r="A787" s="8" t="s">
        <v>1</v>
      </c>
      <c r="B787" s="155">
        <f>SUM(B782:B786)</f>
        <v>584818</v>
      </c>
      <c r="C787" s="114">
        <f>SUM(C782:C786)</f>
        <v>5170</v>
      </c>
      <c r="D787" s="135">
        <v>0.0088</v>
      </c>
      <c r="E787" s="114">
        <f>SUM(E782:E786)</f>
        <v>9152949</v>
      </c>
      <c r="F787" s="37">
        <v>0.391</v>
      </c>
      <c r="G787" s="38">
        <f>SUM(G782:G786)</f>
        <v>579648</v>
      </c>
      <c r="H787" s="34">
        <v>0.9912</v>
      </c>
      <c r="I787" s="38">
        <f>SUM(I782:I786)</f>
        <v>14256976</v>
      </c>
      <c r="J787" s="64">
        <v>0.609</v>
      </c>
    </row>
    <row r="788" spans="1:11" ht="18.75" thickBot="1">
      <c r="A788" s="26"/>
      <c r="B788" s="161" t="s">
        <v>14</v>
      </c>
      <c r="C788" s="115"/>
      <c r="D788" s="115"/>
      <c r="E788" s="115"/>
      <c r="F788" s="69"/>
      <c r="G788" s="69"/>
      <c r="H788" s="69"/>
      <c r="I788" s="69"/>
      <c r="J788" s="70"/>
      <c r="K788" s="26"/>
    </row>
    <row r="789" spans="1:11" ht="14.25" thickBot="1" thickTop="1">
      <c r="A789" s="1" t="s">
        <v>93</v>
      </c>
      <c r="B789" s="158"/>
      <c r="C789" s="116" t="s">
        <v>2</v>
      </c>
      <c r="D789" s="136"/>
      <c r="E789" s="136"/>
      <c r="F789" s="15"/>
      <c r="G789" s="14" t="s">
        <v>3</v>
      </c>
      <c r="H789" s="14"/>
      <c r="I789" s="14"/>
      <c r="J789" s="15"/>
      <c r="K789" s="1" t="s">
        <v>56</v>
      </c>
    </row>
    <row r="790" spans="2:10" ht="13.5" thickTop="1">
      <c r="B790" s="146" t="s">
        <v>10</v>
      </c>
      <c r="C790" s="100" t="s">
        <v>12</v>
      </c>
      <c r="D790" s="121"/>
      <c r="E790" s="186" t="s">
        <v>11</v>
      </c>
      <c r="F790" s="187"/>
      <c r="G790" s="13" t="s">
        <v>13</v>
      </c>
      <c r="H790" s="17"/>
      <c r="I790" s="186" t="s">
        <v>11</v>
      </c>
      <c r="J790" s="188"/>
    </row>
    <row r="791" spans="2:10" ht="13.5" thickBot="1">
      <c r="B791" s="150" t="s">
        <v>4</v>
      </c>
      <c r="C791" s="106" t="s">
        <v>4</v>
      </c>
      <c r="D791" s="126" t="s">
        <v>5</v>
      </c>
      <c r="E791" s="106" t="s">
        <v>4</v>
      </c>
      <c r="F791" s="52" t="s">
        <v>5</v>
      </c>
      <c r="G791" s="5" t="s">
        <v>4</v>
      </c>
      <c r="H791" s="3" t="s">
        <v>5</v>
      </c>
      <c r="I791" s="5" t="s">
        <v>4</v>
      </c>
      <c r="J791" s="61" t="s">
        <v>5</v>
      </c>
    </row>
    <row r="792" spans="3:9" ht="13.5" thickTop="1">
      <c r="C792" s="100"/>
      <c r="E792" s="101"/>
      <c r="F792" s="53"/>
      <c r="G792" s="4"/>
      <c r="I792" s="4"/>
    </row>
    <row r="793" spans="1:11" ht="12.75">
      <c r="A793" t="s">
        <v>0</v>
      </c>
      <c r="B793" s="159">
        <v>523323</v>
      </c>
      <c r="C793" s="112">
        <v>1696</v>
      </c>
      <c r="D793" s="129">
        <v>0.0032</v>
      </c>
      <c r="E793" s="112">
        <v>33174</v>
      </c>
      <c r="F793" s="46">
        <v>0.0035</v>
      </c>
      <c r="G793" s="6">
        <v>521627</v>
      </c>
      <c r="H793" s="27">
        <v>0.9968</v>
      </c>
      <c r="I793" s="6">
        <v>9504010</v>
      </c>
      <c r="J793" s="63">
        <v>0.9965</v>
      </c>
      <c r="K793" t="s">
        <v>0</v>
      </c>
    </row>
    <row r="794" spans="1:11" ht="12.75">
      <c r="A794" t="s">
        <v>7</v>
      </c>
      <c r="B794" s="159">
        <v>49066</v>
      </c>
      <c r="C794" s="101">
        <v>595</v>
      </c>
      <c r="D794" s="129">
        <v>0.0121</v>
      </c>
      <c r="E794" s="112">
        <v>30992</v>
      </c>
      <c r="F794" s="46">
        <v>0.0208</v>
      </c>
      <c r="G794" s="6">
        <v>48471</v>
      </c>
      <c r="H794" s="27">
        <v>0.9879</v>
      </c>
      <c r="I794" s="6">
        <v>1458471</v>
      </c>
      <c r="J794" s="63">
        <v>0.9792</v>
      </c>
      <c r="K794" t="s">
        <v>7</v>
      </c>
    </row>
    <row r="795" spans="1:11" ht="12.75">
      <c r="A795" t="s">
        <v>6</v>
      </c>
      <c r="B795" s="159">
        <v>11207</v>
      </c>
      <c r="C795" s="112">
        <v>2481</v>
      </c>
      <c r="D795" s="129">
        <v>0.2214</v>
      </c>
      <c r="E795" s="112">
        <v>1748683</v>
      </c>
      <c r="F795" s="46">
        <v>0.359</v>
      </c>
      <c r="G795" s="6">
        <v>8726</v>
      </c>
      <c r="H795" s="27">
        <v>0.7786</v>
      </c>
      <c r="I795" s="6">
        <v>3121836</v>
      </c>
      <c r="J795" s="63">
        <v>0.641</v>
      </c>
      <c r="K795" t="s">
        <v>6</v>
      </c>
    </row>
    <row r="796" spans="1:11" ht="12.75">
      <c r="A796" t="s">
        <v>8</v>
      </c>
      <c r="B796" s="159">
        <v>454</v>
      </c>
      <c r="C796" s="101">
        <v>313</v>
      </c>
      <c r="D796" s="129">
        <v>0.6894</v>
      </c>
      <c r="E796" s="112">
        <v>6916720</v>
      </c>
      <c r="F796" s="46">
        <v>0.8715</v>
      </c>
      <c r="G796" s="4">
        <v>141</v>
      </c>
      <c r="H796" s="27">
        <v>0.3106</v>
      </c>
      <c r="I796" s="6">
        <v>1020190</v>
      </c>
      <c r="J796" s="63">
        <v>0.1285</v>
      </c>
      <c r="K796" t="s">
        <v>8</v>
      </c>
    </row>
    <row r="797" spans="1:11" ht="13.5" thickBot="1">
      <c r="A797" t="s">
        <v>9</v>
      </c>
      <c r="B797" s="159">
        <v>435</v>
      </c>
      <c r="C797" s="113">
        <v>10</v>
      </c>
      <c r="D797" s="134">
        <v>0.023</v>
      </c>
      <c r="E797" s="112">
        <v>3792</v>
      </c>
      <c r="F797" s="54">
        <v>0.2377</v>
      </c>
      <c r="G797" s="20">
        <v>425</v>
      </c>
      <c r="H797" s="30">
        <v>0.977</v>
      </c>
      <c r="I797" s="6">
        <v>12164</v>
      </c>
      <c r="J797" s="65">
        <v>0.7623</v>
      </c>
      <c r="K797" t="s">
        <v>9</v>
      </c>
    </row>
    <row r="798" spans="1:10" ht="14.25" thickBot="1" thickTop="1">
      <c r="A798" s="8" t="s">
        <v>1</v>
      </c>
      <c r="B798" s="155">
        <f>SUM(B793:B797)</f>
        <v>584485</v>
      </c>
      <c r="C798" s="114">
        <f>SUM(C793:C797)</f>
        <v>5095</v>
      </c>
      <c r="D798" s="135">
        <v>0.0087</v>
      </c>
      <c r="E798" s="114">
        <f>SUM(E793:E797)</f>
        <v>8733361</v>
      </c>
      <c r="F798" s="37">
        <v>0.3662</v>
      </c>
      <c r="G798" s="38">
        <f>SUM(G793:G797)</f>
        <v>579390</v>
      </c>
      <c r="H798" s="34">
        <v>0.9913</v>
      </c>
      <c r="I798" s="38">
        <f>SUM(I793:I797)</f>
        <v>15116671</v>
      </c>
      <c r="J798" s="64">
        <v>0.6338</v>
      </c>
    </row>
    <row r="799" spans="1:10" ht="18.75" thickBot="1">
      <c r="A799" s="26"/>
      <c r="B799" s="161" t="s">
        <v>14</v>
      </c>
      <c r="C799" s="115"/>
      <c r="D799" s="115"/>
      <c r="E799" s="115"/>
      <c r="F799" s="69"/>
      <c r="G799" s="69"/>
      <c r="H799" s="69"/>
      <c r="I799" s="69"/>
      <c r="J799" s="70"/>
    </row>
    <row r="800" spans="1:11" ht="19.5" thickBot="1" thickTop="1">
      <c r="A800" s="1" t="s">
        <v>92</v>
      </c>
      <c r="B800" s="158"/>
      <c r="C800" s="116" t="s">
        <v>2</v>
      </c>
      <c r="D800" s="136"/>
      <c r="E800" s="136"/>
      <c r="F800" s="15"/>
      <c r="G800" s="14" t="s">
        <v>3</v>
      </c>
      <c r="H800" s="14"/>
      <c r="I800" s="14"/>
      <c r="J800" s="15"/>
      <c r="K800" s="26"/>
    </row>
    <row r="801" spans="2:11" ht="13.5" thickTop="1">
      <c r="B801" s="146" t="s">
        <v>10</v>
      </c>
      <c r="C801" s="100" t="s">
        <v>12</v>
      </c>
      <c r="D801" s="121"/>
      <c r="E801" s="186" t="s">
        <v>11</v>
      </c>
      <c r="F801" s="187"/>
      <c r="G801" s="13" t="s">
        <v>13</v>
      </c>
      <c r="H801" s="17"/>
      <c r="I801" s="186" t="s">
        <v>11</v>
      </c>
      <c r="J801" s="188"/>
      <c r="K801" s="1" t="s">
        <v>56</v>
      </c>
    </row>
    <row r="802" spans="2:10" ht="13.5" thickBot="1">
      <c r="B802" s="150" t="s">
        <v>4</v>
      </c>
      <c r="C802" s="106" t="s">
        <v>4</v>
      </c>
      <c r="D802" s="126" t="s">
        <v>5</v>
      </c>
      <c r="E802" s="106" t="s">
        <v>4</v>
      </c>
      <c r="F802" s="52" t="s">
        <v>5</v>
      </c>
      <c r="G802" s="5" t="s">
        <v>4</v>
      </c>
      <c r="H802" s="3" t="s">
        <v>5</v>
      </c>
      <c r="I802" s="5" t="s">
        <v>4</v>
      </c>
      <c r="J802" s="61" t="s">
        <v>5</v>
      </c>
    </row>
    <row r="803" spans="3:9" ht="13.5" thickTop="1">
      <c r="C803" s="100"/>
      <c r="E803" s="101"/>
      <c r="F803" s="53"/>
      <c r="G803" s="4"/>
      <c r="I803" s="4"/>
    </row>
    <row r="804" spans="1:10" ht="12.75">
      <c r="A804" t="s">
        <v>0</v>
      </c>
      <c r="B804" s="159">
        <v>522722</v>
      </c>
      <c r="C804" s="112">
        <v>1686</v>
      </c>
      <c r="D804" s="129">
        <v>0.0032</v>
      </c>
      <c r="E804" s="112">
        <v>31973</v>
      </c>
      <c r="F804" s="46">
        <v>0.0029</v>
      </c>
      <c r="G804" s="6">
        <v>521036</v>
      </c>
      <c r="H804" s="27">
        <v>0.9968</v>
      </c>
      <c r="I804" s="6">
        <v>11166112</v>
      </c>
      <c r="J804" s="63">
        <v>0.9971</v>
      </c>
    </row>
    <row r="805" spans="1:11" ht="12.75">
      <c r="A805" t="s">
        <v>7</v>
      </c>
      <c r="B805" s="159">
        <v>49008</v>
      </c>
      <c r="C805" s="101">
        <v>584</v>
      </c>
      <c r="D805" s="129">
        <v>0.0119</v>
      </c>
      <c r="E805" s="112">
        <v>36219</v>
      </c>
      <c r="F805" s="46">
        <v>0.0199</v>
      </c>
      <c r="G805" s="6">
        <v>48424</v>
      </c>
      <c r="H805" s="27">
        <v>0.9881</v>
      </c>
      <c r="I805" s="6">
        <v>1783819</v>
      </c>
      <c r="J805" s="63">
        <v>0.9801</v>
      </c>
      <c r="K805" t="s">
        <v>0</v>
      </c>
    </row>
    <row r="806" spans="1:11" ht="12.75">
      <c r="A806" t="s">
        <v>6</v>
      </c>
      <c r="B806" s="159">
        <v>11254</v>
      </c>
      <c r="C806" s="112">
        <v>2356</v>
      </c>
      <c r="D806" s="129">
        <v>0.2093</v>
      </c>
      <c r="E806" s="112">
        <v>1953053</v>
      </c>
      <c r="F806" s="46">
        <v>0.3454</v>
      </c>
      <c r="G806" s="6">
        <v>8898</v>
      </c>
      <c r="H806" s="27">
        <v>0.7907</v>
      </c>
      <c r="I806" s="6">
        <v>3701899</v>
      </c>
      <c r="J806" s="63">
        <v>0.6546</v>
      </c>
      <c r="K806" t="s">
        <v>7</v>
      </c>
    </row>
    <row r="807" spans="1:11" ht="12.75">
      <c r="A807" t="s">
        <v>8</v>
      </c>
      <c r="B807" s="159">
        <v>452</v>
      </c>
      <c r="C807" s="101">
        <v>293</v>
      </c>
      <c r="D807" s="129">
        <v>0.6482</v>
      </c>
      <c r="E807" s="112">
        <v>6930496</v>
      </c>
      <c r="F807" s="46">
        <v>0.8439</v>
      </c>
      <c r="G807" s="4">
        <v>159</v>
      </c>
      <c r="H807" s="27">
        <v>0.3518</v>
      </c>
      <c r="I807" s="6">
        <v>1281556</v>
      </c>
      <c r="J807" s="63">
        <v>0.1561</v>
      </c>
      <c r="K807" t="s">
        <v>6</v>
      </c>
    </row>
    <row r="808" spans="1:11" ht="13.5" thickBot="1">
      <c r="A808" t="s">
        <v>9</v>
      </c>
      <c r="B808" s="159">
        <v>435</v>
      </c>
      <c r="C808" s="113">
        <v>10</v>
      </c>
      <c r="D808" s="134">
        <v>0.023</v>
      </c>
      <c r="E808" s="112">
        <v>5003</v>
      </c>
      <c r="F808" s="54">
        <v>0.2142</v>
      </c>
      <c r="G808" s="20">
        <v>425</v>
      </c>
      <c r="H808" s="30">
        <v>0.977</v>
      </c>
      <c r="I808" s="6">
        <v>18353</v>
      </c>
      <c r="J808" s="65">
        <v>0.7858</v>
      </c>
      <c r="K808" t="s">
        <v>8</v>
      </c>
    </row>
    <row r="809" spans="1:11" ht="14.25" thickBot="1" thickTop="1">
      <c r="A809" s="8" t="s">
        <v>1</v>
      </c>
      <c r="B809" s="155">
        <f>SUM(B804:B808)</f>
        <v>583871</v>
      </c>
      <c r="C809" s="114">
        <f>SUM(C804:C808)</f>
        <v>4929</v>
      </c>
      <c r="D809" s="135">
        <v>0.0084</v>
      </c>
      <c r="E809" s="114">
        <f>SUM(E804:E808)</f>
        <v>8956744</v>
      </c>
      <c r="F809" s="37">
        <v>0.3329</v>
      </c>
      <c r="G809" s="38">
        <f>SUM(G804:G808)</f>
        <v>578942</v>
      </c>
      <c r="H809" s="34">
        <v>0.9916</v>
      </c>
      <c r="I809" s="38">
        <f>SUM(I804:I808)</f>
        <v>17951739</v>
      </c>
      <c r="J809" s="64">
        <v>0.6671</v>
      </c>
      <c r="K809" t="s">
        <v>9</v>
      </c>
    </row>
    <row r="810" spans="1:10" ht="18.75" thickBot="1">
      <c r="A810" s="26"/>
      <c r="B810" s="161" t="s">
        <v>14</v>
      </c>
      <c r="C810" s="115"/>
      <c r="D810" s="115"/>
      <c r="E810" s="115"/>
      <c r="F810" s="69"/>
      <c r="G810" s="69"/>
      <c r="H810" s="69"/>
      <c r="I810" s="69"/>
      <c r="J810" s="70"/>
    </row>
    <row r="811" spans="1:10" ht="14.25" thickBot="1" thickTop="1">
      <c r="A811" s="1" t="s">
        <v>83</v>
      </c>
      <c r="B811" s="158"/>
      <c r="C811" s="116" t="s">
        <v>2</v>
      </c>
      <c r="D811" s="136"/>
      <c r="E811" s="136"/>
      <c r="F811" s="15"/>
      <c r="G811" s="14" t="s">
        <v>3</v>
      </c>
      <c r="H811" s="14"/>
      <c r="I811" s="14"/>
      <c r="J811" s="15"/>
    </row>
    <row r="812" spans="2:11" ht="18.75" thickTop="1">
      <c r="B812" s="146" t="s">
        <v>10</v>
      </c>
      <c r="C812" s="100" t="s">
        <v>12</v>
      </c>
      <c r="D812" s="121"/>
      <c r="E812" s="121"/>
      <c r="F812" s="19" t="s">
        <v>11</v>
      </c>
      <c r="G812" s="13" t="s">
        <v>13</v>
      </c>
      <c r="H812" s="17"/>
      <c r="I812" s="17"/>
      <c r="J812" s="71" t="s">
        <v>11</v>
      </c>
      <c r="K812" s="26"/>
    </row>
    <row r="813" spans="2:11" ht="13.5" thickBot="1">
      <c r="B813" s="150" t="s">
        <v>4</v>
      </c>
      <c r="C813" s="106" t="s">
        <v>4</v>
      </c>
      <c r="D813" s="126" t="s">
        <v>5</v>
      </c>
      <c r="E813" s="126"/>
      <c r="F813" s="12" t="s">
        <v>5</v>
      </c>
      <c r="G813" s="5" t="s">
        <v>4</v>
      </c>
      <c r="H813" s="3" t="s">
        <v>5</v>
      </c>
      <c r="I813" s="3"/>
      <c r="J813" s="72" t="s">
        <v>5</v>
      </c>
      <c r="K813" s="1" t="s">
        <v>56</v>
      </c>
    </row>
    <row r="814" spans="3:9" ht="13.5" thickTop="1">
      <c r="C814" s="100"/>
      <c r="E814" s="101"/>
      <c r="F814" s="53"/>
      <c r="G814" s="4"/>
      <c r="I814" s="4"/>
    </row>
    <row r="815" spans="1:10" ht="12.75">
      <c r="A815" t="s">
        <v>0</v>
      </c>
      <c r="B815" s="159">
        <v>522099</v>
      </c>
      <c r="C815" s="112">
        <v>1674</v>
      </c>
      <c r="D815" s="129">
        <v>0.0032</v>
      </c>
      <c r="E815" s="112">
        <v>30339</v>
      </c>
      <c r="F815" s="46">
        <v>0.0027</v>
      </c>
      <c r="G815" s="6">
        <v>520425</v>
      </c>
      <c r="H815" s="27">
        <v>0.9968</v>
      </c>
      <c r="I815" s="6">
        <v>11097505</v>
      </c>
      <c r="J815" s="63">
        <v>0.9973</v>
      </c>
    </row>
    <row r="816" spans="1:10" ht="12.75">
      <c r="A816" t="s">
        <v>7</v>
      </c>
      <c r="B816" s="159">
        <v>48928</v>
      </c>
      <c r="C816" s="101">
        <v>590</v>
      </c>
      <c r="D816" s="129">
        <v>0.0121</v>
      </c>
      <c r="E816" s="112">
        <v>32320</v>
      </c>
      <c r="F816" s="46">
        <v>0.0205</v>
      </c>
      <c r="G816" s="6">
        <v>48338</v>
      </c>
      <c r="H816" s="27">
        <v>0.9879</v>
      </c>
      <c r="I816" s="6">
        <v>1546365</v>
      </c>
      <c r="J816" s="63">
        <v>0.9795</v>
      </c>
    </row>
    <row r="817" spans="1:11" ht="12.75">
      <c r="A817" t="s">
        <v>6</v>
      </c>
      <c r="B817" s="159">
        <v>11234</v>
      </c>
      <c r="C817" s="112">
        <v>2364</v>
      </c>
      <c r="D817" s="129">
        <v>0.2104</v>
      </c>
      <c r="E817" s="112">
        <v>1781528</v>
      </c>
      <c r="F817" s="46">
        <v>0.3404</v>
      </c>
      <c r="G817" s="6">
        <v>8870</v>
      </c>
      <c r="H817" s="27">
        <v>0.7896</v>
      </c>
      <c r="I817" s="6">
        <v>3452472</v>
      </c>
      <c r="J817" s="63">
        <v>0.6596</v>
      </c>
      <c r="K817" t="s">
        <v>0</v>
      </c>
    </row>
    <row r="818" spans="1:11" ht="12.75">
      <c r="A818" t="s">
        <v>8</v>
      </c>
      <c r="B818" s="159">
        <v>453</v>
      </c>
      <c r="C818" s="101">
        <v>299</v>
      </c>
      <c r="D818" s="129">
        <v>0.66</v>
      </c>
      <c r="E818" s="112">
        <v>7250019</v>
      </c>
      <c r="F818" s="46">
        <v>0.8581</v>
      </c>
      <c r="G818" s="4">
        <v>154</v>
      </c>
      <c r="H818" s="27">
        <v>0.34</v>
      </c>
      <c r="I818" s="6">
        <v>1198616</v>
      </c>
      <c r="J818" s="63">
        <v>0.1419</v>
      </c>
      <c r="K818" t="s">
        <v>7</v>
      </c>
    </row>
    <row r="819" spans="1:11" ht="13.5" thickBot="1">
      <c r="A819" t="s">
        <v>9</v>
      </c>
      <c r="B819" s="159">
        <v>434</v>
      </c>
      <c r="C819" s="113">
        <v>10</v>
      </c>
      <c r="D819" s="134">
        <v>0.023</v>
      </c>
      <c r="E819" s="112">
        <v>3991</v>
      </c>
      <c r="F819" s="54">
        <v>0.2136</v>
      </c>
      <c r="G819" s="20">
        <v>424</v>
      </c>
      <c r="H819" s="30">
        <v>0.977</v>
      </c>
      <c r="I819" s="6">
        <v>14694</v>
      </c>
      <c r="J819" s="65">
        <v>0.7864</v>
      </c>
      <c r="K819" t="s">
        <v>6</v>
      </c>
    </row>
    <row r="820" spans="1:11" ht="14.25" thickBot="1" thickTop="1">
      <c r="A820" s="8" t="s">
        <v>1</v>
      </c>
      <c r="B820" s="155">
        <f>SUM(B815:B819)</f>
        <v>583148</v>
      </c>
      <c r="C820" s="114">
        <f>SUM(C815:C819)</f>
        <v>4937</v>
      </c>
      <c r="D820" s="135">
        <v>0.0085</v>
      </c>
      <c r="E820" s="114">
        <f>SUM(E815:E819)</f>
        <v>9098197</v>
      </c>
      <c r="F820" s="37">
        <v>0.3445</v>
      </c>
      <c r="G820" s="38">
        <f>SUM(G815:G819)</f>
        <v>578211</v>
      </c>
      <c r="H820" s="34">
        <v>0.9915</v>
      </c>
      <c r="I820" s="38">
        <f>SUM(I815:I819)</f>
        <v>17309652</v>
      </c>
      <c r="J820" s="64">
        <v>0.6555</v>
      </c>
      <c r="K820" t="s">
        <v>8</v>
      </c>
    </row>
    <row r="821" spans="1:11" ht="18.75" thickBot="1">
      <c r="A821" s="26"/>
      <c r="B821" s="161" t="s">
        <v>14</v>
      </c>
      <c r="C821" s="115"/>
      <c r="D821" s="115"/>
      <c r="E821" s="115"/>
      <c r="F821" s="69"/>
      <c r="G821" s="69"/>
      <c r="H821" s="69"/>
      <c r="I821" s="69"/>
      <c r="J821" s="70"/>
      <c r="K821" t="s">
        <v>9</v>
      </c>
    </row>
    <row r="822" spans="1:10" ht="14.25" thickBot="1" thickTop="1">
      <c r="A822" s="1" t="s">
        <v>82</v>
      </c>
      <c r="B822" s="158"/>
      <c r="C822" s="116" t="s">
        <v>2</v>
      </c>
      <c r="D822" s="136"/>
      <c r="E822" s="136"/>
      <c r="F822" s="15"/>
      <c r="G822" s="14" t="s">
        <v>3</v>
      </c>
      <c r="H822" s="14"/>
      <c r="I822" s="14"/>
      <c r="J822" s="15"/>
    </row>
    <row r="823" spans="2:10" ht="13.5" thickTop="1">
      <c r="B823" s="146" t="s">
        <v>10</v>
      </c>
      <c r="C823" s="100" t="s">
        <v>12</v>
      </c>
      <c r="D823" s="121"/>
      <c r="E823" s="121"/>
      <c r="F823" s="19" t="s">
        <v>11</v>
      </c>
      <c r="G823" s="13" t="s">
        <v>13</v>
      </c>
      <c r="H823" s="17"/>
      <c r="I823" s="17"/>
      <c r="J823" s="71" t="s">
        <v>11</v>
      </c>
    </row>
    <row r="824" spans="2:11" ht="18.75" thickBot="1">
      <c r="B824" s="150" t="s">
        <v>4</v>
      </c>
      <c r="C824" s="106" t="s">
        <v>4</v>
      </c>
      <c r="D824" s="126" t="s">
        <v>5</v>
      </c>
      <c r="E824" s="126"/>
      <c r="F824" s="12" t="s">
        <v>5</v>
      </c>
      <c r="G824" s="5" t="s">
        <v>4</v>
      </c>
      <c r="H824" s="3" t="s">
        <v>5</v>
      </c>
      <c r="I824" s="3"/>
      <c r="J824" s="72" t="s">
        <v>5</v>
      </c>
      <c r="K824" s="26"/>
    </row>
    <row r="825" spans="3:11" ht="13.5" thickTop="1">
      <c r="C825" s="100"/>
      <c r="F825" s="11"/>
      <c r="G825" s="4"/>
      <c r="J825" s="73"/>
      <c r="K825" s="1" t="s">
        <v>56</v>
      </c>
    </row>
    <row r="826" spans="1:10" ht="12.75">
      <c r="A826" t="s">
        <v>0</v>
      </c>
      <c r="B826" s="159">
        <v>521271</v>
      </c>
      <c r="C826" s="112">
        <v>1658</v>
      </c>
      <c r="D826" s="129">
        <v>0.0032</v>
      </c>
      <c r="E826" s="129"/>
      <c r="F826" s="28">
        <v>0.0027</v>
      </c>
      <c r="G826" s="6">
        <v>519613</v>
      </c>
      <c r="H826" s="27">
        <v>0.9968</v>
      </c>
      <c r="I826" s="27"/>
      <c r="J826" s="74">
        <v>0.9973</v>
      </c>
    </row>
    <row r="827" spans="1:10" ht="12.75">
      <c r="A827" t="s">
        <v>7</v>
      </c>
      <c r="B827" s="159">
        <v>48882</v>
      </c>
      <c r="C827" s="101">
        <v>587</v>
      </c>
      <c r="D827" s="129">
        <v>0.012</v>
      </c>
      <c r="E827" s="129"/>
      <c r="F827" s="28">
        <v>0.0198</v>
      </c>
      <c r="G827" s="6">
        <v>48295</v>
      </c>
      <c r="H827" s="27">
        <v>0.988</v>
      </c>
      <c r="I827" s="27"/>
      <c r="J827" s="74">
        <v>0.9802</v>
      </c>
    </row>
    <row r="828" spans="1:10" ht="12.75">
      <c r="A828" t="s">
        <v>6</v>
      </c>
      <c r="B828" s="159">
        <v>11220</v>
      </c>
      <c r="C828" s="112">
        <v>2360</v>
      </c>
      <c r="D828" s="129">
        <v>0.2103</v>
      </c>
      <c r="E828" s="129"/>
      <c r="F828" s="28">
        <v>0.3451</v>
      </c>
      <c r="G828" s="6">
        <v>8860</v>
      </c>
      <c r="H828" s="27">
        <v>0.7897</v>
      </c>
      <c r="I828" s="27"/>
      <c r="J828" s="74">
        <v>0.6549</v>
      </c>
    </row>
    <row r="829" spans="1:11" ht="12.75">
      <c r="A829" t="s">
        <v>8</v>
      </c>
      <c r="B829" s="159">
        <v>453</v>
      </c>
      <c r="C829" s="101">
        <v>295</v>
      </c>
      <c r="D829" s="129">
        <v>0.6512</v>
      </c>
      <c r="E829" s="129"/>
      <c r="F829" s="28">
        <v>0.8578</v>
      </c>
      <c r="G829" s="4">
        <v>158</v>
      </c>
      <c r="H829" s="27">
        <v>0.3488</v>
      </c>
      <c r="I829" s="27"/>
      <c r="J829" s="74">
        <v>0.1422</v>
      </c>
      <c r="K829" t="s">
        <v>0</v>
      </c>
    </row>
    <row r="830" spans="1:11" ht="13.5" thickBot="1">
      <c r="A830" t="s">
        <v>9</v>
      </c>
      <c r="B830" s="159">
        <v>437</v>
      </c>
      <c r="C830" s="113">
        <v>9</v>
      </c>
      <c r="D830" s="134">
        <v>0.0206</v>
      </c>
      <c r="E830" s="134"/>
      <c r="F830" s="29">
        <v>0.2077</v>
      </c>
      <c r="G830" s="20">
        <v>428</v>
      </c>
      <c r="H830" s="30">
        <v>0.9794</v>
      </c>
      <c r="I830" s="27"/>
      <c r="J830" s="75">
        <v>0.7923</v>
      </c>
      <c r="K830" t="s">
        <v>7</v>
      </c>
    </row>
    <row r="831" spans="1:11" ht="14.25" thickBot="1" thickTop="1">
      <c r="A831" s="8" t="s">
        <v>1</v>
      </c>
      <c r="B831" s="155">
        <f>SUM(B826:B830)</f>
        <v>582263</v>
      </c>
      <c r="C831" s="114">
        <f>SUM(C826:C830)</f>
        <v>4909</v>
      </c>
      <c r="D831" s="135">
        <v>0.0084</v>
      </c>
      <c r="E831" s="135"/>
      <c r="F831" s="37">
        <v>0.342</v>
      </c>
      <c r="G831" s="38">
        <f>SUM(G826:G830)</f>
        <v>577354</v>
      </c>
      <c r="H831" s="34">
        <v>0.9916</v>
      </c>
      <c r="I831" s="34"/>
      <c r="J831" s="64">
        <v>0.658</v>
      </c>
      <c r="K831" t="s">
        <v>6</v>
      </c>
    </row>
    <row r="832" spans="1:11" ht="18.75" thickBot="1">
      <c r="A832" s="26"/>
      <c r="B832" s="161" t="s">
        <v>14</v>
      </c>
      <c r="C832" s="115"/>
      <c r="D832" s="115"/>
      <c r="E832" s="115"/>
      <c r="F832" s="69"/>
      <c r="G832" s="69"/>
      <c r="H832" s="69"/>
      <c r="I832" s="69"/>
      <c r="J832" s="70"/>
      <c r="K832" t="s">
        <v>8</v>
      </c>
    </row>
    <row r="833" spans="1:11" ht="14.25" thickBot="1" thickTop="1">
      <c r="A833" s="1" t="s">
        <v>81</v>
      </c>
      <c r="B833" s="158"/>
      <c r="C833" s="116" t="s">
        <v>2</v>
      </c>
      <c r="D833" s="136"/>
      <c r="E833" s="136"/>
      <c r="F833" s="15"/>
      <c r="G833" s="14" t="s">
        <v>3</v>
      </c>
      <c r="H833" s="14"/>
      <c r="I833" s="14"/>
      <c r="J833" s="15"/>
      <c r="K833" t="s">
        <v>9</v>
      </c>
    </row>
    <row r="834" spans="2:10" ht="13.5" thickTop="1">
      <c r="B834" s="146" t="s">
        <v>10</v>
      </c>
      <c r="C834" s="100" t="s">
        <v>12</v>
      </c>
      <c r="D834" s="121"/>
      <c r="E834" s="121"/>
      <c r="F834" s="19" t="s">
        <v>11</v>
      </c>
      <c r="G834" s="13" t="s">
        <v>13</v>
      </c>
      <c r="H834" s="17"/>
      <c r="I834" s="17"/>
      <c r="J834" s="71" t="s">
        <v>11</v>
      </c>
    </row>
    <row r="835" spans="2:10" ht="13.5" thickBot="1">
      <c r="B835" s="150" t="s">
        <v>4</v>
      </c>
      <c r="C835" s="106" t="s">
        <v>4</v>
      </c>
      <c r="D835" s="126" t="s">
        <v>5</v>
      </c>
      <c r="E835" s="126"/>
      <c r="F835" s="12" t="s">
        <v>5</v>
      </c>
      <c r="G835" s="5" t="s">
        <v>4</v>
      </c>
      <c r="H835" s="3" t="s">
        <v>5</v>
      </c>
      <c r="I835" s="3"/>
      <c r="J835" s="72" t="s">
        <v>5</v>
      </c>
    </row>
    <row r="836" spans="3:11" ht="18.75" thickTop="1">
      <c r="C836" s="100"/>
      <c r="F836" s="11"/>
      <c r="G836" s="4"/>
      <c r="J836" s="73"/>
      <c r="K836" s="26"/>
    </row>
    <row r="837" spans="1:11" ht="12.75">
      <c r="A837" t="s">
        <v>0</v>
      </c>
      <c r="B837" s="159">
        <v>520178</v>
      </c>
      <c r="C837" s="112">
        <v>1654</v>
      </c>
      <c r="D837" s="129">
        <v>0.0032</v>
      </c>
      <c r="E837" s="129"/>
      <c r="F837" s="28">
        <v>0.0027</v>
      </c>
      <c r="G837" s="6">
        <v>518524</v>
      </c>
      <c r="H837" s="27">
        <v>0.9968</v>
      </c>
      <c r="I837" s="27"/>
      <c r="J837" s="74">
        <v>0.9973</v>
      </c>
      <c r="K837" s="1" t="s">
        <v>56</v>
      </c>
    </row>
    <row r="838" spans="1:10" ht="12.75">
      <c r="A838" t="s">
        <v>7</v>
      </c>
      <c r="B838" s="159">
        <v>48799</v>
      </c>
      <c r="C838" s="101">
        <v>600</v>
      </c>
      <c r="D838" s="129">
        <v>0.0123</v>
      </c>
      <c r="E838" s="129"/>
      <c r="F838" s="28">
        <v>0.0193</v>
      </c>
      <c r="G838" s="6">
        <v>48199</v>
      </c>
      <c r="H838" s="27">
        <v>0.9877</v>
      </c>
      <c r="I838" s="27"/>
      <c r="J838" s="74">
        <v>0.9807</v>
      </c>
    </row>
    <row r="839" spans="1:10" ht="12.75">
      <c r="A839" t="s">
        <v>6</v>
      </c>
      <c r="B839" s="159">
        <v>11187</v>
      </c>
      <c r="C839" s="112">
        <v>2332</v>
      </c>
      <c r="D839" s="129">
        <v>0.2085</v>
      </c>
      <c r="E839" s="129"/>
      <c r="F839" s="28">
        <v>0.34</v>
      </c>
      <c r="G839" s="6">
        <v>8855</v>
      </c>
      <c r="H839" s="27">
        <v>0.7915</v>
      </c>
      <c r="I839" s="27"/>
      <c r="J839" s="74">
        <v>0.66</v>
      </c>
    </row>
    <row r="840" spans="1:10" ht="12.75">
      <c r="A840" t="s">
        <v>8</v>
      </c>
      <c r="B840" s="159">
        <v>450</v>
      </c>
      <c r="C840" s="101">
        <v>305</v>
      </c>
      <c r="D840" s="129">
        <v>0.6778</v>
      </c>
      <c r="E840" s="129"/>
      <c r="F840" s="28">
        <v>0.8921</v>
      </c>
      <c r="G840" s="4">
        <v>145</v>
      </c>
      <c r="H840" s="27">
        <v>0.3222</v>
      </c>
      <c r="I840" s="27"/>
      <c r="J840" s="74">
        <v>0.1079</v>
      </c>
    </row>
    <row r="841" spans="1:11" ht="13.5" thickBot="1">
      <c r="A841" t="s">
        <v>9</v>
      </c>
      <c r="B841" s="159">
        <v>422</v>
      </c>
      <c r="C841" s="113">
        <v>9</v>
      </c>
      <c r="D841" s="134">
        <v>0.0213</v>
      </c>
      <c r="E841" s="134"/>
      <c r="F841" s="29">
        <v>0.5659</v>
      </c>
      <c r="G841" s="20">
        <v>413</v>
      </c>
      <c r="H841" s="30">
        <v>0.9787</v>
      </c>
      <c r="I841" s="27"/>
      <c r="J841" s="75">
        <v>0.4341</v>
      </c>
      <c r="K841" t="s">
        <v>0</v>
      </c>
    </row>
    <row r="842" spans="1:11" ht="14.25" thickBot="1" thickTop="1">
      <c r="A842" s="8" t="s">
        <v>1</v>
      </c>
      <c r="B842" s="155">
        <f>SUM(B837:B841)</f>
        <v>581036</v>
      </c>
      <c r="C842" s="114">
        <f>SUM(C837:C841)</f>
        <v>4900</v>
      </c>
      <c r="D842" s="135">
        <v>0.0084</v>
      </c>
      <c r="E842" s="135"/>
      <c r="F842" s="37">
        <v>0.3634</v>
      </c>
      <c r="G842" s="38">
        <f>SUM(G837:G841)</f>
        <v>576136</v>
      </c>
      <c r="H842" s="34">
        <v>0.9916</v>
      </c>
      <c r="I842" s="34"/>
      <c r="J842" s="64">
        <v>0.6366</v>
      </c>
      <c r="K842" t="s">
        <v>7</v>
      </c>
    </row>
    <row r="843" spans="1:11" ht="18.75" thickBot="1">
      <c r="A843" s="26"/>
      <c r="B843" s="161" t="s">
        <v>14</v>
      </c>
      <c r="C843" s="115"/>
      <c r="D843" s="115"/>
      <c r="E843" s="115"/>
      <c r="F843" s="69"/>
      <c r="G843" s="69"/>
      <c r="H843" s="69"/>
      <c r="I843" s="69"/>
      <c r="J843" s="70"/>
      <c r="K843" t="s">
        <v>6</v>
      </c>
    </row>
    <row r="844" spans="1:11" ht="14.25" thickBot="1" thickTop="1">
      <c r="A844" s="1" t="s">
        <v>80</v>
      </c>
      <c r="B844" s="158"/>
      <c r="C844" s="116" t="s">
        <v>2</v>
      </c>
      <c r="D844" s="136"/>
      <c r="E844" s="136"/>
      <c r="F844" s="15"/>
      <c r="G844" s="14" t="s">
        <v>3</v>
      </c>
      <c r="H844" s="14"/>
      <c r="I844" s="14"/>
      <c r="J844" s="15"/>
      <c r="K844" t="s">
        <v>8</v>
      </c>
    </row>
    <row r="845" spans="2:11" ht="13.5" thickTop="1">
      <c r="B845" s="146" t="s">
        <v>10</v>
      </c>
      <c r="C845" s="100" t="s">
        <v>12</v>
      </c>
      <c r="D845" s="121"/>
      <c r="E845" s="121"/>
      <c r="F845" s="19" t="s">
        <v>11</v>
      </c>
      <c r="G845" s="13" t="s">
        <v>13</v>
      </c>
      <c r="H845" s="17"/>
      <c r="I845" s="17"/>
      <c r="J845" s="71" t="s">
        <v>11</v>
      </c>
      <c r="K845" t="s">
        <v>9</v>
      </c>
    </row>
    <row r="846" spans="2:10" ht="13.5" thickBot="1">
      <c r="B846" s="150" t="s">
        <v>4</v>
      </c>
      <c r="C846" s="106" t="s">
        <v>4</v>
      </c>
      <c r="D846" s="126" t="s">
        <v>5</v>
      </c>
      <c r="E846" s="126"/>
      <c r="F846" s="12" t="s">
        <v>5</v>
      </c>
      <c r="G846" s="5" t="s">
        <v>4</v>
      </c>
      <c r="H846" s="3" t="s">
        <v>5</v>
      </c>
      <c r="I846" s="3"/>
      <c r="J846" s="72" t="s">
        <v>5</v>
      </c>
    </row>
    <row r="847" spans="3:10" ht="13.5" thickTop="1">
      <c r="C847" s="100"/>
      <c r="F847" s="11"/>
      <c r="G847" s="4"/>
      <c r="J847" s="73"/>
    </row>
    <row r="848" spans="1:11" ht="18">
      <c r="A848" t="s">
        <v>0</v>
      </c>
      <c r="B848" s="159">
        <v>519084</v>
      </c>
      <c r="C848" s="112">
        <v>1652</v>
      </c>
      <c r="D848" s="129">
        <v>0.0032</v>
      </c>
      <c r="E848" s="129"/>
      <c r="F848" s="28">
        <v>0.0027</v>
      </c>
      <c r="G848" s="6">
        <v>517432</v>
      </c>
      <c r="H848" s="27">
        <v>0.9968</v>
      </c>
      <c r="I848" s="27"/>
      <c r="J848" s="74">
        <v>0.9973</v>
      </c>
      <c r="K848" s="26"/>
    </row>
    <row r="849" spans="1:11" ht="12.75">
      <c r="A849" t="s">
        <v>7</v>
      </c>
      <c r="B849" s="159">
        <v>48792</v>
      </c>
      <c r="C849" s="101">
        <v>608</v>
      </c>
      <c r="D849" s="129">
        <v>0.0125</v>
      </c>
      <c r="E849" s="129"/>
      <c r="F849" s="28">
        <v>0.0191</v>
      </c>
      <c r="G849" s="6">
        <v>48184</v>
      </c>
      <c r="H849" s="27">
        <v>0.9875</v>
      </c>
      <c r="I849" s="27"/>
      <c r="J849" s="74">
        <v>0.9809</v>
      </c>
      <c r="K849" s="1" t="s">
        <v>56</v>
      </c>
    </row>
    <row r="850" spans="1:10" ht="12.75">
      <c r="A850" t="s">
        <v>6</v>
      </c>
      <c r="B850" s="159">
        <v>11149</v>
      </c>
      <c r="C850" s="112">
        <v>2366</v>
      </c>
      <c r="D850" s="129">
        <v>0.2122</v>
      </c>
      <c r="E850" s="129"/>
      <c r="F850" s="28">
        <v>0.3331</v>
      </c>
      <c r="G850" s="6">
        <v>8783</v>
      </c>
      <c r="H850" s="27">
        <v>0.7878</v>
      </c>
      <c r="I850" s="27"/>
      <c r="J850" s="74">
        <v>0.6669</v>
      </c>
    </row>
    <row r="851" spans="1:10" ht="12.75">
      <c r="A851" t="s">
        <v>8</v>
      </c>
      <c r="B851" s="159">
        <v>452</v>
      </c>
      <c r="C851" s="101">
        <v>311</v>
      </c>
      <c r="D851" s="129">
        <v>0.6881</v>
      </c>
      <c r="E851" s="129"/>
      <c r="F851" s="28">
        <v>0.9104</v>
      </c>
      <c r="G851" s="4">
        <v>141</v>
      </c>
      <c r="H851" s="27">
        <v>0.3119</v>
      </c>
      <c r="I851" s="27"/>
      <c r="J851" s="74">
        <v>0.0896</v>
      </c>
    </row>
    <row r="852" spans="1:10" ht="13.5" thickBot="1">
      <c r="A852" t="s">
        <v>9</v>
      </c>
      <c r="B852" s="159">
        <v>432</v>
      </c>
      <c r="C852" s="113">
        <v>20</v>
      </c>
      <c r="D852" s="134">
        <v>0.0463</v>
      </c>
      <c r="E852" s="134"/>
      <c r="F852" s="29">
        <v>0.5578</v>
      </c>
      <c r="G852" s="20">
        <v>412</v>
      </c>
      <c r="H852" s="30">
        <v>0.9537</v>
      </c>
      <c r="I852" s="27"/>
      <c r="J852" s="75">
        <v>0.4422</v>
      </c>
    </row>
    <row r="853" spans="1:11" ht="14.25" thickBot="1" thickTop="1">
      <c r="A853" s="8" t="s">
        <v>1</v>
      </c>
      <c r="B853" s="155">
        <f>SUM(B848:B852)</f>
        <v>579909</v>
      </c>
      <c r="C853" s="114">
        <f>SUM(C848:C852)</f>
        <v>4957</v>
      </c>
      <c r="D853" s="135">
        <v>0.0085</v>
      </c>
      <c r="E853" s="135"/>
      <c r="F853" s="37">
        <v>0.4059</v>
      </c>
      <c r="G853" s="38">
        <f>SUM(G848:G852)</f>
        <v>574952</v>
      </c>
      <c r="H853" s="34">
        <v>0.9915</v>
      </c>
      <c r="I853" s="34"/>
      <c r="J853" s="64">
        <v>0.5941</v>
      </c>
      <c r="K853" t="s">
        <v>0</v>
      </c>
    </row>
    <row r="854" spans="1:11" ht="18.75" thickBot="1">
      <c r="A854" s="26"/>
      <c r="B854" s="161" t="s">
        <v>14</v>
      </c>
      <c r="C854" s="115"/>
      <c r="D854" s="115"/>
      <c r="E854" s="115"/>
      <c r="F854" s="69"/>
      <c r="G854" s="69"/>
      <c r="H854" s="69"/>
      <c r="I854" s="69"/>
      <c r="J854" s="70"/>
      <c r="K854" t="s">
        <v>7</v>
      </c>
    </row>
    <row r="855" spans="1:11" ht="14.25" thickBot="1" thickTop="1">
      <c r="A855" s="1" t="s">
        <v>79</v>
      </c>
      <c r="B855" s="158"/>
      <c r="C855" s="116" t="s">
        <v>2</v>
      </c>
      <c r="D855" s="136"/>
      <c r="E855" s="136"/>
      <c r="F855" s="15"/>
      <c r="G855" s="14" t="s">
        <v>3</v>
      </c>
      <c r="H855" s="14"/>
      <c r="I855" s="14"/>
      <c r="J855" s="15"/>
      <c r="K855" t="s">
        <v>6</v>
      </c>
    </row>
    <row r="856" spans="2:11" ht="13.5" thickTop="1">
      <c r="B856" s="146" t="s">
        <v>10</v>
      </c>
      <c r="C856" s="100" t="s">
        <v>12</v>
      </c>
      <c r="D856" s="121"/>
      <c r="E856" s="121"/>
      <c r="F856" s="19" t="s">
        <v>11</v>
      </c>
      <c r="G856" s="13" t="s">
        <v>13</v>
      </c>
      <c r="H856" s="17"/>
      <c r="I856" s="17"/>
      <c r="J856" s="71" t="s">
        <v>11</v>
      </c>
      <c r="K856" t="s">
        <v>8</v>
      </c>
    </row>
    <row r="857" spans="2:11" ht="13.5" thickBot="1">
      <c r="B857" s="150" t="s">
        <v>4</v>
      </c>
      <c r="C857" s="106" t="s">
        <v>4</v>
      </c>
      <c r="D857" s="126" t="s">
        <v>5</v>
      </c>
      <c r="E857" s="126"/>
      <c r="F857" s="12" t="s">
        <v>5</v>
      </c>
      <c r="G857" s="5" t="s">
        <v>4</v>
      </c>
      <c r="H857" s="3" t="s">
        <v>5</v>
      </c>
      <c r="I857" s="3"/>
      <c r="J857" s="72" t="s">
        <v>5</v>
      </c>
      <c r="K857" t="s">
        <v>9</v>
      </c>
    </row>
    <row r="858" spans="3:10" ht="13.5" thickTop="1">
      <c r="C858" s="100"/>
      <c r="F858" s="11"/>
      <c r="G858" s="4"/>
      <c r="J858" s="73"/>
    </row>
    <row r="859" spans="1:10" ht="12.75">
      <c r="A859" t="s">
        <v>0</v>
      </c>
      <c r="B859" s="159">
        <v>518404</v>
      </c>
      <c r="C859" s="112">
        <v>1620</v>
      </c>
      <c r="D859" s="129">
        <v>0.0031</v>
      </c>
      <c r="E859" s="129"/>
      <c r="F859" s="28">
        <v>0.0025</v>
      </c>
      <c r="G859" s="6">
        <v>516784</v>
      </c>
      <c r="H859" s="27">
        <v>0.9969</v>
      </c>
      <c r="I859" s="27"/>
      <c r="J859" s="74">
        <v>0.9975</v>
      </c>
    </row>
    <row r="860" spans="1:11" ht="18">
      <c r="A860" t="s">
        <v>7</v>
      </c>
      <c r="B860" s="159">
        <v>48792</v>
      </c>
      <c r="C860" s="101">
        <v>600</v>
      </c>
      <c r="D860" s="129">
        <v>0.0123</v>
      </c>
      <c r="E860" s="129"/>
      <c r="F860" s="28">
        <v>0.0191</v>
      </c>
      <c r="G860" s="6">
        <v>48192</v>
      </c>
      <c r="H860" s="27">
        <v>0.9877</v>
      </c>
      <c r="I860" s="27"/>
      <c r="J860" s="74">
        <v>0.9809</v>
      </c>
      <c r="K860" s="26"/>
    </row>
    <row r="861" spans="1:11" ht="12.75">
      <c r="A861" t="s">
        <v>6</v>
      </c>
      <c r="B861" s="159">
        <v>11132</v>
      </c>
      <c r="C861" s="112">
        <v>2414</v>
      </c>
      <c r="D861" s="129">
        <v>0.2169</v>
      </c>
      <c r="E861" s="129"/>
      <c r="F861" s="28">
        <v>0.3292</v>
      </c>
      <c r="G861" s="6">
        <v>8718</v>
      </c>
      <c r="H861" s="27">
        <v>0.7831</v>
      </c>
      <c r="I861" s="27"/>
      <c r="J861" s="74">
        <v>0.6708</v>
      </c>
      <c r="K861" s="1" t="s">
        <v>56</v>
      </c>
    </row>
    <row r="862" spans="1:10" ht="12.75">
      <c r="A862" t="s">
        <v>8</v>
      </c>
      <c r="B862" s="159">
        <v>451</v>
      </c>
      <c r="C862" s="101">
        <v>313</v>
      </c>
      <c r="D862" s="129">
        <v>0.694</v>
      </c>
      <c r="E862" s="129"/>
      <c r="F862" s="28">
        <v>0.9114</v>
      </c>
      <c r="G862" s="4">
        <v>138</v>
      </c>
      <c r="H862" s="27">
        <v>0.306</v>
      </c>
      <c r="I862" s="27"/>
      <c r="J862" s="74">
        <v>0.0886</v>
      </c>
    </row>
    <row r="863" spans="1:10" ht="13.5" thickBot="1">
      <c r="A863" t="s">
        <v>9</v>
      </c>
      <c r="B863" s="159">
        <v>433</v>
      </c>
      <c r="C863" s="113">
        <v>21</v>
      </c>
      <c r="D863" s="134">
        <v>0.0485</v>
      </c>
      <c r="E863" s="134"/>
      <c r="F863" s="29">
        <v>0.5737</v>
      </c>
      <c r="G863" s="20">
        <v>412</v>
      </c>
      <c r="H863" s="30">
        <v>0.9515</v>
      </c>
      <c r="I863" s="27"/>
      <c r="J863" s="75">
        <v>0.4263</v>
      </c>
    </row>
    <row r="864" spans="1:10" ht="14.25" thickBot="1" thickTop="1">
      <c r="A864" s="8" t="s">
        <v>1</v>
      </c>
      <c r="B864" s="155">
        <f>SUM(B859:B863)</f>
        <v>579212</v>
      </c>
      <c r="C864" s="114">
        <f>SUM(C859:C863)</f>
        <v>4968</v>
      </c>
      <c r="D864" s="135">
        <v>0.0086</v>
      </c>
      <c r="E864" s="135"/>
      <c r="F864" s="37">
        <v>0.4152</v>
      </c>
      <c r="G864" s="38">
        <f>SUM(G859:G863)</f>
        <v>574244</v>
      </c>
      <c r="H864" s="34">
        <v>0.9914</v>
      </c>
      <c r="I864" s="34"/>
      <c r="J864" s="64">
        <v>0.5848</v>
      </c>
    </row>
    <row r="865" spans="1:11" ht="18.75" thickBot="1">
      <c r="A865" s="26"/>
      <c r="B865" s="161" t="s">
        <v>14</v>
      </c>
      <c r="C865" s="115"/>
      <c r="D865" s="115"/>
      <c r="E865" s="115"/>
      <c r="F865" s="69"/>
      <c r="G865" s="69"/>
      <c r="H865" s="69"/>
      <c r="I865" s="69"/>
      <c r="J865" s="70"/>
      <c r="K865" t="s">
        <v>0</v>
      </c>
    </row>
    <row r="866" spans="1:11" ht="14.25" thickBot="1" thickTop="1">
      <c r="A866" s="1" t="s">
        <v>78</v>
      </c>
      <c r="B866" s="158"/>
      <c r="C866" s="116" t="s">
        <v>2</v>
      </c>
      <c r="D866" s="136"/>
      <c r="E866" s="136"/>
      <c r="F866" s="15"/>
      <c r="G866" s="14" t="s">
        <v>3</v>
      </c>
      <c r="H866" s="14"/>
      <c r="I866" s="14"/>
      <c r="J866" s="15"/>
      <c r="K866" t="s">
        <v>7</v>
      </c>
    </row>
    <row r="867" spans="2:11" ht="13.5" thickTop="1">
      <c r="B867" s="146" t="s">
        <v>10</v>
      </c>
      <c r="C867" s="100" t="s">
        <v>12</v>
      </c>
      <c r="D867" s="121"/>
      <c r="E867" s="121"/>
      <c r="F867" s="19" t="s">
        <v>11</v>
      </c>
      <c r="G867" s="13" t="s">
        <v>13</v>
      </c>
      <c r="H867" s="17"/>
      <c r="I867" s="17"/>
      <c r="J867" s="71" t="s">
        <v>11</v>
      </c>
      <c r="K867" t="s">
        <v>6</v>
      </c>
    </row>
    <row r="868" spans="2:11" ht="13.5" thickBot="1">
      <c r="B868" s="150" t="s">
        <v>4</v>
      </c>
      <c r="C868" s="106" t="s">
        <v>4</v>
      </c>
      <c r="D868" s="126" t="s">
        <v>5</v>
      </c>
      <c r="E868" s="126"/>
      <c r="F868" s="12" t="s">
        <v>5</v>
      </c>
      <c r="G868" s="5" t="s">
        <v>4</v>
      </c>
      <c r="H868" s="3" t="s">
        <v>5</v>
      </c>
      <c r="I868" s="3"/>
      <c r="J868" s="72" t="s">
        <v>5</v>
      </c>
      <c r="K868" t="s">
        <v>8</v>
      </c>
    </row>
    <row r="869" spans="3:11" ht="13.5" thickTop="1">
      <c r="C869" s="100"/>
      <c r="F869" s="11"/>
      <c r="G869" s="4"/>
      <c r="J869" s="73"/>
      <c r="K869" t="s">
        <v>9</v>
      </c>
    </row>
    <row r="870" spans="1:10" ht="12.75">
      <c r="A870" t="s">
        <v>0</v>
      </c>
      <c r="B870" s="159">
        <v>517550</v>
      </c>
      <c r="C870" s="112">
        <v>1593</v>
      </c>
      <c r="D870" s="129">
        <v>0.0031</v>
      </c>
      <c r="E870" s="129"/>
      <c r="F870" s="28">
        <v>0.0023</v>
      </c>
      <c r="G870" s="6">
        <v>515957</v>
      </c>
      <c r="H870" s="27">
        <v>0.9969</v>
      </c>
      <c r="I870" s="27"/>
      <c r="J870" s="74">
        <v>0.9977</v>
      </c>
    </row>
    <row r="871" spans="1:10" ht="12.75">
      <c r="A871" t="s">
        <v>7</v>
      </c>
      <c r="B871" s="159">
        <v>48943</v>
      </c>
      <c r="C871" s="101">
        <v>595</v>
      </c>
      <c r="D871" s="129">
        <v>0.0122</v>
      </c>
      <c r="E871" s="129"/>
      <c r="F871" s="28">
        <v>0.0192</v>
      </c>
      <c r="G871" s="6">
        <v>48348</v>
      </c>
      <c r="H871" s="27">
        <v>0.9878</v>
      </c>
      <c r="I871" s="27"/>
      <c r="J871" s="74">
        <v>0.9808</v>
      </c>
    </row>
    <row r="872" spans="1:11" ht="18">
      <c r="A872" t="s">
        <v>6</v>
      </c>
      <c r="B872" s="159">
        <v>10948</v>
      </c>
      <c r="C872" s="112">
        <v>2441</v>
      </c>
      <c r="D872" s="129">
        <v>0.223</v>
      </c>
      <c r="E872" s="129"/>
      <c r="F872" s="28">
        <v>0.3293</v>
      </c>
      <c r="G872" s="6">
        <v>8507</v>
      </c>
      <c r="H872" s="27">
        <v>0.777</v>
      </c>
      <c r="I872" s="27"/>
      <c r="J872" s="74">
        <v>0.6707</v>
      </c>
      <c r="K872" s="26"/>
    </row>
    <row r="873" spans="1:11" ht="12.75">
      <c r="A873" t="s">
        <v>8</v>
      </c>
      <c r="B873" s="159">
        <v>450</v>
      </c>
      <c r="C873" s="101">
        <v>315</v>
      </c>
      <c r="D873" s="129">
        <v>0.7</v>
      </c>
      <c r="E873" s="129"/>
      <c r="F873" s="28">
        <v>0.911</v>
      </c>
      <c r="G873" s="4">
        <v>135</v>
      </c>
      <c r="H873" s="27">
        <v>0.3</v>
      </c>
      <c r="I873" s="27"/>
      <c r="J873" s="74">
        <v>0.089</v>
      </c>
      <c r="K873" s="1" t="s">
        <v>56</v>
      </c>
    </row>
    <row r="874" spans="1:10" ht="13.5" thickBot="1">
      <c r="A874" t="s">
        <v>9</v>
      </c>
      <c r="B874" s="159">
        <v>434</v>
      </c>
      <c r="C874" s="113">
        <v>21</v>
      </c>
      <c r="D874" s="134">
        <v>0.0484</v>
      </c>
      <c r="E874" s="134"/>
      <c r="F874" s="29">
        <v>0.5596</v>
      </c>
      <c r="G874" s="20">
        <v>413</v>
      </c>
      <c r="H874" s="30">
        <v>0.9516</v>
      </c>
      <c r="I874" s="27"/>
      <c r="J874" s="75">
        <v>0.4404</v>
      </c>
    </row>
    <row r="875" spans="1:10" ht="14.25" thickBot="1" thickTop="1">
      <c r="A875" s="8" t="s">
        <v>1</v>
      </c>
      <c r="B875" s="155">
        <f>SUM(B870:B874)</f>
        <v>578325</v>
      </c>
      <c r="C875" s="114">
        <f>SUM(C870:C874)</f>
        <v>4965</v>
      </c>
      <c r="D875" s="135">
        <v>0.0086</v>
      </c>
      <c r="E875" s="135"/>
      <c r="F875" s="37">
        <v>0.3836</v>
      </c>
      <c r="G875" s="38">
        <f>SUM(G870:G874)</f>
        <v>573360</v>
      </c>
      <c r="H875" s="34">
        <v>0.9914</v>
      </c>
      <c r="I875" s="34"/>
      <c r="J875" s="64">
        <v>0.6164</v>
      </c>
    </row>
    <row r="876" spans="1:10" ht="18.75" thickBot="1">
      <c r="A876" s="26"/>
      <c r="B876" s="161" t="s">
        <v>14</v>
      </c>
      <c r="C876" s="115"/>
      <c r="D876" s="115"/>
      <c r="E876" s="115"/>
      <c r="F876" s="69"/>
      <c r="G876" s="69"/>
      <c r="H876" s="69"/>
      <c r="I876" s="69"/>
      <c r="J876" s="70"/>
    </row>
    <row r="877" spans="1:11" ht="14.25" thickBot="1" thickTop="1">
      <c r="A877" s="1" t="s">
        <v>77</v>
      </c>
      <c r="B877" s="158"/>
      <c r="C877" s="116" t="s">
        <v>2</v>
      </c>
      <c r="D877" s="136"/>
      <c r="E877" s="136"/>
      <c r="F877" s="15"/>
      <c r="G877" s="14" t="s">
        <v>3</v>
      </c>
      <c r="H877" s="14"/>
      <c r="I877" s="14"/>
      <c r="J877" s="15"/>
      <c r="K877" t="s">
        <v>0</v>
      </c>
    </row>
    <row r="878" spans="2:11" ht="13.5" thickTop="1">
      <c r="B878" s="146" t="s">
        <v>10</v>
      </c>
      <c r="C878" s="100" t="s">
        <v>12</v>
      </c>
      <c r="D878" s="121"/>
      <c r="E878" s="121"/>
      <c r="F878" s="19" t="s">
        <v>11</v>
      </c>
      <c r="G878" s="13" t="s">
        <v>13</v>
      </c>
      <c r="H878" s="17"/>
      <c r="I878" s="17"/>
      <c r="J878" s="71" t="s">
        <v>11</v>
      </c>
      <c r="K878" t="s">
        <v>7</v>
      </c>
    </row>
    <row r="879" spans="2:11" ht="13.5" thickBot="1">
      <c r="B879" s="150" t="s">
        <v>4</v>
      </c>
      <c r="C879" s="106" t="s">
        <v>4</v>
      </c>
      <c r="D879" s="126" t="s">
        <v>5</v>
      </c>
      <c r="E879" s="126"/>
      <c r="F879" s="12" t="s">
        <v>5</v>
      </c>
      <c r="G879" s="5" t="s">
        <v>4</v>
      </c>
      <c r="H879" s="3" t="s">
        <v>5</v>
      </c>
      <c r="I879" s="3"/>
      <c r="J879" s="72" t="s">
        <v>5</v>
      </c>
      <c r="K879" t="s">
        <v>6</v>
      </c>
    </row>
    <row r="880" spans="3:11" ht="13.5" thickTop="1">
      <c r="C880" s="100"/>
      <c r="F880" s="11"/>
      <c r="G880" s="4"/>
      <c r="J880" s="73"/>
      <c r="K880" t="s">
        <v>8</v>
      </c>
    </row>
    <row r="881" spans="1:11" ht="12.75">
      <c r="A881" t="s">
        <v>0</v>
      </c>
      <c r="B881" s="159">
        <v>516823</v>
      </c>
      <c r="C881" s="112">
        <v>1577</v>
      </c>
      <c r="D881" s="129">
        <v>0.0031</v>
      </c>
      <c r="E881" s="129"/>
      <c r="F881" s="28">
        <v>0.0024</v>
      </c>
      <c r="G881" s="6">
        <v>515246</v>
      </c>
      <c r="H881" s="27">
        <v>0.9969</v>
      </c>
      <c r="I881" s="27"/>
      <c r="J881" s="74">
        <v>0.9976</v>
      </c>
      <c r="K881" t="s">
        <v>9</v>
      </c>
    </row>
    <row r="882" spans="1:10" ht="12.75">
      <c r="A882" t="s">
        <v>7</v>
      </c>
      <c r="B882" s="159">
        <v>48823</v>
      </c>
      <c r="C882" s="101">
        <v>597</v>
      </c>
      <c r="D882" s="129">
        <v>0.0122</v>
      </c>
      <c r="E882" s="129"/>
      <c r="F882" s="28">
        <v>0.019</v>
      </c>
      <c r="G882" s="6">
        <v>48226</v>
      </c>
      <c r="H882" s="27">
        <v>0.9878</v>
      </c>
      <c r="I882" s="27"/>
      <c r="J882" s="74">
        <v>0.981</v>
      </c>
    </row>
    <row r="883" spans="1:10" ht="12.75">
      <c r="A883" t="s">
        <v>6</v>
      </c>
      <c r="B883" s="159">
        <v>10912</v>
      </c>
      <c r="C883" s="112">
        <v>2445</v>
      </c>
      <c r="D883" s="129">
        <v>0.2241</v>
      </c>
      <c r="E883" s="129"/>
      <c r="F883" s="28">
        <v>0.3371</v>
      </c>
      <c r="G883" s="6">
        <v>8467</v>
      </c>
      <c r="H883" s="27">
        <v>0.7759</v>
      </c>
      <c r="I883" s="27"/>
      <c r="J883" s="74">
        <v>0.6629</v>
      </c>
    </row>
    <row r="884" spans="1:11" ht="18">
      <c r="A884" t="s">
        <v>8</v>
      </c>
      <c r="B884" s="159">
        <v>447</v>
      </c>
      <c r="C884" s="101">
        <v>310</v>
      </c>
      <c r="D884" s="129">
        <v>0.6935</v>
      </c>
      <c r="E884" s="129"/>
      <c r="F884" s="28">
        <v>0.9031</v>
      </c>
      <c r="G884" s="4">
        <v>137</v>
      </c>
      <c r="H884" s="27">
        <v>0.3065</v>
      </c>
      <c r="I884" s="27"/>
      <c r="J884" s="74">
        <v>0.0969</v>
      </c>
      <c r="K884" s="26"/>
    </row>
    <row r="885" spans="1:12" s="25" customFormat="1" ht="21" customHeight="1" thickBot="1">
      <c r="A885" t="s">
        <v>9</v>
      </c>
      <c r="B885" s="159">
        <v>434</v>
      </c>
      <c r="C885" s="113">
        <v>20</v>
      </c>
      <c r="D885" s="134">
        <v>0.0461</v>
      </c>
      <c r="E885" s="134"/>
      <c r="F885" s="29">
        <v>0.5593</v>
      </c>
      <c r="G885" s="20">
        <v>414</v>
      </c>
      <c r="H885" s="30">
        <v>0.9539</v>
      </c>
      <c r="I885" s="27"/>
      <c r="J885" s="75">
        <v>0.4407</v>
      </c>
      <c r="K885" s="1" t="s">
        <v>56</v>
      </c>
      <c r="L885"/>
    </row>
    <row r="886" spans="1:10" ht="14.25" thickBot="1" thickTop="1">
      <c r="A886" s="8" t="s">
        <v>1</v>
      </c>
      <c r="B886" s="155">
        <f>SUM(B881:B885)</f>
        <v>577439</v>
      </c>
      <c r="C886" s="114">
        <f>SUM(C881:C885)</f>
        <v>4949</v>
      </c>
      <c r="D886" s="135">
        <v>0.0086</v>
      </c>
      <c r="E886" s="135"/>
      <c r="F886" s="37">
        <v>0.3846</v>
      </c>
      <c r="G886" s="38">
        <f>SUM(G881:G885)</f>
        <v>572490</v>
      </c>
      <c r="H886" s="34">
        <v>0.9914</v>
      </c>
      <c r="I886" s="34"/>
      <c r="J886" s="64">
        <v>0.6154</v>
      </c>
    </row>
    <row r="887" spans="1:10" ht="18.75" thickBot="1">
      <c r="A887" s="26"/>
      <c r="B887" s="161" t="s">
        <v>14</v>
      </c>
      <c r="C887" s="115"/>
      <c r="D887" s="115"/>
      <c r="E887" s="115"/>
      <c r="F887" s="69"/>
      <c r="G887" s="69"/>
      <c r="H887" s="69"/>
      <c r="I887" s="69"/>
      <c r="J887" s="70"/>
    </row>
    <row r="888" spans="1:10" ht="14.25" thickBot="1" thickTop="1">
      <c r="A888" s="1" t="s">
        <v>76</v>
      </c>
      <c r="B888" s="158"/>
      <c r="C888" s="116" t="s">
        <v>2</v>
      </c>
      <c r="D888" s="136"/>
      <c r="E888" s="136"/>
      <c r="F888" s="15"/>
      <c r="G888" s="14" t="s">
        <v>3</v>
      </c>
      <c r="H888" s="14"/>
      <c r="I888" s="14"/>
      <c r="J888" s="15"/>
    </row>
    <row r="889" spans="2:11" ht="13.5" thickTop="1">
      <c r="B889" s="146" t="s">
        <v>10</v>
      </c>
      <c r="C889" s="100" t="s">
        <v>12</v>
      </c>
      <c r="D889" s="121"/>
      <c r="E889" s="121"/>
      <c r="F889" s="19" t="s">
        <v>11</v>
      </c>
      <c r="G889" s="13" t="s">
        <v>13</v>
      </c>
      <c r="H889" s="17"/>
      <c r="I889" s="17"/>
      <c r="J889" s="71" t="s">
        <v>11</v>
      </c>
      <c r="K889" t="s">
        <v>0</v>
      </c>
    </row>
    <row r="890" spans="2:11" ht="13.5" thickBot="1">
      <c r="B890" s="150" t="s">
        <v>4</v>
      </c>
      <c r="C890" s="106" t="s">
        <v>4</v>
      </c>
      <c r="D890" s="126" t="s">
        <v>5</v>
      </c>
      <c r="E890" s="126"/>
      <c r="F890" s="12" t="s">
        <v>5</v>
      </c>
      <c r="G890" s="5" t="s">
        <v>4</v>
      </c>
      <c r="H890" s="3" t="s">
        <v>5</v>
      </c>
      <c r="I890" s="3"/>
      <c r="J890" s="72" t="s">
        <v>5</v>
      </c>
      <c r="K890" t="s">
        <v>7</v>
      </c>
    </row>
    <row r="891" spans="3:11" ht="13.5" thickTop="1">
      <c r="C891" s="100"/>
      <c r="F891" s="11"/>
      <c r="G891" s="4"/>
      <c r="J891" s="73"/>
      <c r="K891" t="s">
        <v>6</v>
      </c>
    </row>
    <row r="892" spans="1:11" ht="12.75">
      <c r="A892" t="s">
        <v>0</v>
      </c>
      <c r="B892" s="159">
        <v>516378</v>
      </c>
      <c r="C892" s="112">
        <v>1536</v>
      </c>
      <c r="D892" s="129">
        <v>0.003</v>
      </c>
      <c r="E892" s="129"/>
      <c r="F892" s="28">
        <v>0.0025</v>
      </c>
      <c r="G892" s="6">
        <v>514842</v>
      </c>
      <c r="H892" s="27">
        <v>0.997</v>
      </c>
      <c r="I892" s="27"/>
      <c r="J892" s="74">
        <v>0.9975</v>
      </c>
      <c r="K892" t="s">
        <v>8</v>
      </c>
    </row>
    <row r="893" spans="1:11" ht="12.75">
      <c r="A893" t="s">
        <v>7</v>
      </c>
      <c r="B893" s="159">
        <v>48859</v>
      </c>
      <c r="C893" s="101">
        <v>345</v>
      </c>
      <c r="D893" s="129">
        <v>0.0071</v>
      </c>
      <c r="E893" s="129"/>
      <c r="F893" s="28">
        <v>0.0124</v>
      </c>
      <c r="G893" s="6">
        <v>48514</v>
      </c>
      <c r="H893" s="27">
        <v>0.9929</v>
      </c>
      <c r="I893" s="27"/>
      <c r="J893" s="74">
        <v>0.9876</v>
      </c>
      <c r="K893" t="s">
        <v>9</v>
      </c>
    </row>
    <row r="894" spans="1:11" ht="12.75">
      <c r="A894" t="s">
        <v>6</v>
      </c>
      <c r="B894" s="159">
        <v>10879</v>
      </c>
      <c r="C894" s="112">
        <v>2427</v>
      </c>
      <c r="D894" s="129">
        <v>0.2231</v>
      </c>
      <c r="E894" s="129"/>
      <c r="F894" s="28">
        <v>0.3495</v>
      </c>
      <c r="G894" s="6">
        <v>8452</v>
      </c>
      <c r="H894" s="27">
        <v>0.7769</v>
      </c>
      <c r="I894" s="27"/>
      <c r="J894" s="74">
        <v>0.6505</v>
      </c>
      <c r="K894" s="8" t="s">
        <v>1</v>
      </c>
    </row>
    <row r="895" spans="1:12" ht="18">
      <c r="A895" t="s">
        <v>8</v>
      </c>
      <c r="B895" s="159">
        <v>447</v>
      </c>
      <c r="C895" s="101">
        <v>310</v>
      </c>
      <c r="D895" s="129">
        <v>0.6935</v>
      </c>
      <c r="E895" s="129"/>
      <c r="F895" s="28">
        <v>0.8967</v>
      </c>
      <c r="G895" s="4">
        <v>137</v>
      </c>
      <c r="H895" s="27">
        <v>0.3065</v>
      </c>
      <c r="I895" s="27"/>
      <c r="J895" s="74">
        <v>0.1033</v>
      </c>
      <c r="K895" s="25"/>
      <c r="L895" s="25"/>
    </row>
    <row r="896" spans="1:12" s="25" customFormat="1" ht="21" customHeight="1" thickBot="1">
      <c r="A896" t="s">
        <v>9</v>
      </c>
      <c r="B896" s="159">
        <v>434</v>
      </c>
      <c r="C896" s="113">
        <v>17</v>
      </c>
      <c r="D896" s="134">
        <v>0.0392</v>
      </c>
      <c r="E896" s="134"/>
      <c r="F896" s="29">
        <v>0.3648</v>
      </c>
      <c r="G896" s="20">
        <v>417</v>
      </c>
      <c r="H896" s="30">
        <v>0.9608</v>
      </c>
      <c r="I896" s="27"/>
      <c r="J896" s="75">
        <v>0.6352</v>
      </c>
      <c r="K896"/>
      <c r="L896"/>
    </row>
    <row r="897" spans="1:10" ht="14.25" thickBot="1" thickTop="1">
      <c r="A897" s="8" t="s">
        <v>1</v>
      </c>
      <c r="B897" s="155">
        <f>SUM(B892:B896)</f>
        <v>576997</v>
      </c>
      <c r="C897" s="114">
        <f>SUM(C892:C896)</f>
        <v>4635</v>
      </c>
      <c r="D897" s="135">
        <v>0.008</v>
      </c>
      <c r="E897" s="135"/>
      <c r="F897" s="37">
        <v>0.3796</v>
      </c>
      <c r="G897" s="38">
        <f>SUM(G892:G896)</f>
        <v>572362</v>
      </c>
      <c r="H897" s="34">
        <v>0.992</v>
      </c>
      <c r="I897" s="34"/>
      <c r="J897" s="64">
        <v>0.6204</v>
      </c>
    </row>
    <row r="898" spans="1:10" ht="18.75" thickBot="1">
      <c r="A898" s="26"/>
      <c r="B898" s="161" t="s">
        <v>14</v>
      </c>
      <c r="C898" s="115"/>
      <c r="D898" s="115"/>
      <c r="E898" s="115"/>
      <c r="F898" s="69"/>
      <c r="G898" s="69"/>
      <c r="H898" s="69"/>
      <c r="I898" s="69"/>
      <c r="J898" s="70"/>
    </row>
    <row r="899" spans="1:10" ht="14.25" thickBot="1" thickTop="1">
      <c r="A899" s="1" t="s">
        <v>75</v>
      </c>
      <c r="B899" s="158"/>
      <c r="C899" s="116" t="s">
        <v>2</v>
      </c>
      <c r="D899" s="136"/>
      <c r="E899" s="136"/>
      <c r="F899" s="15"/>
      <c r="G899" s="14" t="s">
        <v>3</v>
      </c>
      <c r="H899" s="14"/>
      <c r="I899" s="14"/>
      <c r="J899" s="15"/>
    </row>
    <row r="900" spans="2:10" ht="13.5" thickTop="1">
      <c r="B900" s="146" t="s">
        <v>10</v>
      </c>
      <c r="C900" s="100" t="s">
        <v>12</v>
      </c>
      <c r="D900" s="121"/>
      <c r="E900" s="121"/>
      <c r="F900" s="19" t="s">
        <v>11</v>
      </c>
      <c r="G900" s="13" t="s">
        <v>13</v>
      </c>
      <c r="H900" s="17"/>
      <c r="I900" s="17"/>
      <c r="J900" s="71" t="s">
        <v>11</v>
      </c>
    </row>
    <row r="901" spans="2:10" ht="13.5" thickBot="1">
      <c r="B901" s="150" t="s">
        <v>4</v>
      </c>
      <c r="C901" s="106" t="s">
        <v>4</v>
      </c>
      <c r="D901" s="126" t="s">
        <v>5</v>
      </c>
      <c r="E901" s="126"/>
      <c r="F901" s="12" t="s">
        <v>5</v>
      </c>
      <c r="G901" s="5" t="s">
        <v>4</v>
      </c>
      <c r="H901" s="3" t="s">
        <v>5</v>
      </c>
      <c r="I901" s="3"/>
      <c r="J901" s="72" t="s">
        <v>5</v>
      </c>
    </row>
    <row r="902" spans="3:10" ht="13.5" thickTop="1">
      <c r="C902" s="100"/>
      <c r="F902" s="11"/>
      <c r="G902" s="4"/>
      <c r="J902" s="73"/>
    </row>
    <row r="903" spans="1:10" ht="12.75">
      <c r="A903" t="s">
        <v>0</v>
      </c>
      <c r="B903" s="159">
        <v>515936</v>
      </c>
      <c r="C903" s="112">
        <v>1481</v>
      </c>
      <c r="D903" s="129">
        <v>0.0029</v>
      </c>
      <c r="E903" s="129"/>
      <c r="F903" s="28">
        <v>0.0024</v>
      </c>
      <c r="G903" s="6">
        <v>514455</v>
      </c>
      <c r="H903" s="27">
        <v>0.9971</v>
      </c>
      <c r="I903" s="27"/>
      <c r="J903" s="74">
        <v>0.9976</v>
      </c>
    </row>
    <row r="904" spans="1:10" ht="12.75">
      <c r="A904" t="s">
        <v>7</v>
      </c>
      <c r="B904" s="159">
        <v>48840</v>
      </c>
      <c r="C904" s="101">
        <v>347</v>
      </c>
      <c r="D904" s="129">
        <v>0.0071</v>
      </c>
      <c r="E904" s="129"/>
      <c r="F904" s="28">
        <v>0.0136</v>
      </c>
      <c r="G904" s="6">
        <v>48493</v>
      </c>
      <c r="H904" s="27">
        <v>0.9929</v>
      </c>
      <c r="I904" s="27"/>
      <c r="J904" s="74">
        <v>0.9864</v>
      </c>
    </row>
    <row r="905" spans="1:10" ht="12.75">
      <c r="A905" t="s">
        <v>6</v>
      </c>
      <c r="B905" s="159">
        <v>10863</v>
      </c>
      <c r="C905" s="112">
        <v>2462</v>
      </c>
      <c r="D905" s="129">
        <v>0.2266</v>
      </c>
      <c r="E905" s="129"/>
      <c r="F905" s="28">
        <v>0.3602</v>
      </c>
      <c r="G905" s="6">
        <v>8401</v>
      </c>
      <c r="H905" s="27">
        <v>0.7734</v>
      </c>
      <c r="I905" s="27"/>
      <c r="J905" s="74">
        <v>0.6398</v>
      </c>
    </row>
    <row r="906" spans="1:12" ht="18">
      <c r="A906" t="s">
        <v>8</v>
      </c>
      <c r="B906" s="159">
        <v>446</v>
      </c>
      <c r="C906" s="101">
        <v>306</v>
      </c>
      <c r="D906" s="129">
        <v>0.6861</v>
      </c>
      <c r="E906" s="129"/>
      <c r="F906" s="28">
        <v>0.9027</v>
      </c>
      <c r="G906" s="4">
        <v>140</v>
      </c>
      <c r="H906" s="27">
        <v>0.3139</v>
      </c>
      <c r="I906" s="27"/>
      <c r="J906" s="74">
        <v>0.0973</v>
      </c>
      <c r="K906" s="25"/>
      <c r="L906" s="25"/>
    </row>
    <row r="907" spans="1:12" s="25" customFormat="1" ht="21" customHeight="1" thickBot="1">
      <c r="A907" t="s">
        <v>9</v>
      </c>
      <c r="B907" s="159">
        <v>435</v>
      </c>
      <c r="C907" s="113">
        <v>7</v>
      </c>
      <c r="D907" s="134">
        <v>0.0161</v>
      </c>
      <c r="E907" s="134"/>
      <c r="F907" s="29">
        <v>0.2334</v>
      </c>
      <c r="G907" s="20">
        <v>428</v>
      </c>
      <c r="H907" s="30">
        <v>0.9839</v>
      </c>
      <c r="I907" s="27"/>
      <c r="J907" s="75">
        <v>0.7666</v>
      </c>
      <c r="K907"/>
      <c r="L907"/>
    </row>
    <row r="908" spans="1:10" ht="14.25" thickBot="1" thickTop="1">
      <c r="A908" s="8" t="s">
        <v>1</v>
      </c>
      <c r="B908" s="155">
        <f>SUM(B903:B907)</f>
        <v>576520</v>
      </c>
      <c r="C908" s="114">
        <f>SUM(C903:C907)</f>
        <v>4603</v>
      </c>
      <c r="D908" s="135">
        <v>0.008</v>
      </c>
      <c r="E908" s="135"/>
      <c r="F908" s="37">
        <v>0.3915</v>
      </c>
      <c r="G908" s="38">
        <f>SUM(G903:G907)</f>
        <v>571917</v>
      </c>
      <c r="H908" s="34">
        <v>0.992</v>
      </c>
      <c r="I908" s="34"/>
      <c r="J908" s="64">
        <v>0.9085</v>
      </c>
    </row>
    <row r="909" spans="1:10" ht="18.75" thickBot="1">
      <c r="A909" s="26"/>
      <c r="B909" s="161" t="s">
        <v>14</v>
      </c>
      <c r="C909" s="115"/>
      <c r="D909" s="115"/>
      <c r="E909" s="115"/>
      <c r="F909" s="69"/>
      <c r="G909" s="69"/>
      <c r="H909" s="69"/>
      <c r="I909" s="69"/>
      <c r="J909" s="70"/>
    </row>
    <row r="910" spans="1:10" ht="14.25" thickBot="1" thickTop="1">
      <c r="A910" s="1" t="s">
        <v>74</v>
      </c>
      <c r="B910" s="158"/>
      <c r="C910" s="116" t="s">
        <v>2</v>
      </c>
      <c r="D910" s="136"/>
      <c r="E910" s="136"/>
      <c r="F910" s="15"/>
      <c r="G910" s="14" t="s">
        <v>3</v>
      </c>
      <c r="H910" s="14"/>
      <c r="I910" s="14"/>
      <c r="J910" s="15"/>
    </row>
    <row r="911" spans="2:10" ht="13.5" thickTop="1">
      <c r="B911" s="146" t="s">
        <v>10</v>
      </c>
      <c r="C911" s="100" t="s">
        <v>12</v>
      </c>
      <c r="D911" s="121"/>
      <c r="E911" s="121"/>
      <c r="F911" s="19" t="s">
        <v>11</v>
      </c>
      <c r="G911" s="13" t="s">
        <v>13</v>
      </c>
      <c r="H911" s="17"/>
      <c r="I911" s="17"/>
      <c r="J911" s="71" t="s">
        <v>11</v>
      </c>
    </row>
    <row r="912" spans="2:10" ht="13.5" thickBot="1">
      <c r="B912" s="150" t="s">
        <v>4</v>
      </c>
      <c r="C912" s="106" t="s">
        <v>4</v>
      </c>
      <c r="D912" s="126" t="s">
        <v>5</v>
      </c>
      <c r="E912" s="126"/>
      <c r="F912" s="12" t="s">
        <v>5</v>
      </c>
      <c r="G912" s="5" t="s">
        <v>4</v>
      </c>
      <c r="H912" s="3" t="s">
        <v>5</v>
      </c>
      <c r="I912" s="3"/>
      <c r="J912" s="72" t="s">
        <v>5</v>
      </c>
    </row>
    <row r="913" spans="3:10" ht="13.5" thickTop="1">
      <c r="C913" s="100"/>
      <c r="F913" s="11"/>
      <c r="G913" s="4"/>
      <c r="J913" s="73"/>
    </row>
    <row r="914" spans="1:10" ht="12.75">
      <c r="A914" t="s">
        <v>0</v>
      </c>
      <c r="B914" s="159">
        <v>516164</v>
      </c>
      <c r="C914" s="112">
        <v>1395</v>
      </c>
      <c r="D914" s="129">
        <v>0.0027</v>
      </c>
      <c r="E914" s="129"/>
      <c r="F914" s="28">
        <v>0.0022</v>
      </c>
      <c r="G914" s="6">
        <v>514769</v>
      </c>
      <c r="H914" s="27">
        <v>0.9973</v>
      </c>
      <c r="I914" s="27"/>
      <c r="J914" s="74">
        <v>0.9978</v>
      </c>
    </row>
    <row r="915" spans="1:10" ht="12.75">
      <c r="A915" t="s">
        <v>7</v>
      </c>
      <c r="B915" s="159">
        <v>48734</v>
      </c>
      <c r="C915" s="101">
        <v>344</v>
      </c>
      <c r="D915" s="129">
        <v>0.0071</v>
      </c>
      <c r="E915" s="129"/>
      <c r="F915" s="28">
        <v>0.0137</v>
      </c>
      <c r="G915" s="6">
        <v>48390</v>
      </c>
      <c r="H915" s="27">
        <v>0.9929</v>
      </c>
      <c r="I915" s="27"/>
      <c r="J915" s="74">
        <v>0.9863</v>
      </c>
    </row>
    <row r="916" spans="1:10" ht="12.75">
      <c r="A916" t="s">
        <v>6</v>
      </c>
      <c r="B916" s="159">
        <v>10862</v>
      </c>
      <c r="C916" s="112">
        <v>2476</v>
      </c>
      <c r="D916" s="129">
        <v>0.228</v>
      </c>
      <c r="E916" s="129"/>
      <c r="F916" s="28">
        <v>0.3657</v>
      </c>
      <c r="G916" s="6">
        <v>8386</v>
      </c>
      <c r="H916" s="27">
        <v>0.772</v>
      </c>
      <c r="I916" s="27"/>
      <c r="J916" s="74">
        <v>0.6343</v>
      </c>
    </row>
    <row r="917" spans="1:12" ht="18">
      <c r="A917" t="s">
        <v>8</v>
      </c>
      <c r="B917" s="159">
        <v>443</v>
      </c>
      <c r="C917" s="101">
        <v>309</v>
      </c>
      <c r="D917" s="129">
        <v>0.6975</v>
      </c>
      <c r="E917" s="129"/>
      <c r="F917" s="28">
        <v>0.9188</v>
      </c>
      <c r="G917" s="4">
        <v>134</v>
      </c>
      <c r="H917" s="27">
        <v>0.3025</v>
      </c>
      <c r="I917" s="27"/>
      <c r="J917" s="74">
        <v>0.0812</v>
      </c>
      <c r="K917" s="25"/>
      <c r="L917" s="25"/>
    </row>
    <row r="918" spans="1:12" s="25" customFormat="1" ht="21" customHeight="1" thickBot="1">
      <c r="A918" t="s">
        <v>9</v>
      </c>
      <c r="B918" s="159">
        <v>436</v>
      </c>
      <c r="C918" s="113">
        <v>8</v>
      </c>
      <c r="D918" s="134">
        <v>0.0183</v>
      </c>
      <c r="E918" s="134"/>
      <c r="F918" s="29">
        <v>0.2325</v>
      </c>
      <c r="G918" s="20">
        <v>428</v>
      </c>
      <c r="H918" s="30">
        <v>0.9817</v>
      </c>
      <c r="I918" s="27"/>
      <c r="J918" s="75">
        <v>0.7675</v>
      </c>
      <c r="K918"/>
      <c r="L918"/>
    </row>
    <row r="919" spans="1:10" ht="14.25" thickBot="1" thickTop="1">
      <c r="A919" s="8" t="s">
        <v>1</v>
      </c>
      <c r="B919" s="155">
        <f>SUM(B914:B918)</f>
        <v>576639</v>
      </c>
      <c r="C919" s="114">
        <f>SUM(C914:C918)</f>
        <v>4532</v>
      </c>
      <c r="D919" s="135">
        <v>0.0079</v>
      </c>
      <c r="E919" s="135"/>
      <c r="F919" s="37">
        <v>0.4156</v>
      </c>
      <c r="G919" s="38">
        <f>SUM(G914:G918)</f>
        <v>572107</v>
      </c>
      <c r="H919" s="34">
        <v>0.9921</v>
      </c>
      <c r="I919" s="34"/>
      <c r="J919" s="64">
        <v>0.5844</v>
      </c>
    </row>
    <row r="921" spans="1:10" ht="18.75" thickBot="1">
      <c r="A921" s="26"/>
      <c r="B921" s="161" t="s">
        <v>14</v>
      </c>
      <c r="C921" s="115"/>
      <c r="D921" s="115"/>
      <c r="E921" s="115"/>
      <c r="F921" s="69"/>
      <c r="G921" s="69"/>
      <c r="H921" s="69"/>
      <c r="I921" s="69"/>
      <c r="J921" s="70"/>
    </row>
    <row r="922" spans="1:10" ht="14.25" thickBot="1" thickTop="1">
      <c r="A922" s="1" t="s">
        <v>73</v>
      </c>
      <c r="B922" s="158"/>
      <c r="C922" s="116" t="s">
        <v>2</v>
      </c>
      <c r="D922" s="136"/>
      <c r="E922" s="136"/>
      <c r="F922" s="15"/>
      <c r="G922" s="14" t="s">
        <v>3</v>
      </c>
      <c r="H922" s="14"/>
      <c r="I922" s="14"/>
      <c r="J922" s="15"/>
    </row>
    <row r="923" spans="2:10" ht="13.5" thickTop="1">
      <c r="B923" s="146" t="s">
        <v>10</v>
      </c>
      <c r="C923" s="100" t="s">
        <v>12</v>
      </c>
      <c r="D923" s="121"/>
      <c r="E923" s="121"/>
      <c r="F923" s="19" t="s">
        <v>11</v>
      </c>
      <c r="G923" s="13" t="s">
        <v>13</v>
      </c>
      <c r="H923" s="17"/>
      <c r="I923" s="17"/>
      <c r="J923" s="71" t="s">
        <v>11</v>
      </c>
    </row>
    <row r="924" spans="2:10" ht="13.5" thickBot="1">
      <c r="B924" s="150" t="s">
        <v>4</v>
      </c>
      <c r="C924" s="106" t="s">
        <v>4</v>
      </c>
      <c r="D924" s="126" t="s">
        <v>5</v>
      </c>
      <c r="E924" s="126"/>
      <c r="F924" s="12" t="s">
        <v>5</v>
      </c>
      <c r="G924" s="5" t="s">
        <v>4</v>
      </c>
      <c r="H924" s="3" t="s">
        <v>5</v>
      </c>
      <c r="I924" s="3"/>
      <c r="J924" s="72" t="s">
        <v>5</v>
      </c>
    </row>
    <row r="925" spans="3:10" ht="13.5" thickTop="1">
      <c r="C925" s="100"/>
      <c r="F925" s="11"/>
      <c r="G925" s="4"/>
      <c r="J925" s="73"/>
    </row>
    <row r="926" spans="1:10" ht="12.75">
      <c r="A926" t="s">
        <v>0</v>
      </c>
      <c r="B926" s="159">
        <v>516007</v>
      </c>
      <c r="C926" s="112">
        <v>1227</v>
      </c>
      <c r="D926" s="129">
        <v>0.0024</v>
      </c>
      <c r="E926" s="129"/>
      <c r="F926" s="28">
        <v>0.002</v>
      </c>
      <c r="G926" s="6">
        <v>514780</v>
      </c>
      <c r="H926" s="27">
        <v>0.9976</v>
      </c>
      <c r="I926" s="27"/>
      <c r="J926" s="74">
        <v>0.998</v>
      </c>
    </row>
    <row r="927" spans="1:10" ht="12.75">
      <c r="A927" t="s">
        <v>7</v>
      </c>
      <c r="B927" s="159">
        <v>48602</v>
      </c>
      <c r="C927" s="101">
        <v>322</v>
      </c>
      <c r="D927" s="129">
        <v>0.0066</v>
      </c>
      <c r="E927" s="129"/>
      <c r="F927" s="28">
        <v>0.0131</v>
      </c>
      <c r="G927" s="6">
        <v>48280</v>
      </c>
      <c r="H927" s="27">
        <v>0.9934</v>
      </c>
      <c r="I927" s="27"/>
      <c r="J927" s="74">
        <v>0.9869</v>
      </c>
    </row>
    <row r="928" spans="1:12" ht="18">
      <c r="A928" t="s">
        <v>6</v>
      </c>
      <c r="B928" s="159">
        <v>10917</v>
      </c>
      <c r="C928" s="112">
        <v>2520</v>
      </c>
      <c r="D928" s="129">
        <v>0.2308</v>
      </c>
      <c r="E928" s="129"/>
      <c r="F928" s="28">
        <v>0.3666</v>
      </c>
      <c r="G928" s="6">
        <v>8397</v>
      </c>
      <c r="H928" s="27">
        <v>0.7692</v>
      </c>
      <c r="I928" s="27"/>
      <c r="J928" s="74">
        <v>0.6334</v>
      </c>
      <c r="K928" s="25"/>
      <c r="L928" s="25"/>
    </row>
    <row r="929" spans="1:12" s="25" customFormat="1" ht="21" customHeight="1">
      <c r="A929" t="s">
        <v>8</v>
      </c>
      <c r="B929" s="159">
        <v>446</v>
      </c>
      <c r="C929" s="101">
        <v>311</v>
      </c>
      <c r="D929" s="129">
        <v>0.6973</v>
      </c>
      <c r="E929" s="129"/>
      <c r="F929" s="28">
        <v>0.9168</v>
      </c>
      <c r="G929" s="4">
        <v>135</v>
      </c>
      <c r="H929" s="27">
        <v>0.3027</v>
      </c>
      <c r="I929" s="27"/>
      <c r="J929" s="74">
        <v>0.0832</v>
      </c>
      <c r="K929"/>
      <c r="L929"/>
    </row>
    <row r="930" spans="1:10" ht="13.5" thickBot="1">
      <c r="A930" t="s">
        <v>9</v>
      </c>
      <c r="B930" s="159">
        <v>435</v>
      </c>
      <c r="C930" s="113">
        <v>7</v>
      </c>
      <c r="D930" s="134">
        <v>0.0161</v>
      </c>
      <c r="E930" s="134"/>
      <c r="F930" s="29">
        <v>0.2307</v>
      </c>
      <c r="G930" s="20">
        <v>428</v>
      </c>
      <c r="H930" s="30">
        <v>0.9839</v>
      </c>
      <c r="I930" s="27"/>
      <c r="J930" s="75">
        <v>0.7693</v>
      </c>
    </row>
    <row r="931" spans="1:10" ht="14.25" thickBot="1" thickTop="1">
      <c r="A931" s="8" t="s">
        <v>1</v>
      </c>
      <c r="B931" s="155">
        <f>SUM(B926:B930)</f>
        <v>576407</v>
      </c>
      <c r="C931" s="114">
        <f>SUM(C926:C930)</f>
        <v>4387</v>
      </c>
      <c r="D931" s="135">
        <v>0.0076</v>
      </c>
      <c r="E931" s="135"/>
      <c r="F931" s="37">
        <v>0.3974</v>
      </c>
      <c r="G931" s="38">
        <f>SUM(G926:G930)</f>
        <v>572020</v>
      </c>
      <c r="H931" s="34">
        <v>0.9924</v>
      </c>
      <c r="I931" s="34"/>
      <c r="J931" s="64">
        <v>0.6026</v>
      </c>
    </row>
    <row r="933" spans="1:10" ht="18.75" thickBot="1">
      <c r="A933" s="26"/>
      <c r="B933" s="161" t="s">
        <v>14</v>
      </c>
      <c r="C933" s="115"/>
      <c r="D933" s="115"/>
      <c r="E933" s="115"/>
      <c r="F933" s="69"/>
      <c r="G933" s="69"/>
      <c r="H933" s="69"/>
      <c r="I933" s="69"/>
      <c r="J933" s="70"/>
    </row>
    <row r="934" spans="1:10" ht="14.25" thickBot="1" thickTop="1">
      <c r="A934" s="1" t="s">
        <v>72</v>
      </c>
      <c r="B934" s="158"/>
      <c r="C934" s="116" t="s">
        <v>2</v>
      </c>
      <c r="D934" s="136"/>
      <c r="E934" s="136"/>
      <c r="F934" s="15"/>
      <c r="G934" s="14" t="s">
        <v>3</v>
      </c>
      <c r="H934" s="14"/>
      <c r="I934" s="14"/>
      <c r="J934" s="15"/>
    </row>
    <row r="935" spans="2:10" ht="13.5" thickTop="1">
      <c r="B935" s="146" t="s">
        <v>10</v>
      </c>
      <c r="C935" s="100" t="s">
        <v>12</v>
      </c>
      <c r="D935" s="121"/>
      <c r="E935" s="121"/>
      <c r="F935" s="19" t="s">
        <v>11</v>
      </c>
      <c r="G935" s="13" t="s">
        <v>13</v>
      </c>
      <c r="H935" s="17"/>
      <c r="I935" s="17"/>
      <c r="J935" s="71" t="s">
        <v>11</v>
      </c>
    </row>
    <row r="936" spans="2:10" ht="13.5" thickBot="1">
      <c r="B936" s="150" t="s">
        <v>4</v>
      </c>
      <c r="C936" s="106" t="s">
        <v>4</v>
      </c>
      <c r="D936" s="126" t="s">
        <v>5</v>
      </c>
      <c r="E936" s="126"/>
      <c r="F936" s="12" t="s">
        <v>5</v>
      </c>
      <c r="G936" s="5" t="s">
        <v>4</v>
      </c>
      <c r="H936" s="3" t="s">
        <v>5</v>
      </c>
      <c r="I936" s="3"/>
      <c r="J936" s="72" t="s">
        <v>5</v>
      </c>
    </row>
    <row r="937" spans="3:10" ht="13.5" thickTop="1">
      <c r="C937" s="100"/>
      <c r="F937" s="11"/>
      <c r="G937" s="4"/>
      <c r="J937" s="73"/>
    </row>
    <row r="938" spans="1:10" ht="12.75">
      <c r="A938" t="s">
        <v>0</v>
      </c>
      <c r="B938" s="159">
        <v>515606</v>
      </c>
      <c r="C938" s="112">
        <v>802</v>
      </c>
      <c r="D938" s="129">
        <v>0.0016</v>
      </c>
      <c r="E938" s="129"/>
      <c r="F938" s="28">
        <v>0.0015</v>
      </c>
      <c r="G938" s="6">
        <v>514804</v>
      </c>
      <c r="H938" s="27">
        <v>0.9984</v>
      </c>
      <c r="I938" s="27"/>
      <c r="J938" s="74">
        <v>0.9985</v>
      </c>
    </row>
    <row r="939" spans="1:12" ht="18">
      <c r="A939" t="s">
        <v>7</v>
      </c>
      <c r="B939" s="159">
        <v>48567</v>
      </c>
      <c r="C939" s="101">
        <v>290</v>
      </c>
      <c r="D939" s="129">
        <v>0.006</v>
      </c>
      <c r="E939" s="129"/>
      <c r="F939" s="28">
        <v>0.0135</v>
      </c>
      <c r="G939" s="6">
        <v>48277</v>
      </c>
      <c r="H939" s="27">
        <v>0.994</v>
      </c>
      <c r="I939" s="27"/>
      <c r="J939" s="74">
        <v>0.9865</v>
      </c>
      <c r="K939" s="25"/>
      <c r="L939" s="25"/>
    </row>
    <row r="940" spans="1:12" s="25" customFormat="1" ht="21" customHeight="1">
      <c r="A940" t="s">
        <v>6</v>
      </c>
      <c r="B940" s="159">
        <v>10933</v>
      </c>
      <c r="C940" s="112">
        <v>2505</v>
      </c>
      <c r="D940" s="129">
        <v>0.2291</v>
      </c>
      <c r="E940" s="129"/>
      <c r="F940" s="28">
        <v>0.3676</v>
      </c>
      <c r="G940" s="6">
        <v>8428</v>
      </c>
      <c r="H940" s="27">
        <v>0.7709</v>
      </c>
      <c r="I940" s="27"/>
      <c r="J940" s="74">
        <v>0.6324</v>
      </c>
      <c r="K940"/>
      <c r="L940"/>
    </row>
    <row r="941" spans="1:10" ht="12.75">
      <c r="A941" t="s">
        <v>8</v>
      </c>
      <c r="B941" s="159">
        <v>449</v>
      </c>
      <c r="C941" s="101">
        <v>308</v>
      </c>
      <c r="D941" s="129">
        <v>0.686</v>
      </c>
      <c r="E941" s="129"/>
      <c r="F941" s="28">
        <v>0.9181</v>
      </c>
      <c r="G941" s="4">
        <v>141</v>
      </c>
      <c r="H941" s="27">
        <v>0.314</v>
      </c>
      <c r="I941" s="27"/>
      <c r="J941" s="74">
        <v>0.0819</v>
      </c>
    </row>
    <row r="942" spans="1:10" ht="13.5" thickBot="1">
      <c r="A942" t="s">
        <v>9</v>
      </c>
      <c r="B942" s="159">
        <v>435</v>
      </c>
      <c r="C942" s="113">
        <v>8</v>
      </c>
      <c r="D942" s="134">
        <v>0.0184</v>
      </c>
      <c r="E942" s="134"/>
      <c r="F942" s="29">
        <v>0.2296</v>
      </c>
      <c r="G942" s="20">
        <v>427</v>
      </c>
      <c r="H942" s="30">
        <v>0.9816</v>
      </c>
      <c r="I942" s="27"/>
      <c r="J942" s="75">
        <v>0.7704</v>
      </c>
    </row>
    <row r="943" spans="1:10" ht="14.25" thickBot="1" thickTop="1">
      <c r="A943" s="8" t="s">
        <v>1</v>
      </c>
      <c r="B943" s="155">
        <f>SUM(B938:B942)</f>
        <v>575990</v>
      </c>
      <c r="C943" s="114">
        <f>SUM(C938:C942)</f>
        <v>3913</v>
      </c>
      <c r="D943" s="135">
        <v>0.0068</v>
      </c>
      <c r="E943" s="135"/>
      <c r="F943" s="37">
        <v>0.383</v>
      </c>
      <c r="G943" s="38">
        <f>SUM(G938:G942)</f>
        <v>572077</v>
      </c>
      <c r="H943" s="34">
        <v>0.9932</v>
      </c>
      <c r="I943" s="34"/>
      <c r="J943" s="64">
        <v>0.617</v>
      </c>
    </row>
    <row r="945" spans="1:10" ht="18.75" thickBot="1">
      <c r="A945" s="26"/>
      <c r="B945" s="161" t="s">
        <v>14</v>
      </c>
      <c r="C945" s="115"/>
      <c r="D945" s="115"/>
      <c r="E945" s="115"/>
      <c r="F945" s="69"/>
      <c r="G945" s="69"/>
      <c r="H945" s="69"/>
      <c r="I945" s="69"/>
      <c r="J945" s="70"/>
    </row>
    <row r="946" spans="1:10" ht="14.25" thickBot="1" thickTop="1">
      <c r="A946" s="1" t="s">
        <v>71</v>
      </c>
      <c r="B946" s="158"/>
      <c r="C946" s="116" t="s">
        <v>2</v>
      </c>
      <c r="D946" s="136"/>
      <c r="E946" s="136"/>
      <c r="F946" s="15"/>
      <c r="G946" s="14" t="s">
        <v>3</v>
      </c>
      <c r="H946" s="14"/>
      <c r="I946" s="14"/>
      <c r="J946" s="15"/>
    </row>
    <row r="947" spans="2:10" ht="13.5" thickTop="1">
      <c r="B947" s="146" t="s">
        <v>10</v>
      </c>
      <c r="C947" s="100" t="s">
        <v>12</v>
      </c>
      <c r="D947" s="121"/>
      <c r="E947" s="121"/>
      <c r="F947" s="19" t="s">
        <v>11</v>
      </c>
      <c r="G947" s="13" t="s">
        <v>13</v>
      </c>
      <c r="H947" s="17"/>
      <c r="I947" s="17"/>
      <c r="J947" s="71" t="s">
        <v>11</v>
      </c>
    </row>
    <row r="948" spans="2:10" ht="13.5" thickBot="1">
      <c r="B948" s="150" t="s">
        <v>4</v>
      </c>
      <c r="C948" s="106" t="s">
        <v>4</v>
      </c>
      <c r="D948" s="126" t="s">
        <v>5</v>
      </c>
      <c r="E948" s="126"/>
      <c r="F948" s="12" t="s">
        <v>5</v>
      </c>
      <c r="G948" s="5" t="s">
        <v>4</v>
      </c>
      <c r="H948" s="3" t="s">
        <v>5</v>
      </c>
      <c r="I948" s="3"/>
      <c r="J948" s="72" t="s">
        <v>5</v>
      </c>
    </row>
    <row r="949" spans="3:10" ht="13.5" thickTop="1">
      <c r="C949" s="100"/>
      <c r="F949" s="11"/>
      <c r="G949" s="4"/>
      <c r="J949" s="73"/>
    </row>
    <row r="950" spans="1:12" ht="18">
      <c r="A950" t="s">
        <v>0</v>
      </c>
      <c r="B950" s="159">
        <v>515310</v>
      </c>
      <c r="C950" s="112">
        <v>1557</v>
      </c>
      <c r="D950" s="129">
        <v>0.003</v>
      </c>
      <c r="E950" s="129"/>
      <c r="F950" s="28">
        <v>0.0028</v>
      </c>
      <c r="G950" s="6">
        <v>513753</v>
      </c>
      <c r="H950" s="27">
        <v>0.997</v>
      </c>
      <c r="I950" s="27"/>
      <c r="J950" s="74">
        <v>0.9972</v>
      </c>
      <c r="K950" s="25"/>
      <c r="L950" s="25"/>
    </row>
    <row r="951" spans="1:12" s="25" customFormat="1" ht="21" customHeight="1">
      <c r="A951" t="s">
        <v>7</v>
      </c>
      <c r="B951" s="159">
        <v>48588</v>
      </c>
      <c r="C951" s="101">
        <v>890</v>
      </c>
      <c r="D951" s="129">
        <v>0.0183</v>
      </c>
      <c r="E951" s="129"/>
      <c r="F951" s="28">
        <v>0.0234</v>
      </c>
      <c r="G951" s="6">
        <v>47698</v>
      </c>
      <c r="H951" s="27">
        <v>0.9817</v>
      </c>
      <c r="I951" s="27"/>
      <c r="J951" s="74">
        <v>0.9766</v>
      </c>
      <c r="K951"/>
      <c r="L951"/>
    </row>
    <row r="952" spans="1:10" ht="12.75">
      <c r="A952" t="s">
        <v>6</v>
      </c>
      <c r="B952" s="159">
        <v>10959</v>
      </c>
      <c r="C952" s="112">
        <v>2458</v>
      </c>
      <c r="D952" s="129">
        <v>0.2243</v>
      </c>
      <c r="E952" s="129"/>
      <c r="F952" s="28">
        <v>0.3584</v>
      </c>
      <c r="G952" s="6">
        <v>8501</v>
      </c>
      <c r="H952" s="27">
        <v>0.7757</v>
      </c>
      <c r="I952" s="27"/>
      <c r="J952" s="74">
        <v>0.6416</v>
      </c>
    </row>
    <row r="953" spans="1:10" ht="12.75">
      <c r="A953" t="s">
        <v>8</v>
      </c>
      <c r="B953" s="159">
        <v>447</v>
      </c>
      <c r="C953" s="101">
        <v>306</v>
      </c>
      <c r="D953" s="129">
        <v>0.6846</v>
      </c>
      <c r="E953" s="129"/>
      <c r="F953" s="28">
        <v>0.9069</v>
      </c>
      <c r="G953" s="4">
        <v>141</v>
      </c>
      <c r="H953" s="27">
        <v>0.3154</v>
      </c>
      <c r="I953" s="27"/>
      <c r="J953" s="74">
        <v>0.0931</v>
      </c>
    </row>
    <row r="954" spans="1:10" ht="13.5" thickBot="1">
      <c r="A954" t="s">
        <v>9</v>
      </c>
      <c r="B954" s="159">
        <v>435</v>
      </c>
      <c r="C954" s="113">
        <v>8</v>
      </c>
      <c r="D954" s="134">
        <v>0.0184</v>
      </c>
      <c r="E954" s="134"/>
      <c r="F954" s="29">
        <v>0.2287</v>
      </c>
      <c r="G954" s="20">
        <v>427</v>
      </c>
      <c r="H954" s="30">
        <v>0.9816</v>
      </c>
      <c r="I954" s="27"/>
      <c r="J954" s="75">
        <v>0.7713</v>
      </c>
    </row>
    <row r="955" spans="1:10" ht="14.25" thickBot="1" thickTop="1">
      <c r="A955" s="8" t="s">
        <v>1</v>
      </c>
      <c r="B955" s="155">
        <f>SUM(B950:B954)</f>
        <v>575739</v>
      </c>
      <c r="C955" s="114">
        <f>SUM(C950:C954)</f>
        <v>5219</v>
      </c>
      <c r="D955" s="135">
        <v>0.0091</v>
      </c>
      <c r="E955" s="135"/>
      <c r="F955" s="37">
        <v>0.3604</v>
      </c>
      <c r="G955" s="38">
        <f>SUM(G950:G954)</f>
        <v>570520</v>
      </c>
      <c r="H955" s="34">
        <v>0.9909</v>
      </c>
      <c r="I955" s="34"/>
      <c r="J955" s="64">
        <v>0.6396</v>
      </c>
    </row>
    <row r="957" spans="1:10" ht="18.75" thickBot="1">
      <c r="A957" s="26"/>
      <c r="B957" s="161" t="s">
        <v>14</v>
      </c>
      <c r="C957" s="115"/>
      <c r="D957" s="115"/>
      <c r="E957" s="115"/>
      <c r="F957" s="69"/>
      <c r="G957" s="69"/>
      <c r="H957" s="69"/>
      <c r="I957" s="69"/>
      <c r="J957" s="70"/>
    </row>
    <row r="958" spans="1:10" ht="14.25" thickBot="1" thickTop="1">
      <c r="A958" s="1" t="s">
        <v>70</v>
      </c>
      <c r="B958" s="158"/>
      <c r="C958" s="116" t="s">
        <v>2</v>
      </c>
      <c r="D958" s="136"/>
      <c r="E958" s="136"/>
      <c r="F958" s="15"/>
      <c r="G958" s="14" t="s">
        <v>3</v>
      </c>
      <c r="H958" s="14"/>
      <c r="I958" s="14"/>
      <c r="J958" s="15"/>
    </row>
    <row r="959" spans="2:10" ht="13.5" thickTop="1">
      <c r="B959" s="146" t="s">
        <v>10</v>
      </c>
      <c r="C959" s="100" t="s">
        <v>12</v>
      </c>
      <c r="D959" s="121"/>
      <c r="E959" s="121"/>
      <c r="F959" s="19" t="s">
        <v>11</v>
      </c>
      <c r="G959" s="13" t="s">
        <v>13</v>
      </c>
      <c r="H959" s="17"/>
      <c r="I959" s="17"/>
      <c r="J959" s="71" t="s">
        <v>11</v>
      </c>
    </row>
    <row r="960" spans="2:10" ht="13.5" thickBot="1">
      <c r="B960" s="150" t="s">
        <v>4</v>
      </c>
      <c r="C960" s="106" t="s">
        <v>4</v>
      </c>
      <c r="D960" s="126" t="s">
        <v>5</v>
      </c>
      <c r="E960" s="126"/>
      <c r="F960" s="12" t="s">
        <v>5</v>
      </c>
      <c r="G960" s="5" t="s">
        <v>4</v>
      </c>
      <c r="H960" s="3" t="s">
        <v>5</v>
      </c>
      <c r="I960" s="3"/>
      <c r="J960" s="72" t="s">
        <v>5</v>
      </c>
    </row>
    <row r="961" spans="3:12" ht="18.75" thickTop="1">
      <c r="C961" s="100"/>
      <c r="F961" s="11"/>
      <c r="G961" s="4"/>
      <c r="J961" s="73"/>
      <c r="K961" s="25"/>
      <c r="L961" s="25"/>
    </row>
    <row r="962" spans="1:12" s="25" customFormat="1" ht="21" customHeight="1">
      <c r="A962" t="s">
        <v>0</v>
      </c>
      <c r="B962" s="159">
        <v>514400</v>
      </c>
      <c r="C962" s="112">
        <v>1503</v>
      </c>
      <c r="D962" s="129">
        <v>0.0029</v>
      </c>
      <c r="E962" s="129"/>
      <c r="F962" s="28">
        <v>0.0026</v>
      </c>
      <c r="G962" s="6">
        <v>512897</v>
      </c>
      <c r="H962" s="27">
        <v>0.9971</v>
      </c>
      <c r="I962" s="27"/>
      <c r="J962" s="74">
        <v>0.9974</v>
      </c>
      <c r="K962"/>
      <c r="L962"/>
    </row>
    <row r="963" spans="1:10" ht="12.75">
      <c r="A963" t="s">
        <v>7</v>
      </c>
      <c r="B963" s="159">
        <v>48509</v>
      </c>
      <c r="C963" s="101">
        <v>889</v>
      </c>
      <c r="D963" s="129">
        <v>0.0183</v>
      </c>
      <c r="E963" s="129"/>
      <c r="F963" s="28">
        <v>0.0224</v>
      </c>
      <c r="G963" s="6">
        <v>47620</v>
      </c>
      <c r="H963" s="27">
        <v>0.9817</v>
      </c>
      <c r="I963" s="27"/>
      <c r="J963" s="74">
        <v>0.9776</v>
      </c>
    </row>
    <row r="964" spans="1:10" ht="12.75">
      <c r="A964" t="s">
        <v>6</v>
      </c>
      <c r="B964" s="159">
        <v>10959</v>
      </c>
      <c r="C964" s="112">
        <v>2435</v>
      </c>
      <c r="D964" s="129">
        <v>0.2222</v>
      </c>
      <c r="E964" s="129"/>
      <c r="F964" s="28">
        <v>0.3593</v>
      </c>
      <c r="G964" s="6">
        <v>8524</v>
      </c>
      <c r="H964" s="27">
        <v>0.7778</v>
      </c>
      <c r="I964" s="27"/>
      <c r="J964" s="74">
        <v>0.6407</v>
      </c>
    </row>
    <row r="965" spans="1:10" ht="12.75">
      <c r="A965" t="s">
        <v>8</v>
      </c>
      <c r="B965" s="159">
        <v>446</v>
      </c>
      <c r="C965" s="101">
        <v>303</v>
      </c>
      <c r="D965" s="129">
        <v>0.6794</v>
      </c>
      <c r="E965" s="129"/>
      <c r="F965" s="28">
        <v>0.909</v>
      </c>
      <c r="G965" s="4">
        <v>143</v>
      </c>
      <c r="H965" s="27">
        <v>0.3206</v>
      </c>
      <c r="I965" s="27"/>
      <c r="J965" s="74">
        <v>0.091</v>
      </c>
    </row>
    <row r="966" spans="1:10" ht="13.5" thickBot="1">
      <c r="A966" t="s">
        <v>9</v>
      </c>
      <c r="B966" s="159">
        <v>436</v>
      </c>
      <c r="C966" s="113">
        <v>8</v>
      </c>
      <c r="D966" s="134">
        <v>0.0183</v>
      </c>
      <c r="E966" s="134"/>
      <c r="F966" s="29">
        <v>0.228</v>
      </c>
      <c r="G966" s="20">
        <v>428</v>
      </c>
      <c r="H966" s="30">
        <v>0.9817</v>
      </c>
      <c r="I966" s="27"/>
      <c r="J966" s="75">
        <v>0.772</v>
      </c>
    </row>
    <row r="967" spans="1:10" ht="14.25" thickBot="1" thickTop="1">
      <c r="A967" s="8" t="s">
        <v>1</v>
      </c>
      <c r="B967" s="155">
        <f>SUM(B962:B966)</f>
        <v>574750</v>
      </c>
      <c r="C967" s="114">
        <f>SUM(C962:C966)</f>
        <v>5138</v>
      </c>
      <c r="D967" s="135">
        <v>0.0089</v>
      </c>
      <c r="E967" s="135"/>
      <c r="F967" s="37">
        <v>0.3583</v>
      </c>
      <c r="G967" s="38">
        <f>SUM(G962:G966)</f>
        <v>569612</v>
      </c>
      <c r="H967" s="34">
        <v>0.9911</v>
      </c>
      <c r="I967" s="34"/>
      <c r="J967" s="64">
        <v>0.6417</v>
      </c>
    </row>
    <row r="969" spans="1:10" ht="18.75" thickBot="1">
      <c r="A969" s="26"/>
      <c r="B969" s="161" t="s">
        <v>14</v>
      </c>
      <c r="C969" s="115"/>
      <c r="D969" s="115"/>
      <c r="E969" s="115"/>
      <c r="F969" s="69"/>
      <c r="G969" s="69"/>
      <c r="H969" s="69"/>
      <c r="I969" s="69"/>
      <c r="J969" s="70"/>
    </row>
    <row r="970" spans="1:10" ht="14.25" thickBot="1" thickTop="1">
      <c r="A970" s="1" t="s">
        <v>69</v>
      </c>
      <c r="B970" s="158"/>
      <c r="C970" s="116" t="s">
        <v>2</v>
      </c>
      <c r="D970" s="136"/>
      <c r="E970" s="136"/>
      <c r="F970" s="15"/>
      <c r="G970" s="14" t="s">
        <v>3</v>
      </c>
      <c r="H970" s="14"/>
      <c r="I970" s="14"/>
      <c r="J970" s="15"/>
    </row>
    <row r="971" spans="2:10" ht="13.5" thickTop="1">
      <c r="B971" s="146" t="s">
        <v>10</v>
      </c>
      <c r="C971" s="100" t="s">
        <v>12</v>
      </c>
      <c r="D971" s="121"/>
      <c r="E971" s="121"/>
      <c r="F971" s="19" t="s">
        <v>11</v>
      </c>
      <c r="G971" s="13" t="s">
        <v>13</v>
      </c>
      <c r="H971" s="17"/>
      <c r="I971" s="17"/>
      <c r="J971" s="71" t="s">
        <v>11</v>
      </c>
    </row>
    <row r="972" spans="2:12" ht="18.75" thickBot="1">
      <c r="B972" s="150" t="s">
        <v>4</v>
      </c>
      <c r="C972" s="106" t="s">
        <v>4</v>
      </c>
      <c r="D972" s="126" t="s">
        <v>5</v>
      </c>
      <c r="E972" s="126"/>
      <c r="F972" s="12" t="s">
        <v>5</v>
      </c>
      <c r="G972" s="5" t="s">
        <v>4</v>
      </c>
      <c r="H972" s="3" t="s">
        <v>5</v>
      </c>
      <c r="I972" s="3"/>
      <c r="J972" s="72" t="s">
        <v>5</v>
      </c>
      <c r="K972" s="25"/>
      <c r="L972" s="25"/>
    </row>
    <row r="973" spans="1:12" s="25" customFormat="1" ht="21" customHeight="1" thickTop="1">
      <c r="A973"/>
      <c r="B973" s="147"/>
      <c r="C973" s="100"/>
      <c r="D973" s="117"/>
      <c r="E973" s="117"/>
      <c r="F973" s="11"/>
      <c r="G973" s="4"/>
      <c r="H973" s="2"/>
      <c r="I973" s="2"/>
      <c r="J973" s="73"/>
      <c r="K973"/>
      <c r="L973"/>
    </row>
    <row r="974" spans="1:10" ht="12.75">
      <c r="A974" t="s">
        <v>0</v>
      </c>
      <c r="B974" s="159">
        <v>513156</v>
      </c>
      <c r="C974" s="112">
        <v>1448</v>
      </c>
      <c r="D974" s="129">
        <v>0.0028</v>
      </c>
      <c r="E974" s="129"/>
      <c r="F974" s="28">
        <v>0.0026</v>
      </c>
      <c r="G974" s="6">
        <v>511708</v>
      </c>
      <c r="H974" s="27">
        <v>0.9972</v>
      </c>
      <c r="I974" s="27"/>
      <c r="J974" s="74">
        <v>0.9974</v>
      </c>
    </row>
    <row r="975" spans="1:10" ht="12.75">
      <c r="A975" t="s">
        <v>7</v>
      </c>
      <c r="B975" s="159">
        <v>48505</v>
      </c>
      <c r="C975" s="101">
        <v>891</v>
      </c>
      <c r="D975" s="129">
        <v>0.0184</v>
      </c>
      <c r="E975" s="129"/>
      <c r="F975" s="28">
        <v>0.0207</v>
      </c>
      <c r="G975" s="6">
        <v>47614</v>
      </c>
      <c r="H975" s="27">
        <v>0.9816</v>
      </c>
      <c r="I975" s="27"/>
      <c r="J975" s="74">
        <v>0.9793</v>
      </c>
    </row>
    <row r="976" spans="1:10" ht="12.75">
      <c r="A976" t="s">
        <v>6</v>
      </c>
      <c r="B976" s="159">
        <v>10941</v>
      </c>
      <c r="C976" s="112">
        <v>2454</v>
      </c>
      <c r="D976" s="129">
        <v>0.2243</v>
      </c>
      <c r="E976" s="129"/>
      <c r="F976" s="28">
        <v>0.3579</v>
      </c>
      <c r="G976" s="6">
        <v>8487</v>
      </c>
      <c r="H976" s="27">
        <v>0.7757</v>
      </c>
      <c r="I976" s="27"/>
      <c r="J976" s="74">
        <v>0.6421</v>
      </c>
    </row>
    <row r="977" spans="1:10" ht="12.75">
      <c r="A977" t="s">
        <v>8</v>
      </c>
      <c r="B977" s="159">
        <v>443</v>
      </c>
      <c r="C977" s="101">
        <v>299</v>
      </c>
      <c r="D977" s="129">
        <v>0.6749</v>
      </c>
      <c r="E977" s="129"/>
      <c r="F977" s="28">
        <v>0.9117</v>
      </c>
      <c r="G977" s="4">
        <v>144</v>
      </c>
      <c r="H977" s="27">
        <v>0.3251</v>
      </c>
      <c r="I977" s="27"/>
      <c r="J977" s="74">
        <v>0.0883</v>
      </c>
    </row>
    <row r="978" spans="1:10" ht="13.5" thickBot="1">
      <c r="A978" t="s">
        <v>9</v>
      </c>
      <c r="B978" s="159">
        <v>435</v>
      </c>
      <c r="C978" s="113">
        <v>7</v>
      </c>
      <c r="D978" s="134">
        <v>0.0161</v>
      </c>
      <c r="E978" s="134"/>
      <c r="F978" s="29">
        <v>0.226</v>
      </c>
      <c r="G978" s="20">
        <v>428</v>
      </c>
      <c r="H978" s="30">
        <v>0.9839</v>
      </c>
      <c r="I978" s="27"/>
      <c r="J978" s="75">
        <v>0.774</v>
      </c>
    </row>
    <row r="979" spans="1:10" ht="14.25" thickBot="1" thickTop="1">
      <c r="A979" s="8" t="s">
        <v>1</v>
      </c>
      <c r="B979" s="155">
        <f>SUM(B974:B978)</f>
        <v>573480</v>
      </c>
      <c r="C979" s="114">
        <f>SUM(C974:C978)</f>
        <v>5099</v>
      </c>
      <c r="D979" s="135">
        <v>0.0089</v>
      </c>
      <c r="E979" s="135"/>
      <c r="F979" s="37">
        <v>0.3848</v>
      </c>
      <c r="G979" s="38">
        <f>SUM(G974:G978)</f>
        <v>568381</v>
      </c>
      <c r="H979" s="34">
        <v>0.9911</v>
      </c>
      <c r="I979" s="34"/>
      <c r="J979" s="64">
        <v>0.6152</v>
      </c>
    </row>
    <row r="981" spans="1:10" ht="18.75" thickBot="1">
      <c r="A981" s="26"/>
      <c r="B981" s="161" t="s">
        <v>14</v>
      </c>
      <c r="C981" s="115"/>
      <c r="D981" s="115"/>
      <c r="E981" s="115"/>
      <c r="F981" s="69"/>
      <c r="G981" s="69"/>
      <c r="H981" s="69"/>
      <c r="I981" s="69"/>
      <c r="J981" s="70"/>
    </row>
    <row r="982" spans="1:10" ht="14.25" thickBot="1" thickTop="1">
      <c r="A982" s="1" t="s">
        <v>68</v>
      </c>
      <c r="B982" s="158"/>
      <c r="C982" s="116" t="s">
        <v>2</v>
      </c>
      <c r="D982" s="136"/>
      <c r="E982" s="136"/>
      <c r="F982" s="15"/>
      <c r="G982" s="14" t="s">
        <v>3</v>
      </c>
      <c r="H982" s="14"/>
      <c r="I982" s="14"/>
      <c r="J982" s="15"/>
    </row>
    <row r="983" spans="2:12" ht="18.75" thickTop="1">
      <c r="B983" s="146" t="s">
        <v>10</v>
      </c>
      <c r="C983" s="100" t="s">
        <v>12</v>
      </c>
      <c r="D983" s="121"/>
      <c r="E983" s="121"/>
      <c r="F983" s="19" t="s">
        <v>11</v>
      </c>
      <c r="G983" s="13" t="s">
        <v>13</v>
      </c>
      <c r="H983" s="17"/>
      <c r="I983" s="17"/>
      <c r="J983" s="71" t="s">
        <v>11</v>
      </c>
      <c r="K983" s="25"/>
      <c r="L983" s="25"/>
    </row>
    <row r="984" spans="1:12" s="25" customFormat="1" ht="21" customHeight="1" thickBot="1">
      <c r="A984"/>
      <c r="B984" s="150" t="s">
        <v>4</v>
      </c>
      <c r="C984" s="106" t="s">
        <v>4</v>
      </c>
      <c r="D984" s="126" t="s">
        <v>5</v>
      </c>
      <c r="E984" s="126"/>
      <c r="F984" s="12" t="s">
        <v>5</v>
      </c>
      <c r="G984" s="5" t="s">
        <v>4</v>
      </c>
      <c r="H984" s="3" t="s">
        <v>5</v>
      </c>
      <c r="I984" s="3"/>
      <c r="J984" s="72" t="s">
        <v>5</v>
      </c>
      <c r="K984"/>
      <c r="L984"/>
    </row>
    <row r="985" spans="3:10" ht="13.5" thickTop="1">
      <c r="C985" s="100"/>
      <c r="F985" s="11"/>
      <c r="G985" s="4"/>
      <c r="J985" s="73"/>
    </row>
    <row r="986" spans="1:10" ht="12.75">
      <c r="A986" t="s">
        <v>0</v>
      </c>
      <c r="B986" s="159">
        <v>511832</v>
      </c>
      <c r="C986" s="112">
        <v>1412</v>
      </c>
      <c r="D986" s="129">
        <v>0.0028</v>
      </c>
      <c r="E986" s="129"/>
      <c r="F986" s="28">
        <v>0.0025</v>
      </c>
      <c r="G986" s="6">
        <v>510420</v>
      </c>
      <c r="H986" s="27">
        <v>0.9972</v>
      </c>
      <c r="I986" s="27"/>
      <c r="J986" s="74">
        <v>0.9975</v>
      </c>
    </row>
    <row r="987" spans="1:10" ht="12.75">
      <c r="A987" t="s">
        <v>7</v>
      </c>
      <c r="B987" s="159">
        <v>48334</v>
      </c>
      <c r="C987" s="101">
        <v>884</v>
      </c>
      <c r="D987" s="129">
        <v>0.0183</v>
      </c>
      <c r="E987" s="129"/>
      <c r="F987" s="28">
        <v>0.0186</v>
      </c>
      <c r="G987" s="6">
        <v>47450</v>
      </c>
      <c r="H987" s="27">
        <v>0.9817</v>
      </c>
      <c r="I987" s="27"/>
      <c r="J987" s="74">
        <v>0.9814</v>
      </c>
    </row>
    <row r="988" spans="1:10" ht="12.75">
      <c r="A988" t="s">
        <v>6</v>
      </c>
      <c r="B988" s="159">
        <v>11022</v>
      </c>
      <c r="C988" s="112">
        <v>2448</v>
      </c>
      <c r="D988" s="129">
        <v>0.2221</v>
      </c>
      <c r="E988" s="129"/>
      <c r="F988" s="28">
        <v>0.344</v>
      </c>
      <c r="G988" s="6">
        <v>8574</v>
      </c>
      <c r="H988" s="27">
        <v>0.7779</v>
      </c>
      <c r="I988" s="27"/>
      <c r="J988" s="74">
        <v>0.656</v>
      </c>
    </row>
    <row r="989" spans="1:10" ht="12.75">
      <c r="A989" t="s">
        <v>8</v>
      </c>
      <c r="B989" s="159">
        <v>444</v>
      </c>
      <c r="C989" s="101">
        <v>303</v>
      </c>
      <c r="D989" s="129">
        <v>0.6824</v>
      </c>
      <c r="E989" s="129"/>
      <c r="F989" s="28">
        <v>0.9166</v>
      </c>
      <c r="G989" s="4">
        <v>141</v>
      </c>
      <c r="H989" s="27">
        <v>0.3176</v>
      </c>
      <c r="I989" s="27"/>
      <c r="J989" s="74">
        <v>0.0834</v>
      </c>
    </row>
    <row r="990" spans="1:10" ht="13.5" thickBot="1">
      <c r="A990" t="s">
        <v>9</v>
      </c>
      <c r="B990" s="159">
        <v>433</v>
      </c>
      <c r="C990" s="113">
        <v>7</v>
      </c>
      <c r="D990" s="134">
        <v>0.0162</v>
      </c>
      <c r="E990" s="134"/>
      <c r="F990" s="29">
        <v>0.2234</v>
      </c>
      <c r="G990" s="20">
        <v>426</v>
      </c>
      <c r="H990" s="30">
        <v>0.9838</v>
      </c>
      <c r="I990" s="27"/>
      <c r="J990" s="75">
        <v>0.7766</v>
      </c>
    </row>
    <row r="991" spans="1:10" ht="14.25" thickBot="1" thickTop="1">
      <c r="A991" s="8" t="s">
        <v>1</v>
      </c>
      <c r="B991" s="155">
        <f>SUM(B986:B990)</f>
        <v>572065</v>
      </c>
      <c r="C991" s="114">
        <f>SUM(C986:C990)</f>
        <v>5054</v>
      </c>
      <c r="D991" s="135">
        <v>0.0088</v>
      </c>
      <c r="E991" s="135"/>
      <c r="F991" s="37">
        <v>0.4396</v>
      </c>
      <c r="G991" s="38">
        <f>SUM(G986:G990)</f>
        <v>567011</v>
      </c>
      <c r="H991" s="34">
        <v>0.9912</v>
      </c>
      <c r="I991" s="34"/>
      <c r="J991" s="64">
        <v>0.5604</v>
      </c>
    </row>
    <row r="993" spans="1:10" ht="18.75" thickBot="1">
      <c r="A993" s="26"/>
      <c r="B993" s="161" t="s">
        <v>14</v>
      </c>
      <c r="C993" s="115"/>
      <c r="D993" s="115"/>
      <c r="E993" s="115"/>
      <c r="F993" s="69"/>
      <c r="G993" s="69"/>
      <c r="H993" s="69"/>
      <c r="I993" s="69"/>
      <c r="J993" s="70"/>
    </row>
    <row r="994" spans="1:12" ht="19.5" thickBot="1" thickTop="1">
      <c r="A994" s="1" t="s">
        <v>67</v>
      </c>
      <c r="B994" s="158"/>
      <c r="C994" s="116" t="s">
        <v>2</v>
      </c>
      <c r="D994" s="136"/>
      <c r="E994" s="136"/>
      <c r="F994" s="15"/>
      <c r="G994" s="14" t="s">
        <v>3</v>
      </c>
      <c r="H994" s="14"/>
      <c r="I994" s="14"/>
      <c r="J994" s="15"/>
      <c r="K994" s="25"/>
      <c r="L994" s="25"/>
    </row>
    <row r="995" spans="1:12" s="25" customFormat="1" ht="21" customHeight="1" thickTop="1">
      <c r="A995"/>
      <c r="B995" s="146" t="s">
        <v>10</v>
      </c>
      <c r="C995" s="100" t="s">
        <v>12</v>
      </c>
      <c r="D995" s="121"/>
      <c r="E995" s="121"/>
      <c r="F995" s="19" t="s">
        <v>11</v>
      </c>
      <c r="G995" s="13" t="s">
        <v>13</v>
      </c>
      <c r="H995" s="17"/>
      <c r="I995" s="17"/>
      <c r="J995" s="71" t="s">
        <v>11</v>
      </c>
      <c r="K995"/>
      <c r="L995"/>
    </row>
    <row r="996" spans="2:10" ht="13.5" thickBot="1">
      <c r="B996" s="150" t="s">
        <v>4</v>
      </c>
      <c r="C996" s="106" t="s">
        <v>4</v>
      </c>
      <c r="D996" s="126" t="s">
        <v>5</v>
      </c>
      <c r="E996" s="126"/>
      <c r="F996" s="12" t="s">
        <v>5</v>
      </c>
      <c r="G996" s="5" t="s">
        <v>4</v>
      </c>
      <c r="H996" s="3" t="s">
        <v>5</v>
      </c>
      <c r="I996" s="3"/>
      <c r="J996" s="72" t="s">
        <v>5</v>
      </c>
    </row>
    <row r="997" spans="3:10" ht="13.5" thickTop="1">
      <c r="C997" s="100"/>
      <c r="F997" s="11"/>
      <c r="G997" s="4"/>
      <c r="J997" s="73"/>
    </row>
    <row r="998" spans="1:10" ht="12.75">
      <c r="A998" t="s">
        <v>0</v>
      </c>
      <c r="B998" s="159">
        <v>510794</v>
      </c>
      <c r="C998" s="112">
        <v>1410</v>
      </c>
      <c r="D998" s="129">
        <v>0.0028</v>
      </c>
      <c r="E998" s="129"/>
      <c r="F998" s="28">
        <v>0.0024</v>
      </c>
      <c r="G998" s="6">
        <v>509384</v>
      </c>
      <c r="H998" s="27">
        <v>0.9972</v>
      </c>
      <c r="I998" s="27"/>
      <c r="J998" s="74">
        <v>0.9976</v>
      </c>
    </row>
    <row r="999" spans="1:10" ht="12.75">
      <c r="A999" t="s">
        <v>7</v>
      </c>
      <c r="B999" s="159">
        <v>48233</v>
      </c>
      <c r="C999" s="101">
        <v>876</v>
      </c>
      <c r="D999" s="129">
        <v>0.0182</v>
      </c>
      <c r="E999" s="129"/>
      <c r="F999" s="28">
        <v>0.0177</v>
      </c>
      <c r="G999" s="6">
        <v>47357</v>
      </c>
      <c r="H999" s="27">
        <v>0.9818</v>
      </c>
      <c r="I999" s="27"/>
      <c r="J999" s="74">
        <v>0.9823</v>
      </c>
    </row>
    <row r="1000" spans="1:10" ht="12.75">
      <c r="A1000" t="s">
        <v>6</v>
      </c>
      <c r="B1000" s="159">
        <v>11070</v>
      </c>
      <c r="C1000" s="112">
        <v>2352</v>
      </c>
      <c r="D1000" s="129">
        <v>0.2125</v>
      </c>
      <c r="E1000" s="129"/>
      <c r="F1000" s="28">
        <v>0.3107</v>
      </c>
      <c r="G1000" s="6">
        <v>8718</v>
      </c>
      <c r="H1000" s="27">
        <v>0.7875</v>
      </c>
      <c r="I1000" s="27"/>
      <c r="J1000" s="74">
        <v>0.6893</v>
      </c>
    </row>
    <row r="1001" spans="1:10" ht="12.75">
      <c r="A1001" t="s">
        <v>8</v>
      </c>
      <c r="B1001" s="159">
        <v>425</v>
      </c>
      <c r="C1001" s="101">
        <v>262</v>
      </c>
      <c r="D1001" s="129">
        <v>0.6165</v>
      </c>
      <c r="E1001" s="129"/>
      <c r="F1001" s="28">
        <v>0.8913</v>
      </c>
      <c r="G1001" s="4">
        <v>163</v>
      </c>
      <c r="H1001" s="27">
        <v>0.3835</v>
      </c>
      <c r="I1001" s="27"/>
      <c r="J1001" s="74">
        <v>0.1087</v>
      </c>
    </row>
    <row r="1002" spans="1:10" ht="13.5" thickBot="1">
      <c r="A1002" t="s">
        <v>9</v>
      </c>
      <c r="B1002" s="159">
        <v>434</v>
      </c>
      <c r="C1002" s="113">
        <v>7</v>
      </c>
      <c r="D1002" s="134">
        <v>0.0161</v>
      </c>
      <c r="E1002" s="134"/>
      <c r="F1002" s="29">
        <v>0.2171</v>
      </c>
      <c r="G1002" s="20">
        <v>427</v>
      </c>
      <c r="H1002" s="30">
        <v>0.9839</v>
      </c>
      <c r="I1002" s="27"/>
      <c r="J1002" s="75">
        <v>0.7829</v>
      </c>
    </row>
    <row r="1003" spans="1:10" ht="14.25" thickBot="1" thickTop="1">
      <c r="A1003" s="8" t="s">
        <v>1</v>
      </c>
      <c r="B1003" s="155">
        <f>SUM(B998:B1002)</f>
        <v>570956</v>
      </c>
      <c r="C1003" s="114">
        <f>SUM(C998:C1002)</f>
        <v>4907</v>
      </c>
      <c r="D1003" s="135">
        <v>0.0086</v>
      </c>
      <c r="E1003" s="135"/>
      <c r="F1003" s="37">
        <v>0.4152</v>
      </c>
      <c r="G1003" s="38">
        <f>SUM(G998:G1002)</f>
        <v>566049</v>
      </c>
      <c r="H1003" s="34">
        <v>0.9914</v>
      </c>
      <c r="I1003" s="34"/>
      <c r="J1003" s="64">
        <v>0.5848</v>
      </c>
    </row>
    <row r="1005" spans="1:12" ht="18.75" thickBot="1">
      <c r="A1005" s="26"/>
      <c r="B1005" s="161" t="s">
        <v>14</v>
      </c>
      <c r="C1005" s="115"/>
      <c r="D1005" s="115"/>
      <c r="E1005" s="115"/>
      <c r="F1005" s="69"/>
      <c r="G1005" s="69"/>
      <c r="H1005" s="69"/>
      <c r="I1005" s="69"/>
      <c r="J1005" s="70"/>
      <c r="K1005" s="25"/>
      <c r="L1005" s="25"/>
    </row>
    <row r="1006" spans="1:12" s="25" customFormat="1" ht="21" customHeight="1" thickBot="1" thickTop="1">
      <c r="A1006" s="1" t="s">
        <v>66</v>
      </c>
      <c r="B1006" s="158"/>
      <c r="C1006" s="116" t="s">
        <v>2</v>
      </c>
      <c r="D1006" s="136"/>
      <c r="E1006" s="136"/>
      <c r="F1006" s="15"/>
      <c r="G1006" s="14" t="s">
        <v>3</v>
      </c>
      <c r="H1006" s="14"/>
      <c r="I1006" s="14"/>
      <c r="J1006" s="15"/>
      <c r="K1006"/>
      <c r="L1006"/>
    </row>
    <row r="1007" spans="2:10" ht="13.5" thickTop="1">
      <c r="B1007" s="146" t="s">
        <v>10</v>
      </c>
      <c r="C1007" s="100" t="s">
        <v>12</v>
      </c>
      <c r="D1007" s="121"/>
      <c r="E1007" s="121"/>
      <c r="F1007" s="19" t="s">
        <v>11</v>
      </c>
      <c r="G1007" s="13" t="s">
        <v>13</v>
      </c>
      <c r="H1007" s="17"/>
      <c r="I1007" s="17"/>
      <c r="J1007" s="71" t="s">
        <v>11</v>
      </c>
    </row>
    <row r="1008" spans="2:10" ht="13.5" thickBot="1">
      <c r="B1008" s="150" t="s">
        <v>4</v>
      </c>
      <c r="C1008" s="106" t="s">
        <v>4</v>
      </c>
      <c r="D1008" s="126" t="s">
        <v>5</v>
      </c>
      <c r="E1008" s="126"/>
      <c r="F1008" s="12" t="s">
        <v>5</v>
      </c>
      <c r="G1008" s="5" t="s">
        <v>4</v>
      </c>
      <c r="H1008" s="3" t="s">
        <v>5</v>
      </c>
      <c r="I1008" s="3"/>
      <c r="J1008" s="72" t="s">
        <v>5</v>
      </c>
    </row>
    <row r="1009" spans="3:10" ht="13.5" thickTop="1">
      <c r="C1009" s="100"/>
      <c r="F1009" s="11"/>
      <c r="G1009" s="4"/>
      <c r="J1009" s="73"/>
    </row>
    <row r="1010" spans="1:10" ht="12.75">
      <c r="A1010" t="s">
        <v>0</v>
      </c>
      <c r="B1010" s="159">
        <v>510093</v>
      </c>
      <c r="C1010" s="112">
        <v>1400</v>
      </c>
      <c r="D1010" s="129">
        <v>0.0027</v>
      </c>
      <c r="E1010" s="129"/>
      <c r="F1010" s="28">
        <v>0.0023</v>
      </c>
      <c r="G1010" s="6">
        <v>508693</v>
      </c>
      <c r="H1010" s="27">
        <v>0.9973</v>
      </c>
      <c r="I1010" s="27"/>
      <c r="J1010" s="74">
        <v>0.9977</v>
      </c>
    </row>
    <row r="1011" spans="1:10" ht="12.75">
      <c r="A1011" t="s">
        <v>7</v>
      </c>
      <c r="B1011" s="159">
        <v>48355</v>
      </c>
      <c r="C1011" s="101">
        <v>873</v>
      </c>
      <c r="D1011" s="129">
        <v>0.0181</v>
      </c>
      <c r="E1011" s="129"/>
      <c r="F1011" s="28">
        <v>0.0174</v>
      </c>
      <c r="G1011" s="6">
        <v>47482</v>
      </c>
      <c r="H1011" s="27">
        <v>0.9819</v>
      </c>
      <c r="I1011" s="27"/>
      <c r="J1011" s="74">
        <v>0.9826</v>
      </c>
    </row>
    <row r="1012" spans="1:10" ht="12.75">
      <c r="A1012" t="s">
        <v>6</v>
      </c>
      <c r="B1012" s="159">
        <v>10968</v>
      </c>
      <c r="C1012" s="112">
        <v>2396</v>
      </c>
      <c r="D1012" s="129">
        <v>0.2185</v>
      </c>
      <c r="E1012" s="129"/>
      <c r="F1012" s="28">
        <v>0.3093</v>
      </c>
      <c r="G1012" s="6">
        <v>8572</v>
      </c>
      <c r="H1012" s="27">
        <v>0.7815</v>
      </c>
      <c r="I1012" s="27"/>
      <c r="J1012" s="74">
        <v>0.6907</v>
      </c>
    </row>
    <row r="1013" spans="1:10" ht="12.75">
      <c r="A1013" t="s">
        <v>8</v>
      </c>
      <c r="B1013" s="159">
        <v>423</v>
      </c>
      <c r="C1013" s="101">
        <v>253</v>
      </c>
      <c r="D1013" s="129">
        <v>0.5981</v>
      </c>
      <c r="E1013" s="129"/>
      <c r="F1013" s="28">
        <v>0.8884</v>
      </c>
      <c r="G1013" s="4">
        <v>170</v>
      </c>
      <c r="H1013" s="27">
        <v>0.4019</v>
      </c>
      <c r="I1013" s="27"/>
      <c r="J1013" s="74">
        <v>0.1116</v>
      </c>
    </row>
    <row r="1014" spans="1:10" ht="13.5" thickBot="1">
      <c r="A1014" t="s">
        <v>9</v>
      </c>
      <c r="B1014" s="159">
        <v>433</v>
      </c>
      <c r="C1014" s="113">
        <v>7</v>
      </c>
      <c r="D1014" s="134">
        <v>0.0162</v>
      </c>
      <c r="E1014" s="134"/>
      <c r="F1014" s="29">
        <v>0.2161</v>
      </c>
      <c r="G1014" s="20">
        <v>426</v>
      </c>
      <c r="H1014" s="30">
        <v>0.9838</v>
      </c>
      <c r="I1014" s="27"/>
      <c r="J1014" s="75">
        <v>0.7839</v>
      </c>
    </row>
    <row r="1015" spans="1:10" ht="14.25" thickBot="1" thickTop="1">
      <c r="A1015" s="8" t="s">
        <v>1</v>
      </c>
      <c r="B1015" s="155">
        <f>SUM(B1010:B1014)</f>
        <v>570272</v>
      </c>
      <c r="C1015" s="114">
        <f>SUM(C1010:C1014)</f>
        <v>4929</v>
      </c>
      <c r="D1015" s="135">
        <v>0.0086</v>
      </c>
      <c r="E1015" s="135"/>
      <c r="F1015" s="37">
        <v>0.3826</v>
      </c>
      <c r="G1015" s="38">
        <f>SUM(G1010:G1014)</f>
        <v>565343</v>
      </c>
      <c r="H1015" s="34">
        <v>0.9914</v>
      </c>
      <c r="I1015" s="34"/>
      <c r="J1015" s="64">
        <v>0.6174</v>
      </c>
    </row>
    <row r="1016" spans="11:12" ht="18">
      <c r="K1016" s="25"/>
      <c r="L1016" s="25"/>
    </row>
    <row r="1017" spans="1:12" s="25" customFormat="1" ht="21" customHeight="1" thickBot="1">
      <c r="A1017" s="26"/>
      <c r="B1017" s="161" t="s">
        <v>14</v>
      </c>
      <c r="C1017" s="115"/>
      <c r="D1017" s="115"/>
      <c r="E1017" s="115"/>
      <c r="F1017" s="69"/>
      <c r="G1017" s="69"/>
      <c r="H1017" s="69"/>
      <c r="I1017" s="69"/>
      <c r="J1017" s="70"/>
      <c r="K1017"/>
      <c r="L1017"/>
    </row>
    <row r="1018" spans="1:10" ht="14.25" thickBot="1" thickTop="1">
      <c r="A1018" s="1" t="s">
        <v>65</v>
      </c>
      <c r="B1018" s="158"/>
      <c r="C1018" s="116" t="s">
        <v>2</v>
      </c>
      <c r="D1018" s="136"/>
      <c r="E1018" s="136"/>
      <c r="F1018" s="15"/>
      <c r="G1018" s="14" t="s">
        <v>3</v>
      </c>
      <c r="H1018" s="14"/>
      <c r="I1018" s="14"/>
      <c r="J1018" s="15"/>
    </row>
    <row r="1019" spans="2:10" ht="13.5" thickTop="1">
      <c r="B1019" s="146" t="s">
        <v>10</v>
      </c>
      <c r="C1019" s="100" t="s">
        <v>12</v>
      </c>
      <c r="D1019" s="121"/>
      <c r="E1019" s="121"/>
      <c r="F1019" s="19" t="s">
        <v>11</v>
      </c>
      <c r="G1019" s="13" t="s">
        <v>13</v>
      </c>
      <c r="H1019" s="17"/>
      <c r="I1019" s="17"/>
      <c r="J1019" s="71" t="s">
        <v>11</v>
      </c>
    </row>
    <row r="1020" spans="2:10" ht="13.5" thickBot="1">
      <c r="B1020" s="150" t="s">
        <v>4</v>
      </c>
      <c r="C1020" s="106" t="s">
        <v>4</v>
      </c>
      <c r="D1020" s="126" t="s">
        <v>5</v>
      </c>
      <c r="E1020" s="126"/>
      <c r="F1020" s="12" t="s">
        <v>5</v>
      </c>
      <c r="G1020" s="5" t="s">
        <v>4</v>
      </c>
      <c r="H1020" s="3" t="s">
        <v>5</v>
      </c>
      <c r="I1020" s="3"/>
      <c r="J1020" s="72" t="s">
        <v>5</v>
      </c>
    </row>
    <row r="1021" spans="3:10" ht="13.5" thickTop="1">
      <c r="C1021" s="100"/>
      <c r="F1021" s="11"/>
      <c r="G1021" s="4"/>
      <c r="J1021" s="73"/>
    </row>
    <row r="1022" spans="1:10" ht="12.75">
      <c r="A1022" t="s">
        <v>0</v>
      </c>
      <c r="B1022" s="159">
        <v>509167</v>
      </c>
      <c r="C1022" s="112">
        <v>1369</v>
      </c>
      <c r="D1022" s="129">
        <v>0.0027</v>
      </c>
      <c r="E1022" s="129"/>
      <c r="F1022" s="28">
        <v>0.0023</v>
      </c>
      <c r="G1022" s="6">
        <v>507798</v>
      </c>
      <c r="H1022" s="27">
        <v>0.9973</v>
      </c>
      <c r="I1022" s="27"/>
      <c r="J1022" s="74">
        <v>0.9977</v>
      </c>
    </row>
    <row r="1023" spans="1:10" ht="12.75">
      <c r="A1023" t="s">
        <v>7</v>
      </c>
      <c r="B1023" s="159">
        <v>48293</v>
      </c>
      <c r="C1023" s="101">
        <v>872</v>
      </c>
      <c r="D1023" s="129">
        <v>0.0181</v>
      </c>
      <c r="E1023" s="129"/>
      <c r="F1023" s="28">
        <v>0.018</v>
      </c>
      <c r="G1023" s="6">
        <v>47421</v>
      </c>
      <c r="H1023" s="27">
        <v>0.9819</v>
      </c>
      <c r="I1023" s="27"/>
      <c r="J1023" s="74">
        <v>0.982</v>
      </c>
    </row>
    <row r="1024" spans="1:10" ht="12.75">
      <c r="A1024" t="s">
        <v>6</v>
      </c>
      <c r="B1024" s="159">
        <v>10987</v>
      </c>
      <c r="C1024" s="112">
        <v>2403</v>
      </c>
      <c r="D1024" s="129">
        <v>0.2187</v>
      </c>
      <c r="E1024" s="129"/>
      <c r="F1024" s="28">
        <v>0.3131</v>
      </c>
      <c r="G1024" s="6">
        <v>8584</v>
      </c>
      <c r="H1024" s="27">
        <v>0.7813</v>
      </c>
      <c r="I1024" s="27"/>
      <c r="J1024" s="74">
        <v>0.6869</v>
      </c>
    </row>
    <row r="1025" spans="1:10" ht="12.75">
      <c r="A1025" t="s">
        <v>8</v>
      </c>
      <c r="B1025" s="159">
        <v>421</v>
      </c>
      <c r="C1025" s="101">
        <v>248</v>
      </c>
      <c r="D1025" s="129">
        <v>0.5891</v>
      </c>
      <c r="E1025" s="129"/>
      <c r="F1025" s="28">
        <v>0.8727</v>
      </c>
      <c r="G1025" s="4">
        <v>173</v>
      </c>
      <c r="H1025" s="27">
        <v>0.4109</v>
      </c>
      <c r="I1025" s="27"/>
      <c r="J1025" s="74">
        <v>0.1273</v>
      </c>
    </row>
    <row r="1026" spans="1:10" ht="13.5" thickBot="1">
      <c r="A1026" t="s">
        <v>9</v>
      </c>
      <c r="B1026" s="159">
        <v>434</v>
      </c>
      <c r="C1026" s="113">
        <v>7</v>
      </c>
      <c r="D1026" s="134">
        <v>0.0161</v>
      </c>
      <c r="E1026" s="134"/>
      <c r="F1026" s="29">
        <v>0.2162</v>
      </c>
      <c r="G1026" s="20">
        <v>427</v>
      </c>
      <c r="H1026" s="30">
        <v>0.9839</v>
      </c>
      <c r="I1026" s="27"/>
      <c r="J1026" s="75">
        <v>0.7838</v>
      </c>
    </row>
    <row r="1027" spans="1:12" ht="19.5" thickBot="1" thickTop="1">
      <c r="A1027" s="8" t="s">
        <v>1</v>
      </c>
      <c r="B1027" s="155">
        <f>SUM(B1022:B1026)</f>
        <v>569302</v>
      </c>
      <c r="C1027" s="114">
        <f>SUM(C1022:C1026)</f>
        <v>4899</v>
      </c>
      <c r="D1027" s="135">
        <v>0.0086</v>
      </c>
      <c r="E1027" s="135"/>
      <c r="F1027" s="37">
        <v>0.389</v>
      </c>
      <c r="G1027" s="38">
        <f>SUM(G1022:G1026)</f>
        <v>564403</v>
      </c>
      <c r="H1027" s="34">
        <v>0.9914</v>
      </c>
      <c r="I1027" s="34"/>
      <c r="J1027" s="64">
        <v>0.611</v>
      </c>
      <c r="K1027" s="25"/>
      <c r="L1027" s="25"/>
    </row>
    <row r="1028" spans="1:12" s="25" customFormat="1" ht="21" customHeight="1">
      <c r="A1028"/>
      <c r="B1028" s="147"/>
      <c r="C1028" s="117"/>
      <c r="D1028" s="117"/>
      <c r="E1028" s="117"/>
      <c r="F1028" s="2"/>
      <c r="G1028" s="2"/>
      <c r="H1028" s="2"/>
      <c r="I1028" s="2"/>
      <c r="J1028" s="62"/>
      <c r="K1028"/>
      <c r="L1028"/>
    </row>
    <row r="1029" spans="1:10" ht="18.75" thickBot="1">
      <c r="A1029" s="26"/>
      <c r="B1029" s="161" t="s">
        <v>14</v>
      </c>
      <c r="C1029" s="115"/>
      <c r="D1029" s="115"/>
      <c r="E1029" s="115"/>
      <c r="F1029" s="69"/>
      <c r="G1029" s="69"/>
      <c r="H1029" s="69"/>
      <c r="I1029" s="69"/>
      <c r="J1029" s="70"/>
    </row>
    <row r="1030" spans="1:10" ht="14.25" thickBot="1" thickTop="1">
      <c r="A1030" s="1" t="s">
        <v>64</v>
      </c>
      <c r="B1030" s="158"/>
      <c r="C1030" s="116" t="s">
        <v>2</v>
      </c>
      <c r="D1030" s="136"/>
      <c r="E1030" s="136"/>
      <c r="F1030" s="15"/>
      <c r="G1030" s="14" t="s">
        <v>3</v>
      </c>
      <c r="H1030" s="14"/>
      <c r="I1030" s="14"/>
      <c r="J1030" s="15"/>
    </row>
    <row r="1031" spans="2:10" ht="13.5" thickTop="1">
      <c r="B1031" s="146" t="s">
        <v>10</v>
      </c>
      <c r="C1031" s="100" t="s">
        <v>12</v>
      </c>
      <c r="D1031" s="121"/>
      <c r="E1031" s="121"/>
      <c r="F1031" s="19" t="s">
        <v>11</v>
      </c>
      <c r="G1031" s="13" t="s">
        <v>13</v>
      </c>
      <c r="H1031" s="17"/>
      <c r="I1031" s="17"/>
      <c r="J1031" s="71" t="s">
        <v>11</v>
      </c>
    </row>
    <row r="1032" spans="2:10" ht="13.5" thickBot="1">
      <c r="B1032" s="150" t="s">
        <v>4</v>
      </c>
      <c r="C1032" s="106" t="s">
        <v>4</v>
      </c>
      <c r="D1032" s="126" t="s">
        <v>5</v>
      </c>
      <c r="E1032" s="126"/>
      <c r="F1032" s="12" t="s">
        <v>5</v>
      </c>
      <c r="G1032" s="5" t="s">
        <v>4</v>
      </c>
      <c r="H1032" s="3" t="s">
        <v>5</v>
      </c>
      <c r="I1032" s="3"/>
      <c r="J1032" s="72" t="s">
        <v>5</v>
      </c>
    </row>
    <row r="1033" spans="3:10" ht="13.5" thickTop="1">
      <c r="C1033" s="100"/>
      <c r="F1033" s="11"/>
      <c r="G1033" s="4"/>
      <c r="J1033" s="73"/>
    </row>
    <row r="1034" spans="1:10" ht="12.75">
      <c r="A1034" t="s">
        <v>0</v>
      </c>
      <c r="B1034" s="159">
        <v>508396</v>
      </c>
      <c r="C1034" s="112">
        <v>1347</v>
      </c>
      <c r="D1034" s="129">
        <v>0.0026</v>
      </c>
      <c r="E1034" s="129"/>
      <c r="F1034" s="28">
        <v>0.0023</v>
      </c>
      <c r="G1034" s="6">
        <v>507049</v>
      </c>
      <c r="H1034" s="27">
        <v>0.9974</v>
      </c>
      <c r="I1034" s="27"/>
      <c r="J1034" s="74">
        <v>0.9977</v>
      </c>
    </row>
    <row r="1035" spans="1:10" ht="12.75">
      <c r="A1035" t="s">
        <v>7</v>
      </c>
      <c r="B1035" s="159">
        <v>48280</v>
      </c>
      <c r="C1035" s="101">
        <v>872</v>
      </c>
      <c r="D1035" s="129">
        <v>0.0181</v>
      </c>
      <c r="E1035" s="129"/>
      <c r="F1035" s="28">
        <v>0.0198</v>
      </c>
      <c r="G1035" s="6">
        <v>47408</v>
      </c>
      <c r="H1035" s="27">
        <v>0.9819</v>
      </c>
      <c r="I1035" s="27"/>
      <c r="J1035" s="74">
        <v>0.9802</v>
      </c>
    </row>
    <row r="1036" spans="1:10" ht="12.75">
      <c r="A1036" t="s">
        <v>6</v>
      </c>
      <c r="B1036" s="159">
        <v>10964</v>
      </c>
      <c r="C1036" s="112">
        <v>2419</v>
      </c>
      <c r="D1036" s="129">
        <v>0.2206</v>
      </c>
      <c r="E1036" s="129"/>
      <c r="F1036" s="28">
        <v>0.3301</v>
      </c>
      <c r="G1036" s="6">
        <v>8545</v>
      </c>
      <c r="H1036" s="27">
        <v>0.7794</v>
      </c>
      <c r="I1036" s="27"/>
      <c r="J1036" s="74">
        <v>0.6699</v>
      </c>
    </row>
    <row r="1037" spans="1:10" ht="12.75">
      <c r="A1037" t="s">
        <v>8</v>
      </c>
      <c r="B1037" s="159">
        <v>420</v>
      </c>
      <c r="C1037" s="101">
        <v>248</v>
      </c>
      <c r="D1037" s="129">
        <v>0.5905</v>
      </c>
      <c r="E1037" s="129"/>
      <c r="F1037" s="28">
        <v>0.8944</v>
      </c>
      <c r="G1037" s="4">
        <v>172</v>
      </c>
      <c r="H1037" s="27">
        <v>0.4095</v>
      </c>
      <c r="I1037" s="27"/>
      <c r="J1037" s="74">
        <v>0.1055</v>
      </c>
    </row>
    <row r="1038" spans="1:12" ht="18.75" thickBot="1">
      <c r="A1038" t="s">
        <v>9</v>
      </c>
      <c r="B1038" s="159">
        <v>433</v>
      </c>
      <c r="C1038" s="113">
        <v>7</v>
      </c>
      <c r="D1038" s="134">
        <v>0.0162</v>
      </c>
      <c r="E1038" s="134"/>
      <c r="F1038" s="29">
        <v>0.218</v>
      </c>
      <c r="G1038" s="20">
        <v>426</v>
      </c>
      <c r="H1038" s="30">
        <v>0.9838</v>
      </c>
      <c r="I1038" s="27"/>
      <c r="J1038" s="75">
        <v>0.7823</v>
      </c>
      <c r="K1038" s="25"/>
      <c r="L1038" s="25"/>
    </row>
    <row r="1039" spans="1:12" s="25" customFormat="1" ht="21" customHeight="1" thickBot="1" thickTop="1">
      <c r="A1039" s="8" t="s">
        <v>1</v>
      </c>
      <c r="B1039" s="155">
        <f>SUM(B1034:B1038)</f>
        <v>568493</v>
      </c>
      <c r="C1039" s="114">
        <f>SUM(C1034:C1038)</f>
        <v>4893</v>
      </c>
      <c r="D1039" s="135">
        <v>0.0086</v>
      </c>
      <c r="E1039" s="135"/>
      <c r="F1039" s="37">
        <v>0.4335</v>
      </c>
      <c r="G1039" s="38">
        <f>SUM(G1034:G1038)</f>
        <v>563600</v>
      </c>
      <c r="H1039" s="34">
        <v>0.9914</v>
      </c>
      <c r="I1039" s="34"/>
      <c r="J1039" s="64">
        <v>0.5665</v>
      </c>
      <c r="K1039"/>
      <c r="L1039"/>
    </row>
    <row r="1041" spans="1:10" ht="18.75" thickBot="1">
      <c r="A1041" s="26"/>
      <c r="B1041" s="161" t="s">
        <v>14</v>
      </c>
      <c r="C1041" s="115"/>
      <c r="D1041" s="115"/>
      <c r="E1041" s="115"/>
      <c r="F1041" s="69"/>
      <c r="G1041" s="69"/>
      <c r="H1041" s="69"/>
      <c r="I1041" s="69"/>
      <c r="J1041" s="70"/>
    </row>
    <row r="1042" spans="1:10" ht="14.25" thickBot="1" thickTop="1">
      <c r="A1042" s="1" t="s">
        <v>63</v>
      </c>
      <c r="B1042" s="158"/>
      <c r="C1042" s="116" t="s">
        <v>2</v>
      </c>
      <c r="D1042" s="136"/>
      <c r="E1042" s="136"/>
      <c r="F1042" s="15"/>
      <c r="G1042" s="14" t="s">
        <v>3</v>
      </c>
      <c r="H1042" s="14"/>
      <c r="I1042" s="14"/>
      <c r="J1042" s="15"/>
    </row>
    <row r="1043" spans="2:10" ht="13.5" thickTop="1">
      <c r="B1043" s="146" t="s">
        <v>10</v>
      </c>
      <c r="C1043" s="100" t="s">
        <v>12</v>
      </c>
      <c r="D1043" s="121"/>
      <c r="E1043" s="121"/>
      <c r="F1043" s="19" t="s">
        <v>11</v>
      </c>
      <c r="G1043" s="13" t="s">
        <v>13</v>
      </c>
      <c r="H1043" s="17"/>
      <c r="I1043" s="17"/>
      <c r="J1043" s="71" t="s">
        <v>11</v>
      </c>
    </row>
    <row r="1044" spans="2:10" ht="13.5" thickBot="1">
      <c r="B1044" s="150" t="s">
        <v>4</v>
      </c>
      <c r="C1044" s="106" t="s">
        <v>4</v>
      </c>
      <c r="D1044" s="126" t="s">
        <v>5</v>
      </c>
      <c r="E1044" s="126"/>
      <c r="F1044" s="12" t="s">
        <v>5</v>
      </c>
      <c r="G1044" s="5" t="s">
        <v>4</v>
      </c>
      <c r="H1044" s="3" t="s">
        <v>5</v>
      </c>
      <c r="I1044" s="3"/>
      <c r="J1044" s="72" t="s">
        <v>5</v>
      </c>
    </row>
    <row r="1045" spans="3:10" ht="13.5" thickTop="1">
      <c r="C1045" s="100"/>
      <c r="F1045" s="11"/>
      <c r="G1045" s="4"/>
      <c r="J1045" s="73"/>
    </row>
    <row r="1046" spans="1:10" ht="12.75">
      <c r="A1046" t="s">
        <v>0</v>
      </c>
      <c r="B1046" s="159">
        <v>507759</v>
      </c>
      <c r="C1046" s="112">
        <v>1314</v>
      </c>
      <c r="D1046" s="129">
        <v>0.0026</v>
      </c>
      <c r="E1046" s="129"/>
      <c r="F1046" s="28">
        <v>0.0023</v>
      </c>
      <c r="G1046" s="6">
        <v>506445</v>
      </c>
      <c r="H1046" s="27">
        <v>0.9974</v>
      </c>
      <c r="I1046" s="27"/>
      <c r="J1046" s="74">
        <v>0.9977</v>
      </c>
    </row>
    <row r="1047" spans="1:10" ht="12.75">
      <c r="A1047" t="s">
        <v>7</v>
      </c>
      <c r="B1047" s="159">
        <v>48315</v>
      </c>
      <c r="C1047" s="101">
        <v>871</v>
      </c>
      <c r="D1047" s="129">
        <v>0.018</v>
      </c>
      <c r="E1047" s="129"/>
      <c r="F1047" s="28">
        <v>0.0211</v>
      </c>
      <c r="G1047" s="6">
        <v>47444</v>
      </c>
      <c r="H1047" s="27">
        <v>0.982</v>
      </c>
      <c r="I1047" s="27"/>
      <c r="J1047" s="74">
        <v>0.9789</v>
      </c>
    </row>
    <row r="1048" spans="1:10" ht="12.75">
      <c r="A1048" t="s">
        <v>6</v>
      </c>
      <c r="B1048" s="159">
        <v>10898</v>
      </c>
      <c r="C1048" s="112">
        <v>2520</v>
      </c>
      <c r="D1048" s="129">
        <v>0.2312</v>
      </c>
      <c r="E1048" s="129"/>
      <c r="F1048" s="28">
        <v>0.347</v>
      </c>
      <c r="G1048" s="6">
        <v>8378</v>
      </c>
      <c r="H1048" s="27">
        <v>0.7688</v>
      </c>
      <c r="I1048" s="27"/>
      <c r="J1048" s="74">
        <v>0.653</v>
      </c>
    </row>
    <row r="1049" spans="1:12" ht="18">
      <c r="A1049" t="s">
        <v>8</v>
      </c>
      <c r="B1049" s="159">
        <v>418</v>
      </c>
      <c r="C1049" s="101">
        <v>248</v>
      </c>
      <c r="D1049" s="129">
        <v>0.5933</v>
      </c>
      <c r="E1049" s="129"/>
      <c r="F1049" s="28">
        <v>0.8703</v>
      </c>
      <c r="G1049" s="4">
        <v>170</v>
      </c>
      <c r="H1049" s="27">
        <v>0.4067</v>
      </c>
      <c r="I1049" s="27"/>
      <c r="J1049" s="74">
        <v>0.1297</v>
      </c>
      <c r="K1049" s="25"/>
      <c r="L1049" s="25"/>
    </row>
    <row r="1050" spans="1:12" s="25" customFormat="1" ht="21" customHeight="1" thickBot="1">
      <c r="A1050" t="s">
        <v>9</v>
      </c>
      <c r="B1050" s="159">
        <v>433</v>
      </c>
      <c r="C1050" s="113">
        <v>8</v>
      </c>
      <c r="D1050" s="134">
        <v>0.0185</v>
      </c>
      <c r="E1050" s="134"/>
      <c r="F1050" s="29">
        <v>0.2252</v>
      </c>
      <c r="G1050" s="20">
        <v>425</v>
      </c>
      <c r="H1050" s="30">
        <v>0.9815</v>
      </c>
      <c r="I1050" s="27"/>
      <c r="J1050" s="75">
        <v>0.7748</v>
      </c>
      <c r="K1050"/>
      <c r="L1050"/>
    </row>
    <row r="1051" spans="1:10" ht="14.25" thickBot="1" thickTop="1">
      <c r="A1051" s="8" t="s">
        <v>1</v>
      </c>
      <c r="B1051" s="155">
        <f>SUM(B1046:B1050)</f>
        <v>567823</v>
      </c>
      <c r="C1051" s="114">
        <f>SUM(C1046:C1050)</f>
        <v>4961</v>
      </c>
      <c r="D1051" s="135">
        <v>0.0087</v>
      </c>
      <c r="E1051" s="135"/>
      <c r="F1051" s="37">
        <v>0.3841</v>
      </c>
      <c r="G1051" s="38">
        <f>SUM(G1046:G1050)</f>
        <v>562862</v>
      </c>
      <c r="H1051" s="34">
        <v>0.9913</v>
      </c>
      <c r="I1051" s="34"/>
      <c r="J1051" s="64">
        <v>0.6159</v>
      </c>
    </row>
    <row r="1053" spans="1:10" ht="18.75" thickBot="1">
      <c r="A1053" s="26"/>
      <c r="B1053" s="161" t="s">
        <v>14</v>
      </c>
      <c r="C1053" s="115"/>
      <c r="D1053" s="115"/>
      <c r="E1053" s="115"/>
      <c r="F1053" s="69"/>
      <c r="G1053" s="69"/>
      <c r="H1053" s="69"/>
      <c r="I1053" s="69"/>
      <c r="J1053" s="70"/>
    </row>
    <row r="1054" spans="1:10" ht="14.25" thickBot="1" thickTop="1">
      <c r="A1054" s="1" t="s">
        <v>62</v>
      </c>
      <c r="B1054" s="158"/>
      <c r="C1054" s="116" t="s">
        <v>2</v>
      </c>
      <c r="D1054" s="136"/>
      <c r="E1054" s="136"/>
      <c r="F1054" s="15"/>
      <c r="G1054" s="14" t="s">
        <v>3</v>
      </c>
      <c r="H1054" s="14"/>
      <c r="I1054" s="14"/>
      <c r="J1054" s="15"/>
    </row>
    <row r="1055" spans="2:10" ht="13.5" thickTop="1">
      <c r="B1055" s="146" t="s">
        <v>10</v>
      </c>
      <c r="C1055" s="100" t="s">
        <v>12</v>
      </c>
      <c r="D1055" s="121"/>
      <c r="E1055" s="121"/>
      <c r="F1055" s="19" t="s">
        <v>11</v>
      </c>
      <c r="G1055" s="13" t="s">
        <v>13</v>
      </c>
      <c r="H1055" s="17"/>
      <c r="I1055" s="17"/>
      <c r="J1055" s="71" t="s">
        <v>11</v>
      </c>
    </row>
    <row r="1056" spans="2:10" ht="13.5" thickBot="1">
      <c r="B1056" s="150" t="s">
        <v>4</v>
      </c>
      <c r="C1056" s="106" t="s">
        <v>4</v>
      </c>
      <c r="D1056" s="126" t="s">
        <v>5</v>
      </c>
      <c r="E1056" s="126"/>
      <c r="F1056" s="12" t="s">
        <v>5</v>
      </c>
      <c r="G1056" s="5" t="s">
        <v>4</v>
      </c>
      <c r="H1056" s="3" t="s">
        <v>5</v>
      </c>
      <c r="I1056" s="3"/>
      <c r="J1056" s="72" t="s">
        <v>5</v>
      </c>
    </row>
    <row r="1057" spans="3:10" ht="13.5" thickTop="1">
      <c r="C1057" s="100"/>
      <c r="F1057" s="11"/>
      <c r="G1057" s="4"/>
      <c r="J1057" s="73"/>
    </row>
    <row r="1058" spans="1:10" ht="12.75">
      <c r="A1058" t="s">
        <v>0</v>
      </c>
      <c r="B1058" s="159">
        <v>507833</v>
      </c>
      <c r="C1058" s="112">
        <v>1260</v>
      </c>
      <c r="D1058" s="129">
        <v>0.0025</v>
      </c>
      <c r="E1058" s="129"/>
      <c r="F1058" s="28">
        <v>0.0022</v>
      </c>
      <c r="G1058" s="6">
        <v>506573</v>
      </c>
      <c r="H1058" s="27">
        <v>0.9975</v>
      </c>
      <c r="I1058" s="27"/>
      <c r="J1058" s="74">
        <v>0.9978</v>
      </c>
    </row>
    <row r="1059" spans="1:10" ht="12.75">
      <c r="A1059" t="s">
        <v>7</v>
      </c>
      <c r="B1059" s="159">
        <v>48222</v>
      </c>
      <c r="C1059" s="101">
        <v>856</v>
      </c>
      <c r="D1059" s="129">
        <v>0.0178</v>
      </c>
      <c r="E1059" s="129"/>
      <c r="F1059" s="28">
        <v>0.0234</v>
      </c>
      <c r="G1059" s="6">
        <v>47366</v>
      </c>
      <c r="H1059" s="27">
        <v>0.9822</v>
      </c>
      <c r="I1059" s="27"/>
      <c r="J1059" s="74">
        <v>0.9766</v>
      </c>
    </row>
    <row r="1060" spans="1:12" ht="18">
      <c r="A1060" t="s">
        <v>6</v>
      </c>
      <c r="B1060" s="159">
        <v>10924</v>
      </c>
      <c r="C1060" s="112">
        <v>2542</v>
      </c>
      <c r="D1060" s="129">
        <v>0.2327</v>
      </c>
      <c r="E1060" s="129"/>
      <c r="F1060" s="28">
        <v>0.3555</v>
      </c>
      <c r="G1060" s="6">
        <v>8382</v>
      </c>
      <c r="H1060" s="27">
        <v>0.7673</v>
      </c>
      <c r="I1060" s="27"/>
      <c r="J1060" s="74">
        <v>0.6445</v>
      </c>
      <c r="K1060" s="25"/>
      <c r="L1060" s="25"/>
    </row>
    <row r="1061" spans="1:12" s="25" customFormat="1" ht="21" customHeight="1">
      <c r="A1061" t="s">
        <v>8</v>
      </c>
      <c r="B1061" s="159">
        <v>419</v>
      </c>
      <c r="C1061" s="101">
        <v>248</v>
      </c>
      <c r="D1061" s="129">
        <v>0.5919</v>
      </c>
      <c r="E1061" s="129"/>
      <c r="F1061" s="28">
        <v>0.8694</v>
      </c>
      <c r="G1061" s="4">
        <v>171</v>
      </c>
      <c r="H1061" s="27">
        <v>0.4081</v>
      </c>
      <c r="I1061" s="27"/>
      <c r="J1061" s="74">
        <v>0.1306</v>
      </c>
      <c r="K1061"/>
      <c r="L1061"/>
    </row>
    <row r="1062" spans="1:10" ht="13.5" thickBot="1">
      <c r="A1062" t="s">
        <v>9</v>
      </c>
      <c r="B1062" s="159">
        <v>433</v>
      </c>
      <c r="C1062" s="113">
        <v>8</v>
      </c>
      <c r="D1062" s="134">
        <v>0.0185</v>
      </c>
      <c r="E1062" s="134"/>
      <c r="F1062" s="29">
        <v>0.2271</v>
      </c>
      <c r="G1062" s="20">
        <v>425</v>
      </c>
      <c r="H1062" s="30">
        <v>0.9815</v>
      </c>
      <c r="I1062" s="27"/>
      <c r="J1062" s="75">
        <v>0.7729</v>
      </c>
    </row>
    <row r="1063" spans="1:10" ht="14.25" thickBot="1" thickTop="1">
      <c r="A1063" s="8" t="s">
        <v>1</v>
      </c>
      <c r="B1063" s="155">
        <f>SUM(B1058:B1062)</f>
        <v>567831</v>
      </c>
      <c r="C1063" s="114">
        <f>SUM(C1058:C1062)</f>
        <v>4914</v>
      </c>
      <c r="D1063" s="135">
        <v>0.0087</v>
      </c>
      <c r="E1063" s="135"/>
      <c r="F1063" s="37">
        <v>0.3911</v>
      </c>
      <c r="G1063" s="38">
        <f>SUM(G1058:G1062)</f>
        <v>562917</v>
      </c>
      <c r="H1063" s="34">
        <v>0.9913</v>
      </c>
      <c r="I1063" s="34"/>
      <c r="J1063" s="64">
        <v>0.6089</v>
      </c>
    </row>
    <row r="1065" spans="1:10" ht="18.75" thickBot="1">
      <c r="A1065" s="26"/>
      <c r="B1065" s="161" t="s">
        <v>14</v>
      </c>
      <c r="C1065" s="115"/>
      <c r="D1065" s="115"/>
      <c r="E1065" s="115"/>
      <c r="F1065" s="69"/>
      <c r="G1065" s="69"/>
      <c r="H1065" s="69"/>
      <c r="I1065" s="69"/>
      <c r="J1065" s="70"/>
    </row>
    <row r="1066" spans="1:10" ht="14.25" thickBot="1" thickTop="1">
      <c r="A1066" s="1" t="s">
        <v>61</v>
      </c>
      <c r="B1066" s="158"/>
      <c r="C1066" s="116" t="s">
        <v>2</v>
      </c>
      <c r="D1066" s="136"/>
      <c r="E1066" s="136"/>
      <c r="F1066" s="15"/>
      <c r="G1066" s="14" t="s">
        <v>3</v>
      </c>
      <c r="H1066" s="14"/>
      <c r="I1066" s="14"/>
      <c r="J1066" s="15"/>
    </row>
    <row r="1067" spans="2:10" ht="13.5" thickTop="1">
      <c r="B1067" s="146" t="s">
        <v>10</v>
      </c>
      <c r="C1067" s="100" t="s">
        <v>12</v>
      </c>
      <c r="D1067" s="121"/>
      <c r="E1067" s="121"/>
      <c r="F1067" s="19" t="s">
        <v>11</v>
      </c>
      <c r="G1067" s="13" t="s">
        <v>13</v>
      </c>
      <c r="H1067" s="17"/>
      <c r="I1067" s="17"/>
      <c r="J1067" s="71" t="s">
        <v>11</v>
      </c>
    </row>
    <row r="1068" spans="2:10" ht="13.5" thickBot="1">
      <c r="B1068" s="150" t="s">
        <v>4</v>
      </c>
      <c r="C1068" s="106" t="s">
        <v>4</v>
      </c>
      <c r="D1068" s="126" t="s">
        <v>5</v>
      </c>
      <c r="E1068" s="126"/>
      <c r="F1068" s="12" t="s">
        <v>5</v>
      </c>
      <c r="G1068" s="5" t="s">
        <v>4</v>
      </c>
      <c r="H1068" s="3" t="s">
        <v>5</v>
      </c>
      <c r="I1068" s="3"/>
      <c r="J1068" s="72" t="s">
        <v>5</v>
      </c>
    </row>
    <row r="1069" spans="3:10" ht="13.5" thickTop="1">
      <c r="C1069" s="100"/>
      <c r="F1069" s="11"/>
      <c r="G1069" s="4"/>
      <c r="J1069" s="73"/>
    </row>
    <row r="1070" spans="1:10" ht="12.75">
      <c r="A1070" t="s">
        <v>0</v>
      </c>
      <c r="B1070" s="159">
        <v>507437</v>
      </c>
      <c r="C1070" s="112">
        <v>1216</v>
      </c>
      <c r="D1070" s="129">
        <v>0.0024</v>
      </c>
      <c r="E1070" s="129"/>
      <c r="F1070" s="28">
        <v>0.0021</v>
      </c>
      <c r="G1070" s="6">
        <v>506221</v>
      </c>
      <c r="H1070" s="27">
        <v>0.9976</v>
      </c>
      <c r="I1070" s="27"/>
      <c r="J1070" s="74">
        <v>0.9979</v>
      </c>
    </row>
    <row r="1071" spans="1:12" ht="18">
      <c r="A1071" t="s">
        <v>7</v>
      </c>
      <c r="B1071" s="159">
        <v>48156</v>
      </c>
      <c r="C1071" s="101">
        <v>850</v>
      </c>
      <c r="D1071" s="129">
        <v>0.0177</v>
      </c>
      <c r="E1071" s="129"/>
      <c r="F1071" s="28">
        <v>0.023</v>
      </c>
      <c r="G1071" s="6">
        <v>47306</v>
      </c>
      <c r="H1071" s="27">
        <v>0.9823</v>
      </c>
      <c r="I1071" s="27"/>
      <c r="J1071" s="74">
        <v>0.977</v>
      </c>
      <c r="K1071" s="25"/>
      <c r="L1071" s="25"/>
    </row>
    <row r="1072" spans="1:12" s="25" customFormat="1" ht="21" customHeight="1">
      <c r="A1072" t="s">
        <v>6</v>
      </c>
      <c r="B1072" s="159">
        <v>10896</v>
      </c>
      <c r="C1072" s="112">
        <v>2554</v>
      </c>
      <c r="D1072" s="129">
        <v>0.2344</v>
      </c>
      <c r="E1072" s="129"/>
      <c r="F1072" s="28">
        <v>0.3468</v>
      </c>
      <c r="G1072" s="6">
        <v>8342</v>
      </c>
      <c r="H1072" s="27">
        <v>0.7656</v>
      </c>
      <c r="I1072" s="27"/>
      <c r="J1072" s="74">
        <v>0.6532</v>
      </c>
      <c r="K1072"/>
      <c r="L1072"/>
    </row>
    <row r="1073" spans="1:10" ht="12.75">
      <c r="A1073" t="s">
        <v>8</v>
      </c>
      <c r="B1073" s="159">
        <v>420</v>
      </c>
      <c r="C1073" s="101">
        <v>249</v>
      </c>
      <c r="D1073" s="129">
        <v>0.5929</v>
      </c>
      <c r="E1073" s="129"/>
      <c r="F1073" s="28">
        <v>0.864</v>
      </c>
      <c r="G1073" s="4">
        <v>171</v>
      </c>
      <c r="H1073" s="27">
        <v>0.4071</v>
      </c>
      <c r="I1073" s="27"/>
      <c r="J1073" s="74">
        <v>0.136</v>
      </c>
    </row>
    <row r="1074" spans="1:10" ht="13.5" thickBot="1">
      <c r="A1074" t="s">
        <v>9</v>
      </c>
      <c r="B1074" s="159">
        <v>432</v>
      </c>
      <c r="C1074" s="113">
        <v>8</v>
      </c>
      <c r="D1074" s="134">
        <v>0.0185</v>
      </c>
      <c r="E1074" s="134"/>
      <c r="F1074" s="29">
        <v>0.2265</v>
      </c>
      <c r="G1074" s="20">
        <v>424</v>
      </c>
      <c r="H1074" s="30">
        <v>0.9815</v>
      </c>
      <c r="I1074" s="27"/>
      <c r="J1074" s="75">
        <v>0.7735</v>
      </c>
    </row>
    <row r="1075" spans="1:10" ht="14.25" thickBot="1" thickTop="1">
      <c r="A1075" s="8" t="s">
        <v>1</v>
      </c>
      <c r="B1075" s="155">
        <f>SUM(B1070:B1074)</f>
        <v>567341</v>
      </c>
      <c r="C1075" s="114">
        <f>SUM(C1070:C1074)</f>
        <v>4877</v>
      </c>
      <c r="D1075" s="135">
        <v>0.0086</v>
      </c>
      <c r="E1075" s="135"/>
      <c r="F1075" s="37">
        <v>0.3588</v>
      </c>
      <c r="G1075" s="38">
        <f>SUM(G1070:G1074)</f>
        <v>562464</v>
      </c>
      <c r="H1075" s="34">
        <v>0.9914</v>
      </c>
      <c r="I1075" s="34"/>
      <c r="J1075" s="64">
        <v>0.6412</v>
      </c>
    </row>
    <row r="1078" spans="1:10" ht="18.75" thickBot="1">
      <c r="A1078" s="26"/>
      <c r="B1078" s="161" t="s">
        <v>14</v>
      </c>
      <c r="C1078" s="115"/>
      <c r="D1078" s="115"/>
      <c r="E1078" s="115"/>
      <c r="F1078" s="69"/>
      <c r="G1078" s="69"/>
      <c r="H1078" s="69"/>
      <c r="I1078" s="69"/>
      <c r="J1078" s="70"/>
    </row>
    <row r="1079" spans="1:10" ht="14.25" thickBot="1" thickTop="1">
      <c r="A1079" s="1" t="s">
        <v>60</v>
      </c>
      <c r="B1079" s="158"/>
      <c r="C1079" s="116" t="s">
        <v>2</v>
      </c>
      <c r="D1079" s="136"/>
      <c r="E1079" s="136"/>
      <c r="F1079" s="15"/>
      <c r="G1079" s="14" t="s">
        <v>3</v>
      </c>
      <c r="H1079" s="14"/>
      <c r="I1079" s="14"/>
      <c r="J1079" s="15"/>
    </row>
    <row r="1080" spans="2:10" ht="13.5" thickTop="1">
      <c r="B1080" s="146" t="s">
        <v>10</v>
      </c>
      <c r="C1080" s="100" t="s">
        <v>12</v>
      </c>
      <c r="D1080" s="121"/>
      <c r="E1080" s="121"/>
      <c r="F1080" s="19" t="s">
        <v>11</v>
      </c>
      <c r="G1080" s="13" t="s">
        <v>13</v>
      </c>
      <c r="H1080" s="17"/>
      <c r="I1080" s="17"/>
      <c r="J1080" s="71" t="s">
        <v>11</v>
      </c>
    </row>
    <row r="1081" spans="2:10" ht="13.5" thickBot="1">
      <c r="B1081" s="150" t="s">
        <v>4</v>
      </c>
      <c r="C1081" s="106" t="s">
        <v>4</v>
      </c>
      <c r="D1081" s="126" t="s">
        <v>5</v>
      </c>
      <c r="E1081" s="126"/>
      <c r="F1081" s="12" t="s">
        <v>5</v>
      </c>
      <c r="G1081" s="5" t="s">
        <v>4</v>
      </c>
      <c r="H1081" s="3" t="s">
        <v>5</v>
      </c>
      <c r="I1081" s="3"/>
      <c r="J1081" s="72" t="s">
        <v>5</v>
      </c>
    </row>
    <row r="1082" spans="3:12" ht="18.75" thickTop="1">
      <c r="C1082" s="100"/>
      <c r="F1082" s="11"/>
      <c r="G1082" s="4"/>
      <c r="J1082" s="73"/>
      <c r="K1082" s="25"/>
      <c r="L1082" s="25"/>
    </row>
    <row r="1083" spans="1:12" s="25" customFormat="1" ht="21" customHeight="1">
      <c r="A1083" t="s">
        <v>0</v>
      </c>
      <c r="B1083" s="159">
        <v>506962</v>
      </c>
      <c r="C1083" s="101">
        <v>1184</v>
      </c>
      <c r="D1083" s="129">
        <v>0.0023</v>
      </c>
      <c r="E1083" s="129"/>
      <c r="F1083" s="28">
        <v>0.0021</v>
      </c>
      <c r="G1083" s="6">
        <v>505778</v>
      </c>
      <c r="H1083" s="27">
        <v>0.9977</v>
      </c>
      <c r="I1083" s="27"/>
      <c r="J1083" s="74">
        <v>0.9979</v>
      </c>
      <c r="K1083"/>
      <c r="L1083"/>
    </row>
    <row r="1084" spans="1:10" ht="12.75">
      <c r="A1084" t="s">
        <v>7</v>
      </c>
      <c r="B1084" s="159">
        <v>48122</v>
      </c>
      <c r="C1084" s="101">
        <v>841</v>
      </c>
      <c r="D1084" s="129">
        <v>0.0175</v>
      </c>
      <c r="E1084" s="129"/>
      <c r="F1084" s="28">
        <v>0.0231</v>
      </c>
      <c r="G1084" s="6">
        <v>47281</v>
      </c>
      <c r="H1084" s="27">
        <v>0.9825</v>
      </c>
      <c r="I1084" s="27"/>
      <c r="J1084" s="74">
        <v>0.9769</v>
      </c>
    </row>
    <row r="1085" spans="1:10" ht="12.75">
      <c r="A1085" t="s">
        <v>6</v>
      </c>
      <c r="B1085" s="159">
        <v>10874</v>
      </c>
      <c r="C1085" s="112">
        <v>2528</v>
      </c>
      <c r="D1085" s="129">
        <v>0.2325</v>
      </c>
      <c r="E1085" s="129"/>
      <c r="F1085" s="28">
        <v>0.3492</v>
      </c>
      <c r="G1085" s="6">
        <v>8346</v>
      </c>
      <c r="H1085" s="27">
        <v>0.7675</v>
      </c>
      <c r="I1085" s="27"/>
      <c r="J1085" s="74">
        <v>0.6508</v>
      </c>
    </row>
    <row r="1086" spans="1:10" ht="12.75">
      <c r="A1086" t="s">
        <v>8</v>
      </c>
      <c r="B1086" s="159">
        <v>429</v>
      </c>
      <c r="C1086" s="101">
        <v>250</v>
      </c>
      <c r="D1086" s="129">
        <v>0.5828</v>
      </c>
      <c r="E1086" s="129"/>
      <c r="F1086" s="28">
        <v>0.8596</v>
      </c>
      <c r="G1086" s="4">
        <v>179</v>
      </c>
      <c r="H1086" s="27">
        <v>0.4172</v>
      </c>
      <c r="I1086" s="27"/>
      <c r="J1086" s="74">
        <v>0.1404</v>
      </c>
    </row>
    <row r="1087" spans="1:10" ht="13.5" thickBot="1">
      <c r="A1087" t="s">
        <v>9</v>
      </c>
      <c r="B1087" s="159">
        <v>432</v>
      </c>
      <c r="C1087" s="113">
        <v>8</v>
      </c>
      <c r="D1087" s="134">
        <v>0.0185</v>
      </c>
      <c r="E1087" s="134"/>
      <c r="F1087" s="29">
        <v>0.2253</v>
      </c>
      <c r="G1087" s="20">
        <v>424</v>
      </c>
      <c r="H1087" s="30">
        <v>0.9815</v>
      </c>
      <c r="I1087" s="27"/>
      <c r="J1087" s="75">
        <v>0.7747</v>
      </c>
    </row>
    <row r="1088" spans="1:10" ht="14.25" thickBot="1" thickTop="1">
      <c r="A1088" s="8" t="s">
        <v>1</v>
      </c>
      <c r="B1088" s="155">
        <f>SUM(B1083:B1087)</f>
        <v>566819</v>
      </c>
      <c r="C1088" s="114">
        <f>SUM(C1083:C1087)</f>
        <v>4811</v>
      </c>
      <c r="D1088" s="135">
        <v>0.0085</v>
      </c>
      <c r="E1088" s="135"/>
      <c r="F1088" s="37">
        <v>0.3549</v>
      </c>
      <c r="G1088" s="38">
        <f>SUM(G1083:G1087)</f>
        <v>562008</v>
      </c>
      <c r="H1088" s="34">
        <v>0.9915</v>
      </c>
      <c r="I1088" s="34"/>
      <c r="J1088" s="64">
        <v>0.6451</v>
      </c>
    </row>
    <row r="1091" spans="1:10" ht="18.75" thickBot="1">
      <c r="A1091" s="26"/>
      <c r="B1091" s="161" t="s">
        <v>14</v>
      </c>
      <c r="C1091" s="115"/>
      <c r="D1091" s="115"/>
      <c r="E1091" s="115"/>
      <c r="F1091" s="69"/>
      <c r="G1091" s="69"/>
      <c r="H1091" s="69"/>
      <c r="I1091" s="69"/>
      <c r="J1091" s="70"/>
    </row>
    <row r="1092" spans="1:10" ht="14.25" thickBot="1" thickTop="1">
      <c r="A1092" s="1" t="s">
        <v>59</v>
      </c>
      <c r="B1092" s="158"/>
      <c r="C1092" s="116" t="s">
        <v>2</v>
      </c>
      <c r="D1092" s="136"/>
      <c r="E1092" s="136"/>
      <c r="F1092" s="15"/>
      <c r="G1092" s="14" t="s">
        <v>3</v>
      </c>
      <c r="H1092" s="14"/>
      <c r="I1092" s="14"/>
      <c r="J1092" s="15"/>
    </row>
    <row r="1093" spans="2:12" ht="18.75" thickTop="1">
      <c r="B1093" s="146" t="s">
        <v>10</v>
      </c>
      <c r="C1093" s="100" t="s">
        <v>12</v>
      </c>
      <c r="D1093" s="121"/>
      <c r="E1093" s="121"/>
      <c r="F1093" s="19" t="s">
        <v>11</v>
      </c>
      <c r="G1093" s="13" t="s">
        <v>13</v>
      </c>
      <c r="H1093" s="17"/>
      <c r="I1093" s="17"/>
      <c r="J1093" s="71" t="s">
        <v>11</v>
      </c>
      <c r="K1093" s="25"/>
      <c r="L1093" s="25"/>
    </row>
    <row r="1094" spans="1:12" s="25" customFormat="1" ht="21" customHeight="1" thickBot="1">
      <c r="A1094"/>
      <c r="B1094" s="150" t="s">
        <v>4</v>
      </c>
      <c r="C1094" s="106" t="s">
        <v>4</v>
      </c>
      <c r="D1094" s="126" t="s">
        <v>5</v>
      </c>
      <c r="E1094" s="126"/>
      <c r="F1094" s="12" t="s">
        <v>5</v>
      </c>
      <c r="G1094" s="5" t="s">
        <v>4</v>
      </c>
      <c r="H1094" s="3" t="s">
        <v>5</v>
      </c>
      <c r="I1094" s="3"/>
      <c r="J1094" s="72" t="s">
        <v>5</v>
      </c>
      <c r="K1094"/>
      <c r="L1094"/>
    </row>
    <row r="1095" spans="3:10" ht="13.5" thickTop="1">
      <c r="C1095" s="100"/>
      <c r="F1095" s="11"/>
      <c r="G1095" s="4"/>
      <c r="J1095" s="73"/>
    </row>
    <row r="1096" spans="1:10" ht="12.75">
      <c r="A1096" t="s">
        <v>0</v>
      </c>
      <c r="B1096" s="159">
        <v>506349</v>
      </c>
      <c r="C1096" s="101">
        <v>1142</v>
      </c>
      <c r="D1096" s="129">
        <v>0.0023</v>
      </c>
      <c r="E1096" s="129"/>
      <c r="F1096" s="28">
        <v>0.0021</v>
      </c>
      <c r="G1096" s="6">
        <v>505207</v>
      </c>
      <c r="H1096" s="27">
        <v>0.9977</v>
      </c>
      <c r="I1096" s="27"/>
      <c r="J1096" s="74">
        <v>0.9979</v>
      </c>
    </row>
    <row r="1097" spans="1:10" ht="12.75">
      <c r="A1097" t="s">
        <v>7</v>
      </c>
      <c r="B1097" s="159">
        <v>48175</v>
      </c>
      <c r="C1097" s="101">
        <v>830</v>
      </c>
      <c r="D1097" s="129">
        <v>0.0172</v>
      </c>
      <c r="E1097" s="129"/>
      <c r="F1097" s="28">
        <v>0.0231</v>
      </c>
      <c r="G1097" s="6">
        <v>47345</v>
      </c>
      <c r="H1097" s="27">
        <v>0.9828</v>
      </c>
      <c r="I1097" s="27"/>
      <c r="J1097" s="74">
        <v>0.9769</v>
      </c>
    </row>
    <row r="1098" spans="1:10" ht="12.75">
      <c r="A1098" t="s">
        <v>6</v>
      </c>
      <c r="B1098" s="159">
        <v>10816</v>
      </c>
      <c r="C1098" s="112">
        <v>2546</v>
      </c>
      <c r="D1098" s="129">
        <v>0.2354</v>
      </c>
      <c r="E1098" s="129"/>
      <c r="F1098" s="28">
        <v>0.3482</v>
      </c>
      <c r="G1098" s="6">
        <v>8270</v>
      </c>
      <c r="H1098" s="27">
        <v>0.7646</v>
      </c>
      <c r="I1098" s="27"/>
      <c r="J1098" s="74">
        <v>0.6518</v>
      </c>
    </row>
    <row r="1099" spans="1:10" ht="12.75">
      <c r="A1099" t="s">
        <v>8</v>
      </c>
      <c r="B1099" s="159">
        <v>431</v>
      </c>
      <c r="C1099" s="101">
        <v>251</v>
      </c>
      <c r="D1099" s="129">
        <v>0.5824</v>
      </c>
      <c r="E1099" s="129"/>
      <c r="F1099" s="28">
        <v>0.8619</v>
      </c>
      <c r="G1099" s="4">
        <v>180</v>
      </c>
      <c r="H1099" s="27">
        <v>0.4176</v>
      </c>
      <c r="I1099" s="27"/>
      <c r="J1099" s="74">
        <v>0.1381</v>
      </c>
    </row>
    <row r="1100" spans="1:10" ht="13.5" thickBot="1">
      <c r="A1100" t="s">
        <v>9</v>
      </c>
      <c r="B1100" s="159">
        <v>432</v>
      </c>
      <c r="C1100" s="113">
        <v>8</v>
      </c>
      <c r="D1100" s="134">
        <v>0.0185</v>
      </c>
      <c r="E1100" s="134"/>
      <c r="F1100" s="29">
        <v>0.2285</v>
      </c>
      <c r="G1100" s="20">
        <v>424</v>
      </c>
      <c r="H1100" s="30">
        <v>0.9815</v>
      </c>
      <c r="I1100" s="27"/>
      <c r="J1100" s="75">
        <v>0.7715</v>
      </c>
    </row>
    <row r="1101" spans="1:10" ht="14.25" thickBot="1" thickTop="1">
      <c r="A1101" s="8" t="s">
        <v>1</v>
      </c>
      <c r="B1101" s="155">
        <f>SUM(B1096:B1100)</f>
        <v>566203</v>
      </c>
      <c r="C1101" s="114">
        <f>SUM(C1096:C1100)</f>
        <v>4777</v>
      </c>
      <c r="D1101" s="135">
        <v>0.0084</v>
      </c>
      <c r="E1101" s="135"/>
      <c r="F1101" s="37">
        <v>0.3461</v>
      </c>
      <c r="G1101" s="38">
        <f>SUM(G1096:G1100)</f>
        <v>561426</v>
      </c>
      <c r="H1101" s="34">
        <v>0.9916</v>
      </c>
      <c r="I1101" s="34"/>
      <c r="J1101" s="64">
        <v>0.6539</v>
      </c>
    </row>
    <row r="1104" spans="1:12" ht="18.75" thickBot="1">
      <c r="A1104" s="26"/>
      <c r="B1104" s="161" t="s">
        <v>14</v>
      </c>
      <c r="C1104" s="115"/>
      <c r="D1104" s="115"/>
      <c r="E1104" s="115"/>
      <c r="F1104" s="69"/>
      <c r="G1104" s="69"/>
      <c r="H1104" s="69"/>
      <c r="I1104" s="69"/>
      <c r="J1104" s="70"/>
      <c r="K1104" s="25"/>
      <c r="L1104" s="25"/>
    </row>
    <row r="1105" spans="1:12" s="25" customFormat="1" ht="21" customHeight="1" thickBot="1" thickTop="1">
      <c r="A1105" s="1" t="s">
        <v>58</v>
      </c>
      <c r="B1105" s="158"/>
      <c r="C1105" s="116" t="s">
        <v>2</v>
      </c>
      <c r="D1105" s="136"/>
      <c r="E1105" s="136"/>
      <c r="F1105" s="15"/>
      <c r="G1105" s="14" t="s">
        <v>3</v>
      </c>
      <c r="H1105" s="14"/>
      <c r="I1105" s="14"/>
      <c r="J1105" s="15"/>
      <c r="K1105"/>
      <c r="L1105"/>
    </row>
    <row r="1106" spans="2:10" ht="13.5" thickTop="1">
      <c r="B1106" s="146" t="s">
        <v>10</v>
      </c>
      <c r="C1106" s="100" t="s">
        <v>12</v>
      </c>
      <c r="D1106" s="121"/>
      <c r="E1106" s="121"/>
      <c r="F1106" s="19" t="s">
        <v>11</v>
      </c>
      <c r="G1106" s="13" t="s">
        <v>13</v>
      </c>
      <c r="H1106" s="17"/>
      <c r="I1106" s="17"/>
      <c r="J1106" s="71" t="s">
        <v>11</v>
      </c>
    </row>
    <row r="1107" spans="2:10" ht="13.5" thickBot="1">
      <c r="B1107" s="150" t="s">
        <v>4</v>
      </c>
      <c r="C1107" s="106" t="s">
        <v>4</v>
      </c>
      <c r="D1107" s="126" t="s">
        <v>5</v>
      </c>
      <c r="E1107" s="126"/>
      <c r="F1107" s="12" t="s">
        <v>5</v>
      </c>
      <c r="G1107" s="5" t="s">
        <v>4</v>
      </c>
      <c r="H1107" s="3" t="s">
        <v>5</v>
      </c>
      <c r="I1107" s="3"/>
      <c r="J1107" s="72" t="s">
        <v>5</v>
      </c>
    </row>
    <row r="1108" spans="3:10" ht="13.5" thickTop="1">
      <c r="C1108" s="100"/>
      <c r="F1108" s="11"/>
      <c r="G1108" s="4"/>
      <c r="J1108" s="73"/>
    </row>
    <row r="1109" spans="1:10" ht="12.75">
      <c r="A1109" t="s">
        <v>0</v>
      </c>
      <c r="B1109" s="159">
        <v>505597</v>
      </c>
      <c r="C1109" s="101">
        <v>1100</v>
      </c>
      <c r="D1109" s="129">
        <v>0.0022</v>
      </c>
      <c r="E1109" s="129"/>
      <c r="F1109" s="28">
        <v>0.002</v>
      </c>
      <c r="G1109" s="6">
        <v>504497</v>
      </c>
      <c r="H1109" s="27">
        <v>0.9978</v>
      </c>
      <c r="I1109" s="27"/>
      <c r="J1109" s="74">
        <v>0.998</v>
      </c>
    </row>
    <row r="1110" spans="1:10" ht="12.75">
      <c r="A1110" t="s">
        <v>7</v>
      </c>
      <c r="B1110" s="159">
        <v>48150</v>
      </c>
      <c r="C1110" s="101">
        <v>834</v>
      </c>
      <c r="D1110" s="129">
        <v>0.0173</v>
      </c>
      <c r="E1110" s="129"/>
      <c r="F1110" s="28">
        <v>0.0209</v>
      </c>
      <c r="G1110" s="6">
        <v>47316</v>
      </c>
      <c r="H1110" s="27">
        <v>0.9827</v>
      </c>
      <c r="I1110" s="27"/>
      <c r="J1110" s="74">
        <v>0.9791</v>
      </c>
    </row>
    <row r="1111" spans="1:10" ht="12.75">
      <c r="A1111" t="s">
        <v>6</v>
      </c>
      <c r="B1111" s="159">
        <v>10799</v>
      </c>
      <c r="C1111" s="112">
        <v>2641</v>
      </c>
      <c r="D1111" s="129">
        <v>0.2446</v>
      </c>
      <c r="E1111" s="129"/>
      <c r="F1111" s="28">
        <v>0.355</v>
      </c>
      <c r="G1111" s="6">
        <v>8158</v>
      </c>
      <c r="H1111" s="27">
        <v>0.7554</v>
      </c>
      <c r="I1111" s="27"/>
      <c r="J1111" s="74">
        <v>0.645</v>
      </c>
    </row>
    <row r="1112" spans="1:10" ht="12.75">
      <c r="A1112" t="s">
        <v>8</v>
      </c>
      <c r="B1112" s="159">
        <v>434</v>
      </c>
      <c r="C1112" s="101">
        <v>253</v>
      </c>
      <c r="D1112" s="129">
        <v>0.5829</v>
      </c>
      <c r="E1112" s="129"/>
      <c r="F1112" s="28">
        <v>0.8752</v>
      </c>
      <c r="G1112" s="4">
        <v>181</v>
      </c>
      <c r="H1112" s="27">
        <v>0.4171</v>
      </c>
      <c r="I1112" s="27"/>
      <c r="J1112" s="74">
        <v>0.1248</v>
      </c>
    </row>
    <row r="1113" spans="1:10" ht="13.5" thickBot="1">
      <c r="A1113" t="s">
        <v>9</v>
      </c>
      <c r="B1113" s="159">
        <v>434</v>
      </c>
      <c r="C1113" s="113">
        <v>7</v>
      </c>
      <c r="D1113" s="134">
        <v>0.0161</v>
      </c>
      <c r="E1113" s="134"/>
      <c r="F1113" s="29">
        <v>0.2365</v>
      </c>
      <c r="G1113" s="20">
        <v>427</v>
      </c>
      <c r="H1113" s="30">
        <v>0.9839</v>
      </c>
      <c r="I1113" s="27"/>
      <c r="J1113" s="75">
        <v>0.7635</v>
      </c>
    </row>
    <row r="1114" spans="1:10" ht="14.25" thickBot="1" thickTop="1">
      <c r="A1114" s="8" t="s">
        <v>1</v>
      </c>
      <c r="B1114" s="155">
        <f>SUM(B1109:B1113)</f>
        <v>565414</v>
      </c>
      <c r="C1114" s="114">
        <f>SUM(C1109:C1113)</f>
        <v>4835</v>
      </c>
      <c r="D1114" s="135">
        <v>0.0086</v>
      </c>
      <c r="E1114" s="135"/>
      <c r="F1114" s="37">
        <v>0.359</v>
      </c>
      <c r="G1114" s="38">
        <f>SUM(G1109:G1113)</f>
        <v>560579</v>
      </c>
      <c r="H1114" s="34">
        <v>0.9914</v>
      </c>
      <c r="I1114" s="34"/>
      <c r="J1114" s="64">
        <v>0.641</v>
      </c>
    </row>
    <row r="1115" spans="11:12" ht="18">
      <c r="K1115" s="25"/>
      <c r="L1115" s="25"/>
    </row>
    <row r="1116" spans="1:12" s="25" customFormat="1" ht="21" customHeight="1" thickBot="1">
      <c r="A1116" s="26"/>
      <c r="B1116" s="161" t="s">
        <v>14</v>
      </c>
      <c r="C1116" s="115"/>
      <c r="D1116" s="115"/>
      <c r="E1116" s="115"/>
      <c r="F1116" s="69"/>
      <c r="G1116" s="69"/>
      <c r="H1116" s="69"/>
      <c r="I1116" s="69"/>
      <c r="J1116" s="70"/>
      <c r="K1116"/>
      <c r="L1116"/>
    </row>
    <row r="1117" spans="1:10" ht="14.25" thickBot="1" thickTop="1">
      <c r="A1117" s="1" t="s">
        <v>57</v>
      </c>
      <c r="B1117" s="158"/>
      <c r="C1117" s="116" t="s">
        <v>2</v>
      </c>
      <c r="D1117" s="136"/>
      <c r="E1117" s="136"/>
      <c r="F1117" s="15"/>
      <c r="G1117" s="14" t="s">
        <v>3</v>
      </c>
      <c r="H1117" s="14"/>
      <c r="I1117" s="14"/>
      <c r="J1117" s="15"/>
    </row>
    <row r="1118" spans="2:10" ht="13.5" thickTop="1">
      <c r="B1118" s="146" t="s">
        <v>10</v>
      </c>
      <c r="C1118" s="100" t="s">
        <v>12</v>
      </c>
      <c r="D1118" s="121"/>
      <c r="E1118" s="121"/>
      <c r="F1118" s="19" t="s">
        <v>11</v>
      </c>
      <c r="G1118" s="13" t="s">
        <v>13</v>
      </c>
      <c r="H1118" s="17"/>
      <c r="I1118" s="17"/>
      <c r="J1118" s="71" t="s">
        <v>11</v>
      </c>
    </row>
    <row r="1119" spans="2:10" ht="13.5" thickBot="1">
      <c r="B1119" s="150" t="s">
        <v>4</v>
      </c>
      <c r="C1119" s="106" t="s">
        <v>4</v>
      </c>
      <c r="D1119" s="126" t="s">
        <v>5</v>
      </c>
      <c r="E1119" s="126"/>
      <c r="F1119" s="12" t="s">
        <v>5</v>
      </c>
      <c r="G1119" s="5" t="s">
        <v>4</v>
      </c>
      <c r="H1119" s="3" t="s">
        <v>5</v>
      </c>
      <c r="I1119" s="3"/>
      <c r="J1119" s="72" t="s">
        <v>5</v>
      </c>
    </row>
    <row r="1120" spans="3:10" ht="13.5" thickTop="1">
      <c r="C1120" s="100"/>
      <c r="F1120" s="11"/>
      <c r="G1120" s="4"/>
      <c r="J1120" s="73"/>
    </row>
    <row r="1121" spans="1:10" ht="12.75">
      <c r="A1121" t="s">
        <v>0</v>
      </c>
      <c r="B1121" s="159">
        <v>504333</v>
      </c>
      <c r="C1121" s="101">
        <v>1051</v>
      </c>
      <c r="D1121" s="129">
        <v>0.0021</v>
      </c>
      <c r="E1121" s="129"/>
      <c r="F1121" s="28">
        <v>0.0019</v>
      </c>
      <c r="G1121" s="6">
        <v>503282</v>
      </c>
      <c r="H1121" s="27">
        <v>0.9979</v>
      </c>
      <c r="I1121" s="27"/>
      <c r="J1121" s="74">
        <v>0.9981</v>
      </c>
    </row>
    <row r="1122" spans="1:10" ht="12.75">
      <c r="A1122" t="s">
        <v>7</v>
      </c>
      <c r="B1122" s="159">
        <v>48076</v>
      </c>
      <c r="C1122" s="101">
        <v>838</v>
      </c>
      <c r="D1122" s="129">
        <v>0.0174</v>
      </c>
      <c r="E1122" s="129"/>
      <c r="F1122" s="28">
        <v>0.0203</v>
      </c>
      <c r="G1122" s="6">
        <v>47238</v>
      </c>
      <c r="H1122" s="27">
        <v>0.9826</v>
      </c>
      <c r="I1122" s="27"/>
      <c r="J1122" s="74">
        <v>0.9797</v>
      </c>
    </row>
    <row r="1123" spans="1:10" ht="12.75">
      <c r="A1123" t="s">
        <v>6</v>
      </c>
      <c r="B1123" s="159">
        <v>10815</v>
      </c>
      <c r="C1123" s="112">
        <v>2433</v>
      </c>
      <c r="D1123" s="129">
        <v>0.225</v>
      </c>
      <c r="E1123" s="129"/>
      <c r="F1123" s="28">
        <v>0.3279</v>
      </c>
      <c r="G1123" s="6">
        <v>8382</v>
      </c>
      <c r="H1123" s="27">
        <v>0.775</v>
      </c>
      <c r="I1123" s="27"/>
      <c r="J1123" s="74">
        <v>0.6721</v>
      </c>
    </row>
    <row r="1124" spans="1:10" ht="12.75">
      <c r="A1124" t="s">
        <v>8</v>
      </c>
      <c r="B1124" s="159">
        <v>431</v>
      </c>
      <c r="C1124" s="101">
        <v>246</v>
      </c>
      <c r="D1124" s="129">
        <v>0.5708</v>
      </c>
      <c r="E1124" s="129"/>
      <c r="F1124" s="28">
        <v>0.8605</v>
      </c>
      <c r="G1124" s="4">
        <v>185</v>
      </c>
      <c r="H1124" s="27">
        <v>0.4292</v>
      </c>
      <c r="I1124" s="27"/>
      <c r="J1124" s="74">
        <v>0.1395</v>
      </c>
    </row>
    <row r="1125" spans="1:10" ht="13.5" thickBot="1">
      <c r="A1125" t="s">
        <v>9</v>
      </c>
      <c r="B1125" s="159">
        <v>430</v>
      </c>
      <c r="C1125" s="113">
        <v>6</v>
      </c>
      <c r="D1125" s="134">
        <v>0.014</v>
      </c>
      <c r="E1125" s="134"/>
      <c r="F1125" s="29">
        <v>0.2279</v>
      </c>
      <c r="G1125" s="20">
        <v>424</v>
      </c>
      <c r="H1125" s="30">
        <v>0.986</v>
      </c>
      <c r="I1125" s="27"/>
      <c r="J1125" s="75">
        <v>0.7721</v>
      </c>
    </row>
    <row r="1126" spans="1:12" ht="19.5" thickBot="1" thickTop="1">
      <c r="A1126" s="8" t="s">
        <v>1</v>
      </c>
      <c r="B1126" s="155">
        <f>SUM(B1121:B1125)</f>
        <v>564085</v>
      </c>
      <c r="C1126" s="114">
        <f>SUM(C1121:C1125)</f>
        <v>4574</v>
      </c>
      <c r="D1126" s="135">
        <v>0.0081</v>
      </c>
      <c r="E1126" s="135"/>
      <c r="F1126" s="37">
        <v>0.3377</v>
      </c>
      <c r="G1126" s="38">
        <f>SUM(G1121:G1125)</f>
        <v>559511</v>
      </c>
      <c r="H1126" s="34">
        <v>0.9919</v>
      </c>
      <c r="I1126" s="34"/>
      <c r="J1126" s="64">
        <v>0.6623</v>
      </c>
      <c r="K1126" s="25"/>
      <c r="L1126" s="25"/>
    </row>
    <row r="1127" spans="1:12" s="25" customFormat="1" ht="21" customHeight="1" thickBot="1">
      <c r="A1127" s="26"/>
      <c r="B1127" s="161" t="s">
        <v>14</v>
      </c>
      <c r="C1127" s="115"/>
      <c r="D1127" s="115"/>
      <c r="E1127" s="115"/>
      <c r="F1127" s="69"/>
      <c r="G1127" s="69"/>
      <c r="H1127" s="69"/>
      <c r="I1127" s="69"/>
      <c r="J1127" s="70"/>
      <c r="K1127"/>
      <c r="L1127"/>
    </row>
    <row r="1128" spans="1:10" ht="14.25" thickBot="1" thickTop="1">
      <c r="A1128" s="1" t="s">
        <v>56</v>
      </c>
      <c r="B1128" s="158"/>
      <c r="C1128" s="116" t="s">
        <v>2</v>
      </c>
      <c r="D1128" s="136"/>
      <c r="E1128" s="136"/>
      <c r="F1128" s="15"/>
      <c r="G1128" s="14" t="s">
        <v>3</v>
      </c>
      <c r="H1128" s="14"/>
      <c r="I1128" s="14"/>
      <c r="J1128" s="15"/>
    </row>
    <row r="1129" spans="2:10" ht="13.5" thickTop="1">
      <c r="B1129" s="146" t="s">
        <v>10</v>
      </c>
      <c r="C1129" s="100" t="s">
        <v>12</v>
      </c>
      <c r="D1129" s="121"/>
      <c r="E1129" s="121"/>
      <c r="F1129" s="19" t="s">
        <v>11</v>
      </c>
      <c r="G1129" s="13" t="s">
        <v>13</v>
      </c>
      <c r="H1129" s="17"/>
      <c r="I1129" s="17"/>
      <c r="J1129" s="71" t="s">
        <v>11</v>
      </c>
    </row>
    <row r="1130" spans="2:10" ht="13.5" thickBot="1">
      <c r="B1130" s="150" t="s">
        <v>4</v>
      </c>
      <c r="C1130" s="106" t="s">
        <v>4</v>
      </c>
      <c r="D1130" s="126" t="s">
        <v>5</v>
      </c>
      <c r="E1130" s="126"/>
      <c r="F1130" s="12" t="s">
        <v>5</v>
      </c>
      <c r="G1130" s="5" t="s">
        <v>4</v>
      </c>
      <c r="H1130" s="3" t="s">
        <v>5</v>
      </c>
      <c r="I1130" s="3"/>
      <c r="J1130" s="72" t="s">
        <v>5</v>
      </c>
    </row>
    <row r="1131" spans="3:10" ht="13.5" thickTop="1">
      <c r="C1131" s="100"/>
      <c r="F1131" s="11"/>
      <c r="G1131" s="4"/>
      <c r="J1131" s="73"/>
    </row>
    <row r="1132" spans="1:10" ht="12.75">
      <c r="A1132" t="s">
        <v>0</v>
      </c>
      <c r="B1132" s="159">
        <v>503472</v>
      </c>
      <c r="C1132" s="101">
        <v>1010</v>
      </c>
      <c r="D1132" s="129">
        <v>0.002</v>
      </c>
      <c r="E1132" s="129"/>
      <c r="F1132" s="28">
        <v>0.0018</v>
      </c>
      <c r="G1132" s="6">
        <v>502462</v>
      </c>
      <c r="H1132" s="27">
        <v>0.998</v>
      </c>
      <c r="I1132" s="27"/>
      <c r="J1132" s="74">
        <v>0.9982</v>
      </c>
    </row>
    <row r="1133" spans="1:10" ht="12.75">
      <c r="A1133" t="s">
        <v>7</v>
      </c>
      <c r="B1133" s="159">
        <v>48057</v>
      </c>
      <c r="C1133" s="101">
        <v>845</v>
      </c>
      <c r="D1133" s="129">
        <v>0.0176</v>
      </c>
      <c r="E1133" s="129"/>
      <c r="F1133" s="28">
        <v>0.0187</v>
      </c>
      <c r="G1133" s="6">
        <v>47212</v>
      </c>
      <c r="H1133" s="27">
        <v>0.9824</v>
      </c>
      <c r="I1133" s="27"/>
      <c r="J1133" s="74">
        <v>0.9813</v>
      </c>
    </row>
    <row r="1134" spans="1:10" ht="12.75">
      <c r="A1134" t="s">
        <v>6</v>
      </c>
      <c r="B1134" s="159">
        <v>10819</v>
      </c>
      <c r="C1134" s="112">
        <v>2400</v>
      </c>
      <c r="D1134" s="129">
        <v>0.2218</v>
      </c>
      <c r="E1134" s="129"/>
      <c r="F1134" s="28">
        <v>0.3179</v>
      </c>
      <c r="G1134" s="6">
        <v>8419</v>
      </c>
      <c r="H1134" s="27">
        <v>0.7782</v>
      </c>
      <c r="I1134" s="27"/>
      <c r="J1134" s="74">
        <v>0.6821</v>
      </c>
    </row>
    <row r="1135" spans="1:10" ht="12.75">
      <c r="A1135" t="s">
        <v>8</v>
      </c>
      <c r="B1135" s="159">
        <v>433</v>
      </c>
      <c r="C1135" s="101">
        <v>241</v>
      </c>
      <c r="D1135" s="129">
        <v>0.5566</v>
      </c>
      <c r="E1135" s="129"/>
      <c r="F1135" s="28">
        <v>0.867</v>
      </c>
      <c r="G1135" s="4">
        <v>192</v>
      </c>
      <c r="H1135" s="27">
        <v>0.4434</v>
      </c>
      <c r="I1135" s="27"/>
      <c r="J1135" s="74">
        <v>0.133</v>
      </c>
    </row>
    <row r="1136" spans="1:10" ht="13.5" thickBot="1">
      <c r="A1136" t="s">
        <v>9</v>
      </c>
      <c r="B1136" s="159">
        <v>430</v>
      </c>
      <c r="C1136" s="113">
        <v>6</v>
      </c>
      <c r="D1136" s="134">
        <v>0.014</v>
      </c>
      <c r="E1136" s="134"/>
      <c r="F1136" s="29">
        <v>0.2304</v>
      </c>
      <c r="G1136" s="20">
        <v>424</v>
      </c>
      <c r="H1136" s="30">
        <v>0.986</v>
      </c>
      <c r="I1136" s="27"/>
      <c r="J1136" s="75">
        <v>0.7696</v>
      </c>
    </row>
    <row r="1137" spans="1:12" ht="19.5" thickBot="1" thickTop="1">
      <c r="A1137" s="8" t="s">
        <v>1</v>
      </c>
      <c r="B1137" s="155">
        <f>SUM(B1132:B1136)</f>
        <v>563211</v>
      </c>
      <c r="C1137" s="114">
        <f>SUM(C1132:C1136)</f>
        <v>4502</v>
      </c>
      <c r="D1137" s="135">
        <v>0.008</v>
      </c>
      <c r="E1137" s="135"/>
      <c r="F1137" s="37">
        <v>0.4076</v>
      </c>
      <c r="G1137" s="38">
        <f>SUM(G1132:G1136)</f>
        <v>558709</v>
      </c>
      <c r="H1137" s="34">
        <v>0.992</v>
      </c>
      <c r="I1137" s="34"/>
      <c r="J1137" s="64">
        <v>0.5924</v>
      </c>
      <c r="K1137" s="25"/>
      <c r="L1137" s="25"/>
    </row>
    <row r="1138" spans="1:12" s="25" customFormat="1" ht="21" customHeight="1" thickBot="1">
      <c r="A1138" s="26"/>
      <c r="B1138" s="161" t="s">
        <v>14</v>
      </c>
      <c r="C1138" s="115"/>
      <c r="D1138" s="115"/>
      <c r="E1138" s="115"/>
      <c r="F1138" s="69"/>
      <c r="G1138" s="69"/>
      <c r="H1138" s="69"/>
      <c r="I1138" s="69"/>
      <c r="J1138" s="70"/>
      <c r="K1138"/>
      <c r="L1138"/>
    </row>
    <row r="1139" spans="1:10" ht="14.25" thickBot="1" thickTop="1">
      <c r="A1139" s="1" t="s">
        <v>55</v>
      </c>
      <c r="B1139" s="158"/>
      <c r="C1139" s="116" t="s">
        <v>2</v>
      </c>
      <c r="D1139" s="136"/>
      <c r="E1139" s="136"/>
      <c r="F1139" s="15"/>
      <c r="G1139" s="14" t="s">
        <v>3</v>
      </c>
      <c r="H1139" s="14"/>
      <c r="I1139" s="14"/>
      <c r="J1139" s="15"/>
    </row>
    <row r="1140" spans="2:10" ht="13.5" thickTop="1">
      <c r="B1140" s="146" t="s">
        <v>10</v>
      </c>
      <c r="C1140" s="100" t="s">
        <v>12</v>
      </c>
      <c r="D1140" s="121"/>
      <c r="E1140" s="121"/>
      <c r="F1140" s="19" t="s">
        <v>11</v>
      </c>
      <c r="G1140" s="13" t="s">
        <v>13</v>
      </c>
      <c r="H1140" s="17"/>
      <c r="I1140" s="17"/>
      <c r="J1140" s="71" t="s">
        <v>11</v>
      </c>
    </row>
    <row r="1141" spans="2:10" ht="13.5" thickBot="1">
      <c r="B1141" s="150" t="s">
        <v>4</v>
      </c>
      <c r="C1141" s="106" t="s">
        <v>4</v>
      </c>
      <c r="D1141" s="126" t="s">
        <v>5</v>
      </c>
      <c r="E1141" s="126"/>
      <c r="F1141" s="12" t="s">
        <v>5</v>
      </c>
      <c r="G1141" s="5" t="s">
        <v>4</v>
      </c>
      <c r="H1141" s="3" t="s">
        <v>5</v>
      </c>
      <c r="I1141" s="3"/>
      <c r="J1141" s="72" t="s">
        <v>5</v>
      </c>
    </row>
    <row r="1142" spans="3:10" ht="13.5" thickTop="1">
      <c r="C1142" s="100"/>
      <c r="F1142" s="11"/>
      <c r="G1142" s="4"/>
      <c r="J1142" s="73"/>
    </row>
    <row r="1143" spans="1:10" ht="12.75">
      <c r="A1143" t="s">
        <v>0</v>
      </c>
      <c r="B1143" s="159">
        <v>502474</v>
      </c>
      <c r="C1143" s="101">
        <v>966</v>
      </c>
      <c r="D1143" s="129">
        <v>0.0019</v>
      </c>
      <c r="E1143" s="129"/>
      <c r="F1143" s="28">
        <v>0.0016</v>
      </c>
      <c r="G1143" s="6">
        <v>501508</v>
      </c>
      <c r="H1143" s="27">
        <v>0.9981</v>
      </c>
      <c r="I1143" s="27"/>
      <c r="J1143" s="74">
        <v>0.9984</v>
      </c>
    </row>
    <row r="1144" spans="1:10" ht="12.75">
      <c r="A1144" t="s">
        <v>7</v>
      </c>
      <c r="B1144" s="159">
        <v>47822</v>
      </c>
      <c r="C1144" s="101">
        <v>814</v>
      </c>
      <c r="D1144" s="129">
        <v>0.017</v>
      </c>
      <c r="E1144" s="129"/>
      <c r="F1144" s="28">
        <v>0.0144</v>
      </c>
      <c r="G1144" s="6">
        <v>47008</v>
      </c>
      <c r="H1144" s="27">
        <v>0.983</v>
      </c>
      <c r="I1144" s="27"/>
      <c r="J1144" s="74">
        <v>0.9856</v>
      </c>
    </row>
    <row r="1145" spans="1:10" ht="12.75">
      <c r="A1145" t="s">
        <v>6</v>
      </c>
      <c r="B1145" s="159">
        <v>10987</v>
      </c>
      <c r="C1145" s="112">
        <v>2290</v>
      </c>
      <c r="D1145" s="129">
        <v>0.2084</v>
      </c>
      <c r="E1145" s="129"/>
      <c r="F1145" s="28">
        <v>0.2888</v>
      </c>
      <c r="G1145" s="6">
        <v>8697</v>
      </c>
      <c r="H1145" s="27">
        <v>0.7916</v>
      </c>
      <c r="I1145" s="27"/>
      <c r="J1145" s="74">
        <v>0.7112</v>
      </c>
    </row>
    <row r="1146" spans="1:10" ht="12.75">
      <c r="A1146" t="s">
        <v>8</v>
      </c>
      <c r="B1146" s="159">
        <v>435</v>
      </c>
      <c r="C1146" s="101">
        <v>232</v>
      </c>
      <c r="D1146" s="129">
        <v>0.5333</v>
      </c>
      <c r="E1146" s="129"/>
      <c r="F1146" s="28">
        <v>0.8364</v>
      </c>
      <c r="G1146" s="4">
        <v>203</v>
      </c>
      <c r="H1146" s="27">
        <v>0.4667</v>
      </c>
      <c r="I1146" s="27"/>
      <c r="J1146" s="74">
        <v>0.1636</v>
      </c>
    </row>
    <row r="1147" spans="1:10" ht="13.5" thickBot="1">
      <c r="A1147" t="s">
        <v>9</v>
      </c>
      <c r="B1147" s="159">
        <v>430</v>
      </c>
      <c r="C1147" s="113">
        <v>6</v>
      </c>
      <c r="D1147" s="134">
        <v>0.014</v>
      </c>
      <c r="E1147" s="134"/>
      <c r="F1147" s="29">
        <v>0.214</v>
      </c>
      <c r="G1147" s="20">
        <v>424</v>
      </c>
      <c r="H1147" s="30">
        <v>0.986</v>
      </c>
      <c r="I1147" s="27"/>
      <c r="J1147" s="75">
        <v>0.786</v>
      </c>
    </row>
    <row r="1148" spans="1:12" ht="19.5" thickBot="1" thickTop="1">
      <c r="A1148" s="8" t="s">
        <v>1</v>
      </c>
      <c r="B1148" s="155">
        <f>SUM(B1143:B1147)</f>
        <v>562148</v>
      </c>
      <c r="C1148" s="114">
        <f>SUM(C1143:C1147)</f>
        <v>4308</v>
      </c>
      <c r="D1148" s="135">
        <v>0.0077</v>
      </c>
      <c r="E1148" s="135"/>
      <c r="F1148" s="37">
        <v>0.3724</v>
      </c>
      <c r="G1148" s="38">
        <f>SUM(G1143:G1147)</f>
        <v>557840</v>
      </c>
      <c r="H1148" s="34">
        <v>0.9923</v>
      </c>
      <c r="I1148" s="34"/>
      <c r="J1148" s="64">
        <v>0.6276</v>
      </c>
      <c r="K1148" s="25"/>
      <c r="L1148" s="25"/>
    </row>
    <row r="1149" spans="1:12" s="25" customFormat="1" ht="21" customHeight="1" thickBot="1">
      <c r="A1149" s="26"/>
      <c r="B1149" s="161" t="s">
        <v>14</v>
      </c>
      <c r="C1149" s="115"/>
      <c r="D1149" s="115"/>
      <c r="E1149" s="115"/>
      <c r="F1149" s="69"/>
      <c r="G1149" s="69"/>
      <c r="H1149" s="69"/>
      <c r="I1149" s="69"/>
      <c r="J1149" s="70"/>
      <c r="K1149"/>
      <c r="L1149"/>
    </row>
    <row r="1150" spans="1:10" ht="14.25" thickBot="1" thickTop="1">
      <c r="A1150" s="1" t="s">
        <v>54</v>
      </c>
      <c r="B1150" s="158"/>
      <c r="C1150" s="116" t="s">
        <v>2</v>
      </c>
      <c r="D1150" s="136"/>
      <c r="E1150" s="136"/>
      <c r="F1150" s="15"/>
      <c r="G1150" s="14" t="s">
        <v>3</v>
      </c>
      <c r="H1150" s="14"/>
      <c r="I1150" s="14"/>
      <c r="J1150" s="15"/>
    </row>
    <row r="1151" spans="2:10" ht="13.5" thickTop="1">
      <c r="B1151" s="146" t="s">
        <v>10</v>
      </c>
      <c r="C1151" s="100" t="s">
        <v>12</v>
      </c>
      <c r="D1151" s="121"/>
      <c r="E1151" s="121"/>
      <c r="F1151" s="19" t="s">
        <v>11</v>
      </c>
      <c r="G1151" s="13" t="s">
        <v>13</v>
      </c>
      <c r="H1151" s="17"/>
      <c r="I1151" s="17"/>
      <c r="J1151" s="71" t="s">
        <v>11</v>
      </c>
    </row>
    <row r="1152" spans="2:10" ht="13.5" thickBot="1">
      <c r="B1152" s="150" t="s">
        <v>4</v>
      </c>
      <c r="C1152" s="106" t="s">
        <v>4</v>
      </c>
      <c r="D1152" s="126" t="s">
        <v>5</v>
      </c>
      <c r="E1152" s="126"/>
      <c r="F1152" s="12" t="s">
        <v>5</v>
      </c>
      <c r="G1152" s="5" t="s">
        <v>4</v>
      </c>
      <c r="H1152" s="3" t="s">
        <v>5</v>
      </c>
      <c r="I1152" s="3"/>
      <c r="J1152" s="72" t="s">
        <v>5</v>
      </c>
    </row>
    <row r="1153" spans="3:10" ht="13.5" thickTop="1">
      <c r="C1153" s="100"/>
      <c r="F1153" s="11"/>
      <c r="G1153" s="4"/>
      <c r="J1153" s="73"/>
    </row>
    <row r="1154" spans="1:10" ht="12.75">
      <c r="A1154" t="s">
        <v>0</v>
      </c>
      <c r="B1154" s="159">
        <v>501825</v>
      </c>
      <c r="C1154" s="101">
        <v>934</v>
      </c>
      <c r="D1154" s="129">
        <v>0.0019</v>
      </c>
      <c r="E1154" s="129"/>
      <c r="F1154" s="28">
        <v>0.0015</v>
      </c>
      <c r="G1154" s="6">
        <v>500891</v>
      </c>
      <c r="H1154" s="27">
        <v>0.9981</v>
      </c>
      <c r="I1154" s="27"/>
      <c r="J1154" s="74">
        <v>0.9985</v>
      </c>
    </row>
    <row r="1155" spans="1:10" ht="12.75">
      <c r="A1155" t="s">
        <v>7</v>
      </c>
      <c r="B1155" s="159">
        <v>47886</v>
      </c>
      <c r="C1155" s="101">
        <v>792</v>
      </c>
      <c r="D1155" s="129">
        <v>0.0165</v>
      </c>
      <c r="E1155" s="129"/>
      <c r="F1155" s="28">
        <v>0.0124</v>
      </c>
      <c r="G1155" s="6">
        <v>47094</v>
      </c>
      <c r="H1155" s="27">
        <v>0.9835</v>
      </c>
      <c r="I1155" s="27"/>
      <c r="J1155" s="74">
        <v>0.9876</v>
      </c>
    </row>
    <row r="1156" spans="1:10" ht="12.75">
      <c r="A1156" t="s">
        <v>6</v>
      </c>
      <c r="B1156" s="159">
        <v>10913</v>
      </c>
      <c r="C1156" s="112">
        <v>1852</v>
      </c>
      <c r="D1156" s="129">
        <v>0.1697</v>
      </c>
      <c r="E1156" s="129"/>
      <c r="F1156" s="28">
        <v>0.2516</v>
      </c>
      <c r="G1156" s="6">
        <v>9061</v>
      </c>
      <c r="H1156" s="27">
        <v>0.8303</v>
      </c>
      <c r="I1156" s="27"/>
      <c r="J1156" s="74">
        <v>0.7484</v>
      </c>
    </row>
    <row r="1157" spans="1:10" ht="12.75">
      <c r="A1157" t="s">
        <v>8</v>
      </c>
      <c r="B1157" s="159">
        <v>435</v>
      </c>
      <c r="C1157" s="101">
        <v>200</v>
      </c>
      <c r="D1157" s="129">
        <v>0.4598</v>
      </c>
      <c r="E1157" s="129"/>
      <c r="F1157" s="28">
        <v>0.8112</v>
      </c>
      <c r="G1157" s="4">
        <v>235</v>
      </c>
      <c r="H1157" s="27">
        <v>0.5402</v>
      </c>
      <c r="I1157" s="27"/>
      <c r="J1157" s="74">
        <v>0.1888</v>
      </c>
    </row>
    <row r="1158" spans="1:10" ht="13.5" thickBot="1">
      <c r="A1158" t="s">
        <v>9</v>
      </c>
      <c r="B1158" s="159">
        <v>430</v>
      </c>
      <c r="C1158" s="113">
        <v>6</v>
      </c>
      <c r="D1158" s="134">
        <v>0.014</v>
      </c>
      <c r="E1158" s="134"/>
      <c r="F1158" s="29">
        <v>0.2034</v>
      </c>
      <c r="G1158" s="20">
        <v>424</v>
      </c>
      <c r="H1158" s="30">
        <v>0.986</v>
      </c>
      <c r="I1158" s="27"/>
      <c r="J1158" s="75">
        <v>0.7966</v>
      </c>
    </row>
    <row r="1159" spans="1:12" ht="19.5" thickBot="1" thickTop="1">
      <c r="A1159" s="8" t="s">
        <v>1</v>
      </c>
      <c r="B1159" s="155">
        <f>SUM(B1154:B1158)</f>
        <v>561489</v>
      </c>
      <c r="C1159" s="114">
        <f>SUM(C1154:C1158)</f>
        <v>3784</v>
      </c>
      <c r="D1159" s="135">
        <v>0.0067</v>
      </c>
      <c r="E1159" s="135"/>
      <c r="F1159" s="37">
        <v>0.3557</v>
      </c>
      <c r="G1159" s="38">
        <f>SUM(G1154:G1158)</f>
        <v>557705</v>
      </c>
      <c r="H1159" s="34">
        <v>0.9933</v>
      </c>
      <c r="I1159" s="34"/>
      <c r="J1159" s="64">
        <v>0.6443</v>
      </c>
      <c r="K1159" s="25"/>
      <c r="L1159" s="25"/>
    </row>
    <row r="1160" spans="1:12" s="25" customFormat="1" ht="21" customHeight="1" thickBot="1">
      <c r="A1160" s="26"/>
      <c r="B1160" s="161" t="s">
        <v>14</v>
      </c>
      <c r="C1160" s="115"/>
      <c r="D1160" s="115"/>
      <c r="E1160" s="115"/>
      <c r="F1160" s="69"/>
      <c r="G1160" s="69"/>
      <c r="H1160" s="69"/>
      <c r="I1160" s="69"/>
      <c r="J1160" s="70"/>
      <c r="K1160"/>
      <c r="L1160"/>
    </row>
    <row r="1161" spans="1:10" ht="14.25" thickBot="1" thickTop="1">
      <c r="A1161" s="1" t="s">
        <v>53</v>
      </c>
      <c r="B1161" s="158"/>
      <c r="C1161" s="116" t="s">
        <v>2</v>
      </c>
      <c r="D1161" s="136"/>
      <c r="E1161" s="136"/>
      <c r="F1161" s="15"/>
      <c r="G1161" s="14" t="s">
        <v>3</v>
      </c>
      <c r="H1161" s="14"/>
      <c r="I1161" s="14"/>
      <c r="J1161" s="15"/>
    </row>
    <row r="1162" spans="2:10" ht="13.5" thickTop="1">
      <c r="B1162" s="146" t="s">
        <v>10</v>
      </c>
      <c r="C1162" s="100" t="s">
        <v>12</v>
      </c>
      <c r="D1162" s="121"/>
      <c r="E1162" s="121"/>
      <c r="F1162" s="19" t="s">
        <v>11</v>
      </c>
      <c r="G1162" s="13" t="s">
        <v>13</v>
      </c>
      <c r="H1162" s="17"/>
      <c r="I1162" s="17"/>
      <c r="J1162" s="71" t="s">
        <v>11</v>
      </c>
    </row>
    <row r="1163" spans="2:10" ht="13.5" thickBot="1">
      <c r="B1163" s="150" t="s">
        <v>4</v>
      </c>
      <c r="C1163" s="106" t="s">
        <v>4</v>
      </c>
      <c r="D1163" s="126" t="s">
        <v>5</v>
      </c>
      <c r="E1163" s="126"/>
      <c r="F1163" s="12" t="s">
        <v>5</v>
      </c>
      <c r="G1163" s="5" t="s">
        <v>4</v>
      </c>
      <c r="H1163" s="3" t="s">
        <v>5</v>
      </c>
      <c r="I1163" s="3"/>
      <c r="J1163" s="72" t="s">
        <v>5</v>
      </c>
    </row>
    <row r="1164" spans="3:10" ht="13.5" thickTop="1">
      <c r="C1164" s="100"/>
      <c r="F1164" s="11"/>
      <c r="G1164" s="4"/>
      <c r="J1164" s="73"/>
    </row>
    <row r="1165" spans="1:10" ht="12.75">
      <c r="A1165" t="s">
        <v>0</v>
      </c>
      <c r="B1165" s="159">
        <v>500974</v>
      </c>
      <c r="C1165" s="101">
        <v>861</v>
      </c>
      <c r="D1165" s="129">
        <v>0.0017</v>
      </c>
      <c r="E1165" s="129"/>
      <c r="F1165" s="28">
        <v>0.0014</v>
      </c>
      <c r="G1165" s="6">
        <v>500113</v>
      </c>
      <c r="H1165" s="27">
        <v>0.9983</v>
      </c>
      <c r="I1165" s="27"/>
      <c r="J1165" s="74">
        <v>0.9986</v>
      </c>
    </row>
    <row r="1166" spans="1:10" ht="12.75">
      <c r="A1166" t="s">
        <v>7</v>
      </c>
      <c r="B1166" s="159">
        <v>47832</v>
      </c>
      <c r="C1166" s="101">
        <v>794</v>
      </c>
      <c r="D1166" s="129">
        <v>0.0166</v>
      </c>
      <c r="E1166" s="129"/>
      <c r="F1166" s="28">
        <v>0.0128</v>
      </c>
      <c r="G1166" s="6">
        <v>47038</v>
      </c>
      <c r="H1166" s="27">
        <v>0.9834</v>
      </c>
      <c r="I1166" s="27"/>
      <c r="J1166" s="74">
        <v>0.9872</v>
      </c>
    </row>
    <row r="1167" spans="1:10" ht="12.75">
      <c r="A1167" t="s">
        <v>6</v>
      </c>
      <c r="B1167" s="159">
        <v>10890</v>
      </c>
      <c r="C1167" s="112">
        <v>1835</v>
      </c>
      <c r="D1167" s="129">
        <v>0.1685</v>
      </c>
      <c r="E1167" s="129"/>
      <c r="F1167" s="28">
        <v>0.2509</v>
      </c>
      <c r="G1167" s="6">
        <v>9055</v>
      </c>
      <c r="H1167" s="27">
        <v>0.8315</v>
      </c>
      <c r="I1167" s="27"/>
      <c r="J1167" s="74">
        <v>0.7491</v>
      </c>
    </row>
    <row r="1168" spans="1:10" ht="12.75">
      <c r="A1168" t="s">
        <v>8</v>
      </c>
      <c r="B1168" s="159">
        <v>437</v>
      </c>
      <c r="C1168" s="101">
        <v>199</v>
      </c>
      <c r="D1168" s="129">
        <v>0.4554</v>
      </c>
      <c r="E1168" s="129"/>
      <c r="F1168" s="28">
        <v>0.8173</v>
      </c>
      <c r="G1168" s="4">
        <v>238</v>
      </c>
      <c r="H1168" s="27">
        <v>0.5446</v>
      </c>
      <c r="I1168" s="27"/>
      <c r="J1168" s="74">
        <v>0.1827</v>
      </c>
    </row>
    <row r="1169" spans="1:10" ht="13.5" thickBot="1">
      <c r="A1169" t="s">
        <v>9</v>
      </c>
      <c r="B1169" s="159">
        <v>430</v>
      </c>
      <c r="C1169" s="113">
        <v>6</v>
      </c>
      <c r="D1169" s="134">
        <v>0.014</v>
      </c>
      <c r="E1169" s="134"/>
      <c r="F1169" s="29">
        <v>0.2</v>
      </c>
      <c r="G1169" s="20">
        <v>424</v>
      </c>
      <c r="H1169" s="30">
        <v>0.986</v>
      </c>
      <c r="I1169" s="27"/>
      <c r="J1169" s="75">
        <v>0.8</v>
      </c>
    </row>
    <row r="1170" spans="1:12" ht="19.5" thickBot="1" thickTop="1">
      <c r="A1170" s="8" t="s">
        <v>1</v>
      </c>
      <c r="B1170" s="155">
        <f>SUM(B1165:B1169)</f>
        <v>560563</v>
      </c>
      <c r="C1170" s="114">
        <f>SUM(C1165:C1169)</f>
        <v>3695</v>
      </c>
      <c r="D1170" s="135">
        <v>0.0066</v>
      </c>
      <c r="E1170" s="135"/>
      <c r="F1170" s="37">
        <v>0.355</v>
      </c>
      <c r="G1170" s="38">
        <f>SUM(G1165:G1169)</f>
        <v>556868</v>
      </c>
      <c r="H1170" s="34">
        <v>0.9934</v>
      </c>
      <c r="I1170" s="34"/>
      <c r="J1170" s="64">
        <v>0.645</v>
      </c>
      <c r="K1170" s="25"/>
      <c r="L1170" s="25"/>
    </row>
    <row r="1171" spans="1:12" s="25" customFormat="1" ht="21" customHeight="1" thickBot="1">
      <c r="A1171" s="26"/>
      <c r="B1171" s="161" t="s">
        <v>14</v>
      </c>
      <c r="C1171" s="115"/>
      <c r="D1171" s="115"/>
      <c r="E1171" s="115"/>
      <c r="F1171" s="69"/>
      <c r="G1171" s="69"/>
      <c r="H1171" s="69"/>
      <c r="I1171" s="69"/>
      <c r="J1171" s="70"/>
      <c r="K1171"/>
      <c r="L1171"/>
    </row>
    <row r="1172" spans="1:10" ht="14.25" thickBot="1" thickTop="1">
      <c r="A1172" s="1" t="s">
        <v>52</v>
      </c>
      <c r="B1172" s="158"/>
      <c r="C1172" s="116" t="s">
        <v>2</v>
      </c>
      <c r="D1172" s="136"/>
      <c r="E1172" s="136"/>
      <c r="F1172" s="15"/>
      <c r="G1172" s="14" t="s">
        <v>3</v>
      </c>
      <c r="H1172" s="14"/>
      <c r="I1172" s="14"/>
      <c r="J1172" s="15"/>
    </row>
    <row r="1173" spans="2:10" ht="13.5" thickTop="1">
      <c r="B1173" s="146" t="s">
        <v>10</v>
      </c>
      <c r="C1173" s="100" t="s">
        <v>12</v>
      </c>
      <c r="D1173" s="121"/>
      <c r="E1173" s="121"/>
      <c r="F1173" s="19" t="s">
        <v>11</v>
      </c>
      <c r="G1173" s="13" t="s">
        <v>13</v>
      </c>
      <c r="H1173" s="17"/>
      <c r="I1173" s="17"/>
      <c r="J1173" s="71" t="s">
        <v>11</v>
      </c>
    </row>
    <row r="1174" spans="2:10" ht="13.5" thickBot="1">
      <c r="B1174" s="150" t="s">
        <v>4</v>
      </c>
      <c r="C1174" s="106" t="s">
        <v>4</v>
      </c>
      <c r="D1174" s="126" t="s">
        <v>5</v>
      </c>
      <c r="E1174" s="126"/>
      <c r="F1174" s="12" t="s">
        <v>5</v>
      </c>
      <c r="G1174" s="5" t="s">
        <v>4</v>
      </c>
      <c r="H1174" s="3" t="s">
        <v>5</v>
      </c>
      <c r="I1174" s="3"/>
      <c r="J1174" s="72" t="s">
        <v>5</v>
      </c>
    </row>
    <row r="1175" spans="3:10" ht="13.5" thickTop="1">
      <c r="C1175" s="100"/>
      <c r="F1175" s="11"/>
      <c r="G1175" s="4"/>
      <c r="J1175" s="73"/>
    </row>
    <row r="1176" spans="1:10" ht="12.75">
      <c r="A1176" t="s">
        <v>0</v>
      </c>
      <c r="B1176" s="159">
        <v>500217</v>
      </c>
      <c r="C1176" s="101">
        <v>788</v>
      </c>
      <c r="D1176" s="129">
        <v>0.0016</v>
      </c>
      <c r="E1176" s="129"/>
      <c r="F1176" s="28">
        <v>0.0014</v>
      </c>
      <c r="G1176" s="6">
        <v>499429</v>
      </c>
      <c r="H1176" s="27">
        <v>0.9984</v>
      </c>
      <c r="I1176" s="27"/>
      <c r="J1176" s="74">
        <v>0.9986</v>
      </c>
    </row>
    <row r="1177" spans="1:10" ht="12.75">
      <c r="A1177" t="s">
        <v>7</v>
      </c>
      <c r="B1177" s="159">
        <v>47756</v>
      </c>
      <c r="C1177" s="101">
        <v>793</v>
      </c>
      <c r="D1177" s="129">
        <v>0.0166</v>
      </c>
      <c r="E1177" s="129"/>
      <c r="F1177" s="28">
        <v>0.0147</v>
      </c>
      <c r="G1177" s="6">
        <v>46963</v>
      </c>
      <c r="H1177" s="27">
        <v>0.9834</v>
      </c>
      <c r="I1177" s="27"/>
      <c r="J1177" s="74">
        <v>0.9853</v>
      </c>
    </row>
    <row r="1178" spans="1:10" ht="12.75">
      <c r="A1178" t="s">
        <v>6</v>
      </c>
      <c r="B1178" s="159">
        <v>10879</v>
      </c>
      <c r="C1178" s="112">
        <v>1831</v>
      </c>
      <c r="D1178" s="129">
        <v>0.1683</v>
      </c>
      <c r="E1178" s="129"/>
      <c r="F1178" s="28">
        <v>0.2478</v>
      </c>
      <c r="G1178" s="6">
        <v>9048</v>
      </c>
      <c r="H1178" s="27">
        <v>0.8317</v>
      </c>
      <c r="I1178" s="27"/>
      <c r="J1178" s="74">
        <v>0.7522</v>
      </c>
    </row>
    <row r="1179" spans="1:10" ht="12.75">
      <c r="A1179" t="s">
        <v>8</v>
      </c>
      <c r="B1179" s="159">
        <v>434</v>
      </c>
      <c r="C1179" s="101">
        <v>193</v>
      </c>
      <c r="D1179" s="129">
        <v>0.4447</v>
      </c>
      <c r="E1179" s="129"/>
      <c r="F1179" s="28">
        <v>0.8035</v>
      </c>
      <c r="G1179" s="4">
        <v>241</v>
      </c>
      <c r="H1179" s="27">
        <v>0.5553</v>
      </c>
      <c r="I1179" s="27"/>
      <c r="J1179" s="74">
        <v>0.1965</v>
      </c>
    </row>
    <row r="1180" spans="1:10" ht="13.5" thickBot="1">
      <c r="A1180" t="s">
        <v>9</v>
      </c>
      <c r="B1180" s="159">
        <v>430</v>
      </c>
      <c r="C1180" s="113">
        <v>6</v>
      </c>
      <c r="D1180" s="134">
        <v>0.014</v>
      </c>
      <c r="E1180" s="134"/>
      <c r="F1180" s="29">
        <v>0.1982</v>
      </c>
      <c r="G1180" s="20">
        <v>424</v>
      </c>
      <c r="H1180" s="30">
        <v>0.986</v>
      </c>
      <c r="I1180" s="27"/>
      <c r="J1180" s="75">
        <v>0.8018</v>
      </c>
    </row>
    <row r="1181" spans="1:12" ht="19.5" thickBot="1" thickTop="1">
      <c r="A1181" s="8" t="s">
        <v>1</v>
      </c>
      <c r="B1181" s="155">
        <f>SUM(B1176:B1180)</f>
        <v>559716</v>
      </c>
      <c r="C1181" s="114">
        <f>SUM(C1176:C1180)</f>
        <v>3611</v>
      </c>
      <c r="D1181" s="135">
        <v>0.0065</v>
      </c>
      <c r="E1181" s="135"/>
      <c r="F1181" s="37">
        <v>0.3497</v>
      </c>
      <c r="G1181" s="38">
        <f>SUM(G1176:G1180)</f>
        <v>556105</v>
      </c>
      <c r="H1181" s="34">
        <v>0.9935</v>
      </c>
      <c r="I1181" s="34"/>
      <c r="J1181" s="64">
        <v>0.6503</v>
      </c>
      <c r="K1181" s="25"/>
      <c r="L1181" s="25"/>
    </row>
    <row r="1182" spans="1:12" s="25" customFormat="1" ht="21" customHeight="1" thickBot="1">
      <c r="A1182" s="26"/>
      <c r="B1182" s="161" t="s">
        <v>14</v>
      </c>
      <c r="C1182" s="115"/>
      <c r="D1182" s="115"/>
      <c r="E1182" s="115"/>
      <c r="F1182" s="69"/>
      <c r="G1182" s="69"/>
      <c r="H1182" s="69"/>
      <c r="I1182" s="69"/>
      <c r="J1182" s="70"/>
      <c r="K1182"/>
      <c r="L1182"/>
    </row>
    <row r="1183" spans="1:10" ht="14.25" thickBot="1" thickTop="1">
      <c r="A1183" s="1" t="s">
        <v>51</v>
      </c>
      <c r="B1183" s="158"/>
      <c r="C1183" s="116" t="s">
        <v>2</v>
      </c>
      <c r="D1183" s="136"/>
      <c r="E1183" s="136"/>
      <c r="F1183" s="15"/>
      <c r="G1183" s="14" t="s">
        <v>3</v>
      </c>
      <c r="H1183" s="14"/>
      <c r="I1183" s="14"/>
      <c r="J1183" s="15"/>
    </row>
    <row r="1184" spans="2:10" ht="13.5" thickTop="1">
      <c r="B1184" s="146" t="s">
        <v>10</v>
      </c>
      <c r="C1184" s="100" t="s">
        <v>12</v>
      </c>
      <c r="D1184" s="121"/>
      <c r="E1184" s="121"/>
      <c r="F1184" s="19" t="s">
        <v>11</v>
      </c>
      <c r="G1184" s="13" t="s">
        <v>13</v>
      </c>
      <c r="H1184" s="17"/>
      <c r="I1184" s="17"/>
      <c r="J1184" s="71" t="s">
        <v>11</v>
      </c>
    </row>
    <row r="1185" spans="2:10" ht="13.5" thickBot="1">
      <c r="B1185" s="150" t="s">
        <v>4</v>
      </c>
      <c r="C1185" s="106" t="s">
        <v>4</v>
      </c>
      <c r="D1185" s="126" t="s">
        <v>5</v>
      </c>
      <c r="E1185" s="126"/>
      <c r="F1185" s="12" t="s">
        <v>5</v>
      </c>
      <c r="G1185" s="5" t="s">
        <v>4</v>
      </c>
      <c r="H1185" s="3" t="s">
        <v>5</v>
      </c>
      <c r="I1185" s="3"/>
      <c r="J1185" s="72" t="s">
        <v>5</v>
      </c>
    </row>
    <row r="1186" spans="3:10" ht="13.5" thickTop="1">
      <c r="C1186" s="100"/>
      <c r="F1186" s="11"/>
      <c r="G1186" s="4"/>
      <c r="J1186" s="73"/>
    </row>
    <row r="1187" spans="1:10" ht="12.75">
      <c r="A1187" t="s">
        <v>0</v>
      </c>
      <c r="B1187" s="159">
        <v>499852</v>
      </c>
      <c r="C1187" s="101">
        <v>708</v>
      </c>
      <c r="D1187" s="129">
        <v>0.0014</v>
      </c>
      <c r="E1187" s="129"/>
      <c r="F1187" s="28">
        <v>0.0012</v>
      </c>
      <c r="G1187" s="6">
        <v>499144</v>
      </c>
      <c r="H1187" s="27">
        <v>0.9986</v>
      </c>
      <c r="I1187" s="27"/>
      <c r="J1187" s="74">
        <v>0.9988</v>
      </c>
    </row>
    <row r="1188" spans="1:10" ht="12.75">
      <c r="A1188" t="s">
        <v>7</v>
      </c>
      <c r="B1188" s="159">
        <v>47682</v>
      </c>
      <c r="C1188" s="101">
        <v>792</v>
      </c>
      <c r="D1188" s="129">
        <v>0.0166</v>
      </c>
      <c r="E1188" s="129"/>
      <c r="F1188" s="28">
        <v>0.0156</v>
      </c>
      <c r="G1188" s="6">
        <v>46890</v>
      </c>
      <c r="H1188" s="27">
        <v>0.9834</v>
      </c>
      <c r="I1188" s="27"/>
      <c r="J1188" s="74">
        <v>0.9844</v>
      </c>
    </row>
    <row r="1189" spans="1:10" ht="12.75">
      <c r="A1189" t="s">
        <v>6</v>
      </c>
      <c r="B1189" s="159">
        <v>10854</v>
      </c>
      <c r="C1189" s="112">
        <v>1838</v>
      </c>
      <c r="D1189" s="129">
        <v>0.1693</v>
      </c>
      <c r="E1189" s="129"/>
      <c r="F1189" s="28">
        <v>0.2535</v>
      </c>
      <c r="G1189" s="6">
        <v>9016</v>
      </c>
      <c r="H1189" s="27">
        <v>0.8307</v>
      </c>
      <c r="I1189" s="27"/>
      <c r="J1189" s="74">
        <v>0.7465</v>
      </c>
    </row>
    <row r="1190" spans="1:10" ht="12.75">
      <c r="A1190" t="s">
        <v>8</v>
      </c>
      <c r="B1190" s="159">
        <v>433</v>
      </c>
      <c r="C1190" s="101">
        <v>183</v>
      </c>
      <c r="D1190" s="129">
        <v>0.4226</v>
      </c>
      <c r="E1190" s="129"/>
      <c r="F1190" s="28">
        <v>0.773</v>
      </c>
      <c r="G1190" s="4">
        <v>250</v>
      </c>
      <c r="H1190" s="27">
        <v>0.5774</v>
      </c>
      <c r="I1190" s="27"/>
      <c r="J1190" s="74">
        <v>0.227</v>
      </c>
    </row>
    <row r="1191" spans="1:10" ht="13.5" thickBot="1">
      <c r="A1191" t="s">
        <v>9</v>
      </c>
      <c r="B1191" s="159">
        <v>428</v>
      </c>
      <c r="C1191" s="113">
        <v>6</v>
      </c>
      <c r="D1191" s="134">
        <v>0.014</v>
      </c>
      <c r="E1191" s="134"/>
      <c r="F1191" s="29">
        <v>0.2043</v>
      </c>
      <c r="G1191" s="20">
        <v>422</v>
      </c>
      <c r="H1191" s="30">
        <v>0.986</v>
      </c>
      <c r="I1191" s="27"/>
      <c r="J1191" s="75">
        <v>0.7957</v>
      </c>
    </row>
    <row r="1192" spans="1:12" ht="19.5" thickBot="1" thickTop="1">
      <c r="A1192" s="8" t="s">
        <v>1</v>
      </c>
      <c r="B1192" s="162">
        <f>SUM(B1187:B1191)</f>
        <v>559249</v>
      </c>
      <c r="C1192" s="114">
        <f>SUM(C1187:C1191)</f>
        <v>3527</v>
      </c>
      <c r="D1192" s="135">
        <v>0.0063</v>
      </c>
      <c r="E1192" s="135"/>
      <c r="F1192" s="37">
        <v>0.3367</v>
      </c>
      <c r="G1192" s="38">
        <f>SUM(G1187:G1191)</f>
        <v>555722</v>
      </c>
      <c r="H1192" s="34">
        <v>0.9937</v>
      </c>
      <c r="I1192" s="34"/>
      <c r="J1192" s="64">
        <v>0.6633</v>
      </c>
      <c r="K1192" s="25"/>
      <c r="L1192" s="25"/>
    </row>
    <row r="1193" spans="1:12" s="25" customFormat="1" ht="21" customHeight="1" thickBot="1">
      <c r="A1193" s="26"/>
      <c r="B1193" s="161" t="s">
        <v>14</v>
      </c>
      <c r="C1193" s="115"/>
      <c r="D1193" s="115"/>
      <c r="E1193" s="115"/>
      <c r="F1193" s="69"/>
      <c r="G1193" s="69"/>
      <c r="H1193" s="69"/>
      <c r="I1193" s="69"/>
      <c r="J1193" s="70"/>
      <c r="K1193"/>
      <c r="L1193"/>
    </row>
    <row r="1194" spans="1:10" ht="14.25" thickBot="1" thickTop="1">
      <c r="A1194" s="1" t="s">
        <v>50</v>
      </c>
      <c r="B1194" s="158"/>
      <c r="C1194" s="116" t="s">
        <v>2</v>
      </c>
      <c r="D1194" s="136"/>
      <c r="E1194" s="136"/>
      <c r="F1194" s="15"/>
      <c r="G1194" s="14" t="s">
        <v>3</v>
      </c>
      <c r="H1194" s="14"/>
      <c r="I1194" s="14"/>
      <c r="J1194" s="15"/>
    </row>
    <row r="1195" spans="2:10" ht="13.5" thickTop="1">
      <c r="B1195" s="146" t="s">
        <v>10</v>
      </c>
      <c r="C1195" s="100" t="s">
        <v>12</v>
      </c>
      <c r="D1195" s="121"/>
      <c r="E1195" s="121"/>
      <c r="F1195" s="19" t="s">
        <v>11</v>
      </c>
      <c r="G1195" s="13" t="s">
        <v>13</v>
      </c>
      <c r="H1195" s="17"/>
      <c r="I1195" s="17"/>
      <c r="J1195" s="71" t="s">
        <v>11</v>
      </c>
    </row>
    <row r="1196" spans="2:10" ht="13.5" thickBot="1">
      <c r="B1196" s="150" t="s">
        <v>4</v>
      </c>
      <c r="C1196" s="106" t="s">
        <v>4</v>
      </c>
      <c r="D1196" s="126" t="s">
        <v>5</v>
      </c>
      <c r="E1196" s="126"/>
      <c r="F1196" s="12" t="s">
        <v>5</v>
      </c>
      <c r="G1196" s="5" t="s">
        <v>4</v>
      </c>
      <c r="H1196" s="3" t="s">
        <v>5</v>
      </c>
      <c r="I1196" s="3"/>
      <c r="J1196" s="72" t="s">
        <v>5</v>
      </c>
    </row>
    <row r="1197" spans="3:10" ht="13.5" thickTop="1">
      <c r="C1197" s="100"/>
      <c r="F1197" s="11"/>
      <c r="G1197" s="4"/>
      <c r="J1197" s="73"/>
    </row>
    <row r="1198" spans="1:10" ht="12.75">
      <c r="A1198" t="s">
        <v>0</v>
      </c>
      <c r="B1198" s="159">
        <v>499747</v>
      </c>
      <c r="C1198" s="101">
        <v>583</v>
      </c>
      <c r="D1198" s="129">
        <v>0.0012</v>
      </c>
      <c r="E1198" s="129"/>
      <c r="F1198" s="28">
        <v>0.001</v>
      </c>
      <c r="G1198" s="6">
        <v>499164</v>
      </c>
      <c r="H1198" s="27">
        <v>0.9988</v>
      </c>
      <c r="I1198" s="27"/>
      <c r="J1198" s="74">
        <v>0.999</v>
      </c>
    </row>
    <row r="1199" spans="1:10" ht="12.75">
      <c r="A1199" t="s">
        <v>7</v>
      </c>
      <c r="B1199" s="159">
        <v>47508</v>
      </c>
      <c r="C1199" s="101">
        <v>150</v>
      </c>
      <c r="D1199" s="129">
        <v>0.0032</v>
      </c>
      <c r="E1199" s="129"/>
      <c r="F1199" s="28">
        <v>0.0042</v>
      </c>
      <c r="G1199" s="6">
        <v>47358</v>
      </c>
      <c r="H1199" s="27">
        <v>0.9968</v>
      </c>
      <c r="I1199" s="27"/>
      <c r="J1199" s="74">
        <v>0.9958</v>
      </c>
    </row>
    <row r="1200" spans="1:10" ht="12.75">
      <c r="A1200" t="s">
        <v>6</v>
      </c>
      <c r="B1200" s="159">
        <v>10860</v>
      </c>
      <c r="C1200" s="112">
        <v>1839</v>
      </c>
      <c r="D1200" s="129">
        <v>0.1693</v>
      </c>
      <c r="E1200" s="129"/>
      <c r="F1200" s="28">
        <v>0.2539</v>
      </c>
      <c r="G1200" s="6">
        <v>9021</v>
      </c>
      <c r="H1200" s="27">
        <v>0.8307</v>
      </c>
      <c r="I1200" s="27"/>
      <c r="J1200" s="74">
        <v>0.7461</v>
      </c>
    </row>
    <row r="1201" spans="1:10" ht="12.75">
      <c r="A1201" t="s">
        <v>8</v>
      </c>
      <c r="B1201" s="159">
        <v>430</v>
      </c>
      <c r="C1201" s="101">
        <v>180</v>
      </c>
      <c r="D1201" s="129">
        <v>0.4186</v>
      </c>
      <c r="E1201" s="129"/>
      <c r="F1201" s="28">
        <v>0.7741</v>
      </c>
      <c r="G1201" s="4">
        <v>250</v>
      </c>
      <c r="H1201" s="27">
        <v>0.5814</v>
      </c>
      <c r="I1201" s="27"/>
      <c r="J1201" s="74">
        <v>0.2259</v>
      </c>
    </row>
    <row r="1202" spans="1:10" ht="13.5" thickBot="1">
      <c r="A1202" t="s">
        <v>9</v>
      </c>
      <c r="B1202" s="159">
        <v>429</v>
      </c>
      <c r="C1202" s="113">
        <v>7</v>
      </c>
      <c r="D1202" s="134">
        <v>0.0163</v>
      </c>
      <c r="E1202" s="134"/>
      <c r="F1202" s="29">
        <v>0.2081</v>
      </c>
      <c r="G1202" s="20">
        <v>422</v>
      </c>
      <c r="H1202" s="30">
        <v>0.9837</v>
      </c>
      <c r="I1202" s="27"/>
      <c r="J1202" s="75">
        <v>0.7919</v>
      </c>
    </row>
    <row r="1203" spans="1:12" ht="19.5" thickBot="1" thickTop="1">
      <c r="A1203" s="8" t="s">
        <v>1</v>
      </c>
      <c r="B1203" s="162">
        <f>SUM(B1198:B1202)</f>
        <v>558974</v>
      </c>
      <c r="C1203" s="114">
        <f>SUM(C1198:C1202)</f>
        <v>2759</v>
      </c>
      <c r="D1203" s="135">
        <v>0.0049</v>
      </c>
      <c r="E1203" s="135"/>
      <c r="F1203" s="34">
        <v>0.3412</v>
      </c>
      <c r="G1203" s="38">
        <f>SUM(G1198:G1202)</f>
        <v>556215</v>
      </c>
      <c r="H1203" s="34">
        <v>0.9951</v>
      </c>
      <c r="I1203" s="34"/>
      <c r="J1203" s="64">
        <v>0.6588</v>
      </c>
      <c r="K1203" s="25"/>
      <c r="L1203" s="25"/>
    </row>
    <row r="1204" spans="1:12" s="25" customFormat="1" ht="21" customHeight="1" thickBot="1">
      <c r="A1204" s="26"/>
      <c r="B1204" s="161" t="s">
        <v>14</v>
      </c>
      <c r="C1204" s="115"/>
      <c r="D1204" s="115"/>
      <c r="E1204" s="115"/>
      <c r="F1204" s="69"/>
      <c r="G1204" s="69"/>
      <c r="H1204" s="69"/>
      <c r="I1204" s="69"/>
      <c r="J1204" s="70"/>
      <c r="K1204"/>
      <c r="L1204"/>
    </row>
    <row r="1205" spans="1:10" ht="14.25" thickBot="1" thickTop="1">
      <c r="A1205" s="1" t="s">
        <v>49</v>
      </c>
      <c r="B1205" s="158"/>
      <c r="C1205" s="116" t="s">
        <v>2</v>
      </c>
      <c r="D1205" s="136"/>
      <c r="E1205" s="136"/>
      <c r="F1205" s="15"/>
      <c r="G1205" s="14" t="s">
        <v>3</v>
      </c>
      <c r="H1205" s="14"/>
      <c r="I1205" s="14"/>
      <c r="J1205" s="15"/>
    </row>
    <row r="1206" spans="2:10" ht="13.5" thickTop="1">
      <c r="B1206" s="146" t="s">
        <v>10</v>
      </c>
      <c r="C1206" s="100" t="s">
        <v>12</v>
      </c>
      <c r="D1206" s="121"/>
      <c r="E1206" s="121"/>
      <c r="F1206" s="19" t="s">
        <v>11</v>
      </c>
      <c r="G1206" s="13" t="s">
        <v>13</v>
      </c>
      <c r="H1206" s="17"/>
      <c r="I1206" s="17"/>
      <c r="J1206" s="71" t="s">
        <v>11</v>
      </c>
    </row>
    <row r="1207" spans="2:10" ht="13.5" thickBot="1">
      <c r="B1207" s="150" t="s">
        <v>4</v>
      </c>
      <c r="C1207" s="106" t="s">
        <v>4</v>
      </c>
      <c r="D1207" s="126" t="s">
        <v>5</v>
      </c>
      <c r="E1207" s="126"/>
      <c r="F1207" s="12" t="s">
        <v>5</v>
      </c>
      <c r="G1207" s="5" t="s">
        <v>4</v>
      </c>
      <c r="H1207" s="3" t="s">
        <v>5</v>
      </c>
      <c r="I1207" s="3"/>
      <c r="J1207" s="72" t="s">
        <v>5</v>
      </c>
    </row>
    <row r="1208" spans="3:10" ht="13.5" thickTop="1">
      <c r="C1208" s="100"/>
      <c r="F1208" s="11"/>
      <c r="G1208" s="4"/>
      <c r="J1208" s="73"/>
    </row>
    <row r="1209" spans="1:10" ht="12.75">
      <c r="A1209" t="s">
        <v>0</v>
      </c>
      <c r="B1209" s="159">
        <v>499430</v>
      </c>
      <c r="C1209" s="101">
        <v>403</v>
      </c>
      <c r="D1209" s="129">
        <v>0.0008</v>
      </c>
      <c r="E1209" s="129"/>
      <c r="F1209" s="28">
        <v>0.0007</v>
      </c>
      <c r="G1209" s="6">
        <v>499027</v>
      </c>
      <c r="H1209" s="27">
        <v>0.9992</v>
      </c>
      <c r="I1209" s="27"/>
      <c r="J1209" s="74">
        <v>0.9993</v>
      </c>
    </row>
    <row r="1210" spans="1:10" ht="12.75">
      <c r="A1210" t="s">
        <v>7</v>
      </c>
      <c r="B1210" s="159">
        <v>47463</v>
      </c>
      <c r="C1210" s="101">
        <v>113</v>
      </c>
      <c r="D1210" s="129">
        <v>0.0024</v>
      </c>
      <c r="E1210" s="129"/>
      <c r="F1210" s="28">
        <v>0.0042</v>
      </c>
      <c r="G1210" s="6">
        <v>47350</v>
      </c>
      <c r="H1210" s="27">
        <v>0.9976</v>
      </c>
      <c r="I1210" s="27"/>
      <c r="J1210" s="74">
        <v>0.9958</v>
      </c>
    </row>
    <row r="1211" spans="1:10" ht="12.75">
      <c r="A1211" t="s">
        <v>6</v>
      </c>
      <c r="B1211" s="159">
        <v>10836</v>
      </c>
      <c r="C1211" s="112">
        <v>1915</v>
      </c>
      <c r="D1211" s="129">
        <v>0.1767</v>
      </c>
      <c r="E1211" s="129"/>
      <c r="F1211" s="28">
        <v>0.2608</v>
      </c>
      <c r="G1211" s="6">
        <v>8921</v>
      </c>
      <c r="H1211" s="27">
        <v>0.8233</v>
      </c>
      <c r="I1211" s="27"/>
      <c r="J1211" s="74">
        <v>0.7392</v>
      </c>
    </row>
    <row r="1212" spans="1:10" ht="12.75">
      <c r="A1212" t="s">
        <v>8</v>
      </c>
      <c r="B1212" s="159">
        <v>427</v>
      </c>
      <c r="C1212" s="101">
        <v>175</v>
      </c>
      <c r="D1212" s="129">
        <v>0.4098</v>
      </c>
      <c r="E1212" s="129"/>
      <c r="F1212" s="28">
        <v>0.7529</v>
      </c>
      <c r="G1212" s="4">
        <v>252</v>
      </c>
      <c r="H1212" s="27">
        <v>0.5902</v>
      </c>
      <c r="I1212" s="27"/>
      <c r="J1212" s="74">
        <v>0.2471</v>
      </c>
    </row>
    <row r="1213" spans="1:10" ht="13.5" thickBot="1">
      <c r="A1213" t="s">
        <v>9</v>
      </c>
      <c r="B1213" s="159">
        <v>433</v>
      </c>
      <c r="C1213" s="113">
        <v>7</v>
      </c>
      <c r="D1213" s="134">
        <v>0.0162</v>
      </c>
      <c r="E1213" s="134"/>
      <c r="F1213" s="29">
        <v>0.211</v>
      </c>
      <c r="G1213" s="20">
        <v>426</v>
      </c>
      <c r="H1213" s="30">
        <v>0.9838</v>
      </c>
      <c r="I1213" s="27"/>
      <c r="J1213" s="75">
        <v>0.789</v>
      </c>
    </row>
    <row r="1214" spans="1:12" ht="19.5" thickBot="1" thickTop="1">
      <c r="A1214" s="8" t="s">
        <v>1</v>
      </c>
      <c r="B1214" s="162">
        <f>SUM(B1209:B1213)</f>
        <v>558589</v>
      </c>
      <c r="C1214" s="114">
        <f>SUM(C1209:C1213)</f>
        <v>2613</v>
      </c>
      <c r="D1214" s="135">
        <v>0.0047</v>
      </c>
      <c r="E1214" s="135"/>
      <c r="F1214" s="34">
        <v>0.3223</v>
      </c>
      <c r="G1214" s="38">
        <f>SUM(G1209:G1213)</f>
        <v>555976</v>
      </c>
      <c r="H1214" s="34">
        <v>0.9953</v>
      </c>
      <c r="I1214" s="34"/>
      <c r="J1214" s="64">
        <v>0.6777</v>
      </c>
      <c r="K1214" s="25"/>
      <c r="L1214" s="25"/>
    </row>
    <row r="1215" spans="1:12" s="25" customFormat="1" ht="21" customHeight="1" thickBot="1">
      <c r="A1215" s="26"/>
      <c r="B1215" s="161" t="s">
        <v>14</v>
      </c>
      <c r="C1215" s="115"/>
      <c r="D1215" s="115"/>
      <c r="E1215" s="115"/>
      <c r="F1215" s="69"/>
      <c r="G1215" s="69"/>
      <c r="H1215" s="69"/>
      <c r="I1215" s="69"/>
      <c r="J1215" s="70"/>
      <c r="K1215"/>
      <c r="L1215"/>
    </row>
    <row r="1216" spans="1:10" ht="14.25" thickBot="1" thickTop="1">
      <c r="A1216" s="1" t="s">
        <v>48</v>
      </c>
      <c r="B1216" s="158"/>
      <c r="C1216" s="116" t="s">
        <v>2</v>
      </c>
      <c r="D1216" s="136"/>
      <c r="E1216" s="136"/>
      <c r="F1216" s="15"/>
      <c r="G1216" s="14" t="s">
        <v>3</v>
      </c>
      <c r="H1216" s="14"/>
      <c r="I1216" s="14"/>
      <c r="J1216" s="15"/>
    </row>
    <row r="1217" spans="2:10" ht="13.5" thickTop="1">
      <c r="B1217" s="146" t="s">
        <v>10</v>
      </c>
      <c r="C1217" s="100" t="s">
        <v>12</v>
      </c>
      <c r="D1217" s="121"/>
      <c r="E1217" s="121"/>
      <c r="F1217" s="19" t="s">
        <v>11</v>
      </c>
      <c r="G1217" s="13" t="s">
        <v>13</v>
      </c>
      <c r="H1217" s="17"/>
      <c r="I1217" s="17"/>
      <c r="J1217" s="71" t="s">
        <v>11</v>
      </c>
    </row>
    <row r="1218" spans="2:10" ht="13.5" thickBot="1">
      <c r="B1218" s="150" t="s">
        <v>4</v>
      </c>
      <c r="C1218" s="106" t="s">
        <v>4</v>
      </c>
      <c r="D1218" s="126" t="s">
        <v>5</v>
      </c>
      <c r="E1218" s="126"/>
      <c r="F1218" s="12" t="s">
        <v>5</v>
      </c>
      <c r="G1218" s="5" t="s">
        <v>4</v>
      </c>
      <c r="H1218" s="3" t="s">
        <v>5</v>
      </c>
      <c r="I1218" s="3"/>
      <c r="J1218" s="72" t="s">
        <v>5</v>
      </c>
    </row>
    <row r="1219" spans="3:10" ht="13.5" thickTop="1">
      <c r="C1219" s="100"/>
      <c r="F1219" s="11"/>
      <c r="G1219" s="4"/>
      <c r="J1219" s="73"/>
    </row>
    <row r="1220" spans="1:10" ht="12.75">
      <c r="A1220" t="s">
        <v>0</v>
      </c>
      <c r="B1220" s="159">
        <v>499143</v>
      </c>
      <c r="C1220" s="101">
        <v>174</v>
      </c>
      <c r="D1220" s="129">
        <v>0.0003</v>
      </c>
      <c r="E1220" s="129"/>
      <c r="F1220" s="28">
        <v>0.0003</v>
      </c>
      <c r="G1220" s="6">
        <v>498969</v>
      </c>
      <c r="H1220" s="27">
        <v>0.9997</v>
      </c>
      <c r="I1220" s="27"/>
      <c r="J1220" s="74">
        <v>0.9997</v>
      </c>
    </row>
    <row r="1221" spans="1:10" ht="12.75">
      <c r="A1221" t="s">
        <v>7</v>
      </c>
      <c r="B1221" s="159">
        <v>47478</v>
      </c>
      <c r="C1221" s="101">
        <v>101</v>
      </c>
      <c r="D1221" s="129">
        <v>0.0021</v>
      </c>
      <c r="E1221" s="129"/>
      <c r="F1221" s="28">
        <v>0.0051</v>
      </c>
      <c r="G1221" s="6">
        <v>47377</v>
      </c>
      <c r="H1221" s="27">
        <v>0.9979</v>
      </c>
      <c r="I1221" s="27"/>
      <c r="J1221" s="74">
        <v>0.9949</v>
      </c>
    </row>
    <row r="1222" spans="1:10" ht="12.75">
      <c r="A1222" t="s">
        <v>6</v>
      </c>
      <c r="B1222" s="159">
        <v>10810</v>
      </c>
      <c r="C1222" s="112">
        <v>1950</v>
      </c>
      <c r="D1222" s="129">
        <v>0.1804</v>
      </c>
      <c r="E1222" s="129"/>
      <c r="F1222" s="28">
        <v>0.2635</v>
      </c>
      <c r="G1222" s="6">
        <v>8860</v>
      </c>
      <c r="H1222" s="27">
        <v>0.8196</v>
      </c>
      <c r="I1222" s="27"/>
      <c r="J1222" s="74">
        <v>0.7365</v>
      </c>
    </row>
    <row r="1223" spans="1:10" ht="12.75">
      <c r="A1223" t="s">
        <v>8</v>
      </c>
      <c r="B1223" s="159">
        <v>428</v>
      </c>
      <c r="C1223" s="101">
        <v>175</v>
      </c>
      <c r="D1223" s="129">
        <v>0.4089</v>
      </c>
      <c r="E1223" s="129"/>
      <c r="F1223" s="28">
        <v>0.7419</v>
      </c>
      <c r="G1223" s="4">
        <v>253</v>
      </c>
      <c r="H1223" s="27">
        <v>0.5911</v>
      </c>
      <c r="I1223" s="27"/>
      <c r="J1223" s="74">
        <v>0.2581</v>
      </c>
    </row>
    <row r="1224" spans="1:10" ht="13.5" thickBot="1">
      <c r="A1224" t="s">
        <v>9</v>
      </c>
      <c r="B1224" s="159">
        <v>433</v>
      </c>
      <c r="C1224" s="113">
        <v>6</v>
      </c>
      <c r="D1224" s="134">
        <v>0.0139</v>
      </c>
      <c r="E1224" s="134"/>
      <c r="F1224" s="29">
        <v>0.2104</v>
      </c>
      <c r="G1224" s="20">
        <v>427</v>
      </c>
      <c r="H1224" s="30">
        <v>0.9861</v>
      </c>
      <c r="I1224" s="27"/>
      <c r="J1224" s="75">
        <v>0.7896</v>
      </c>
    </row>
    <row r="1225" spans="1:12" ht="19.5" thickBot="1" thickTop="1">
      <c r="A1225" s="8" t="s">
        <v>1</v>
      </c>
      <c r="B1225" s="162">
        <f>SUM(B1220:B1224)</f>
        <v>558292</v>
      </c>
      <c r="C1225" s="114">
        <f>SUM(C1220:C1224)</f>
        <v>2406</v>
      </c>
      <c r="D1225" s="135">
        <v>0.0043</v>
      </c>
      <c r="E1225" s="135"/>
      <c r="F1225" s="34">
        <v>0.3084</v>
      </c>
      <c r="G1225" s="38">
        <f>SUM(G1220:G1224)</f>
        <v>555886</v>
      </c>
      <c r="H1225" s="34">
        <v>0.9957</v>
      </c>
      <c r="I1225" s="34"/>
      <c r="J1225" s="64">
        <v>0.6916</v>
      </c>
      <c r="K1225" s="25"/>
      <c r="L1225" s="25"/>
    </row>
    <row r="1226" spans="1:12" s="25" customFormat="1" ht="21" customHeight="1" thickBot="1">
      <c r="A1226" s="26"/>
      <c r="B1226" s="161" t="s">
        <v>14</v>
      </c>
      <c r="C1226" s="115"/>
      <c r="D1226" s="115"/>
      <c r="E1226" s="115"/>
      <c r="F1226" s="69"/>
      <c r="G1226" s="69"/>
      <c r="H1226" s="69"/>
      <c r="I1226" s="69"/>
      <c r="J1226" s="70"/>
      <c r="K1226"/>
      <c r="L1226"/>
    </row>
    <row r="1227" spans="1:10" ht="14.25" thickBot="1" thickTop="1">
      <c r="A1227" s="1" t="s">
        <v>47</v>
      </c>
      <c r="B1227" s="158"/>
      <c r="C1227" s="116" t="s">
        <v>2</v>
      </c>
      <c r="D1227" s="136"/>
      <c r="E1227" s="136"/>
      <c r="F1227" s="15"/>
      <c r="G1227" s="14" t="s">
        <v>3</v>
      </c>
      <c r="H1227" s="14"/>
      <c r="I1227" s="14"/>
      <c r="J1227" s="15"/>
    </row>
    <row r="1228" spans="2:10" ht="13.5" thickTop="1">
      <c r="B1228" s="146" t="s">
        <v>10</v>
      </c>
      <c r="C1228" s="100" t="s">
        <v>12</v>
      </c>
      <c r="D1228" s="121"/>
      <c r="E1228" s="121"/>
      <c r="F1228" s="19" t="s">
        <v>11</v>
      </c>
      <c r="G1228" s="13" t="s">
        <v>13</v>
      </c>
      <c r="H1228" s="17"/>
      <c r="I1228" s="17"/>
      <c r="J1228" s="71" t="s">
        <v>11</v>
      </c>
    </row>
    <row r="1229" spans="2:10" ht="13.5" thickBot="1">
      <c r="B1229" s="150" t="s">
        <v>4</v>
      </c>
      <c r="C1229" s="106" t="s">
        <v>4</v>
      </c>
      <c r="D1229" s="126" t="s">
        <v>5</v>
      </c>
      <c r="E1229" s="126"/>
      <c r="F1229" s="12" t="s">
        <v>5</v>
      </c>
      <c r="G1229" s="5" t="s">
        <v>4</v>
      </c>
      <c r="H1229" s="3" t="s">
        <v>5</v>
      </c>
      <c r="I1229" s="3"/>
      <c r="J1229" s="72" t="s">
        <v>5</v>
      </c>
    </row>
    <row r="1230" spans="3:10" ht="13.5" thickTop="1">
      <c r="C1230" s="100"/>
      <c r="F1230" s="11"/>
      <c r="G1230" s="4"/>
      <c r="J1230" s="73"/>
    </row>
    <row r="1231" spans="1:10" ht="12.75">
      <c r="A1231" t="s">
        <v>0</v>
      </c>
      <c r="B1231" s="159">
        <v>498842</v>
      </c>
      <c r="C1231" s="101">
        <v>6</v>
      </c>
      <c r="D1231" s="129">
        <v>0</v>
      </c>
      <c r="E1231" s="129"/>
      <c r="F1231" s="28">
        <v>0</v>
      </c>
      <c r="G1231" s="6">
        <v>498836</v>
      </c>
      <c r="H1231" s="27">
        <v>1</v>
      </c>
      <c r="I1231" s="27"/>
      <c r="J1231" s="74">
        <v>1</v>
      </c>
    </row>
    <row r="1232" spans="1:10" ht="12.75">
      <c r="A1232" t="s">
        <v>7</v>
      </c>
      <c r="B1232" s="159">
        <v>47475</v>
      </c>
      <c r="C1232" s="101">
        <v>102</v>
      </c>
      <c r="D1232" s="129">
        <v>0.0021</v>
      </c>
      <c r="E1232" s="129"/>
      <c r="F1232" s="28">
        <v>0.0047</v>
      </c>
      <c r="G1232" s="6">
        <v>47373</v>
      </c>
      <c r="H1232" s="27">
        <v>0.9979</v>
      </c>
      <c r="I1232" s="27"/>
      <c r="J1232" s="74">
        <v>0.9953</v>
      </c>
    </row>
    <row r="1233" spans="1:10" ht="12.75">
      <c r="A1233" t="s">
        <v>6</v>
      </c>
      <c r="B1233" s="159">
        <v>10800</v>
      </c>
      <c r="C1233" s="112">
        <v>1985</v>
      </c>
      <c r="D1233" s="129">
        <v>0.1838</v>
      </c>
      <c r="E1233" s="129"/>
      <c r="F1233" s="28">
        <v>0.2673</v>
      </c>
      <c r="G1233" s="6">
        <v>8815</v>
      </c>
      <c r="H1233" s="27">
        <v>0.8162</v>
      </c>
      <c r="I1233" s="27"/>
      <c r="J1233" s="74">
        <v>0.7327</v>
      </c>
    </row>
    <row r="1234" spans="1:10" ht="12.75">
      <c r="A1234" t="s">
        <v>8</v>
      </c>
      <c r="B1234" s="159">
        <v>421</v>
      </c>
      <c r="C1234" s="101">
        <v>176</v>
      </c>
      <c r="D1234" s="129">
        <v>0.4181</v>
      </c>
      <c r="E1234" s="129"/>
      <c r="F1234" s="28">
        <v>0.7448</v>
      </c>
      <c r="G1234" s="4">
        <v>245</v>
      </c>
      <c r="H1234" s="27">
        <v>0.5819</v>
      </c>
      <c r="I1234" s="27"/>
      <c r="J1234" s="74">
        <v>0.2552</v>
      </c>
    </row>
    <row r="1235" spans="1:10" ht="13.5" thickBot="1">
      <c r="A1235" t="s">
        <v>9</v>
      </c>
      <c r="B1235" s="159">
        <v>435</v>
      </c>
      <c r="C1235" s="113">
        <v>6</v>
      </c>
      <c r="D1235" s="134">
        <v>0.0138</v>
      </c>
      <c r="E1235" s="134"/>
      <c r="F1235" s="29">
        <v>0.2115</v>
      </c>
      <c r="G1235" s="20">
        <v>429</v>
      </c>
      <c r="H1235" s="30">
        <v>0.9862</v>
      </c>
      <c r="I1235" s="27"/>
      <c r="J1235" s="75">
        <v>0.7885</v>
      </c>
    </row>
    <row r="1236" spans="1:12" ht="19.5" thickBot="1" thickTop="1">
      <c r="A1236" s="8" t="s">
        <v>1</v>
      </c>
      <c r="B1236" s="162">
        <f>SUM(B1231:B1235)</f>
        <v>557973</v>
      </c>
      <c r="C1236" s="114">
        <f>SUM(C1231:C1235)</f>
        <v>2275</v>
      </c>
      <c r="D1236" s="135">
        <v>0.0041</v>
      </c>
      <c r="E1236" s="135"/>
      <c r="F1236" s="34">
        <v>0.3035</v>
      </c>
      <c r="G1236" s="38">
        <f>SUM(G1231:G1235)</f>
        <v>555698</v>
      </c>
      <c r="H1236" s="34">
        <v>0.9959</v>
      </c>
      <c r="I1236" s="34"/>
      <c r="J1236" s="64">
        <v>0.6965</v>
      </c>
      <c r="K1236" s="25"/>
      <c r="L1236" s="25"/>
    </row>
    <row r="1237" spans="1:12" s="25" customFormat="1" ht="21" customHeight="1" thickBot="1">
      <c r="A1237" s="26"/>
      <c r="B1237" s="161" t="s">
        <v>14</v>
      </c>
      <c r="C1237" s="115"/>
      <c r="D1237" s="115"/>
      <c r="E1237" s="115"/>
      <c r="F1237" s="69"/>
      <c r="G1237" s="69"/>
      <c r="H1237" s="69"/>
      <c r="I1237" s="69"/>
      <c r="J1237" s="70"/>
      <c r="K1237"/>
      <c r="L1237"/>
    </row>
    <row r="1238" spans="1:10" ht="21" customHeight="1" thickBot="1" thickTop="1">
      <c r="A1238" s="1" t="s">
        <v>46</v>
      </c>
      <c r="B1238" s="158"/>
      <c r="C1238" s="116" t="s">
        <v>2</v>
      </c>
      <c r="D1238" s="136"/>
      <c r="E1238" s="136"/>
      <c r="F1238" s="15"/>
      <c r="G1238" s="14" t="s">
        <v>3</v>
      </c>
      <c r="H1238" s="14"/>
      <c r="I1238" s="14"/>
      <c r="J1238" s="15"/>
    </row>
    <row r="1239" spans="2:10" ht="15" customHeight="1" thickTop="1">
      <c r="B1239" s="146" t="s">
        <v>10</v>
      </c>
      <c r="C1239" s="100" t="s">
        <v>12</v>
      </c>
      <c r="D1239" s="121"/>
      <c r="E1239" s="121"/>
      <c r="F1239" s="19" t="s">
        <v>11</v>
      </c>
      <c r="G1239" s="13" t="s">
        <v>13</v>
      </c>
      <c r="H1239" s="17"/>
      <c r="I1239" s="17"/>
      <c r="J1239" s="71" t="s">
        <v>11</v>
      </c>
    </row>
    <row r="1240" spans="2:10" ht="15" customHeight="1" thickBot="1">
      <c r="B1240" s="150" t="s">
        <v>4</v>
      </c>
      <c r="C1240" s="106" t="s">
        <v>4</v>
      </c>
      <c r="D1240" s="126" t="s">
        <v>5</v>
      </c>
      <c r="E1240" s="126"/>
      <c r="F1240" s="12" t="s">
        <v>5</v>
      </c>
      <c r="G1240" s="5" t="s">
        <v>4</v>
      </c>
      <c r="H1240" s="3" t="s">
        <v>5</v>
      </c>
      <c r="I1240" s="3"/>
      <c r="J1240" s="72" t="s">
        <v>5</v>
      </c>
    </row>
    <row r="1241" spans="1:12" s="1" customFormat="1" ht="13.5" thickTop="1">
      <c r="A1241"/>
      <c r="B1241" s="147"/>
      <c r="C1241" s="100"/>
      <c r="D1241" s="117"/>
      <c r="E1241" s="117"/>
      <c r="F1241" s="11"/>
      <c r="G1241" s="4"/>
      <c r="H1241" s="2"/>
      <c r="I1241" s="2"/>
      <c r="J1241" s="73"/>
      <c r="K1241"/>
      <c r="L1241"/>
    </row>
    <row r="1242" spans="1:10" ht="12.75">
      <c r="A1242" t="s">
        <v>0</v>
      </c>
      <c r="B1242" s="159">
        <v>498133</v>
      </c>
      <c r="C1242" s="101">
        <v>5</v>
      </c>
      <c r="D1242" s="129">
        <v>0</v>
      </c>
      <c r="E1242" s="129"/>
      <c r="F1242" s="28">
        <v>0</v>
      </c>
      <c r="G1242" s="6">
        <v>498128</v>
      </c>
      <c r="H1242" s="27">
        <v>1</v>
      </c>
      <c r="I1242" s="27"/>
      <c r="J1242" s="74">
        <v>1</v>
      </c>
    </row>
    <row r="1243" spans="1:10" ht="12.75">
      <c r="A1243" t="s">
        <v>7</v>
      </c>
      <c r="B1243" s="159">
        <v>47467</v>
      </c>
      <c r="C1243" s="101">
        <v>102</v>
      </c>
      <c r="D1243" s="129">
        <v>0.0021</v>
      </c>
      <c r="E1243" s="129"/>
      <c r="F1243" s="28">
        <v>0.0047</v>
      </c>
      <c r="G1243" s="6">
        <v>47365</v>
      </c>
      <c r="H1243" s="27">
        <v>0.9979</v>
      </c>
      <c r="I1243" s="27"/>
      <c r="J1243" s="74">
        <v>0.9953</v>
      </c>
    </row>
    <row r="1244" spans="1:10" ht="12.75">
      <c r="A1244" t="s">
        <v>6</v>
      </c>
      <c r="B1244" s="159">
        <v>10808</v>
      </c>
      <c r="C1244" s="112">
        <v>2038</v>
      </c>
      <c r="D1244" s="129">
        <v>0.1886</v>
      </c>
      <c r="E1244" s="129"/>
      <c r="F1244" s="28">
        <v>0.2748</v>
      </c>
      <c r="G1244" s="6">
        <v>8770</v>
      </c>
      <c r="H1244" s="27">
        <v>0.8114</v>
      </c>
      <c r="I1244" s="27"/>
      <c r="J1244" s="74">
        <v>0.7252</v>
      </c>
    </row>
    <row r="1245" spans="1:10" ht="12.75">
      <c r="A1245" t="s">
        <v>8</v>
      </c>
      <c r="B1245" s="159">
        <v>417</v>
      </c>
      <c r="C1245" s="101">
        <v>176</v>
      </c>
      <c r="D1245" s="129">
        <v>0.4221</v>
      </c>
      <c r="E1245" s="129"/>
      <c r="F1245" s="28">
        <v>0.7321</v>
      </c>
      <c r="G1245" s="4">
        <v>241</v>
      </c>
      <c r="H1245" s="27">
        <v>0.5779</v>
      </c>
      <c r="I1245" s="27"/>
      <c r="J1245" s="74">
        <v>0.2679</v>
      </c>
    </row>
    <row r="1246" spans="1:10" ht="13.5" thickBot="1">
      <c r="A1246" t="s">
        <v>9</v>
      </c>
      <c r="B1246" s="159">
        <v>436</v>
      </c>
      <c r="C1246" s="113">
        <v>6</v>
      </c>
      <c r="D1246" s="134">
        <v>0.0138</v>
      </c>
      <c r="E1246" s="134"/>
      <c r="F1246" s="29">
        <v>0.2179</v>
      </c>
      <c r="G1246" s="20">
        <v>430</v>
      </c>
      <c r="H1246" s="30">
        <v>0.9862</v>
      </c>
      <c r="I1246" s="27"/>
      <c r="J1246" s="75">
        <v>0.7821</v>
      </c>
    </row>
    <row r="1247" spans="1:12" ht="19.5" thickBot="1" thickTop="1">
      <c r="A1247" s="8" t="s">
        <v>1</v>
      </c>
      <c r="B1247" s="162">
        <f>SUM(B1242:B1246)</f>
        <v>557261</v>
      </c>
      <c r="C1247" s="114">
        <f>SUM(C1242:C1246)</f>
        <v>2327</v>
      </c>
      <c r="D1247" s="135">
        <v>0.0042</v>
      </c>
      <c r="E1247" s="135"/>
      <c r="F1247" s="34">
        <v>0.2851</v>
      </c>
      <c r="G1247" s="38">
        <f>SUM(G1242:G1246)</f>
        <v>554934</v>
      </c>
      <c r="H1247" s="34">
        <v>0.9958</v>
      </c>
      <c r="I1247" s="34"/>
      <c r="J1247" s="64">
        <v>0.7149</v>
      </c>
      <c r="K1247" s="25"/>
      <c r="L1247" s="25"/>
    </row>
    <row r="1248" spans="1:12" s="1" customFormat="1" ht="18.75" thickBot="1">
      <c r="A1248" s="26"/>
      <c r="B1248" s="161" t="s">
        <v>14</v>
      </c>
      <c r="C1248" s="115"/>
      <c r="D1248" s="115"/>
      <c r="E1248" s="115"/>
      <c r="F1248" s="69"/>
      <c r="G1248" s="69"/>
      <c r="H1248" s="69"/>
      <c r="I1248" s="69"/>
      <c r="J1248" s="70"/>
      <c r="K1248"/>
      <c r="L1248"/>
    </row>
    <row r="1249" spans="1:10" ht="21" customHeight="1" thickBot="1" thickTop="1">
      <c r="A1249" s="1" t="s">
        <v>45</v>
      </c>
      <c r="B1249" s="158"/>
      <c r="C1249" s="116" t="s">
        <v>2</v>
      </c>
      <c r="D1249" s="136"/>
      <c r="E1249" s="136"/>
      <c r="F1249" s="15"/>
      <c r="G1249" s="14" t="s">
        <v>3</v>
      </c>
      <c r="H1249" s="14"/>
      <c r="I1249" s="14"/>
      <c r="J1249" s="15"/>
    </row>
    <row r="1250" spans="2:10" ht="15" customHeight="1" thickTop="1">
      <c r="B1250" s="146" t="s">
        <v>10</v>
      </c>
      <c r="C1250" s="100" t="s">
        <v>12</v>
      </c>
      <c r="D1250" s="121"/>
      <c r="E1250" s="121"/>
      <c r="F1250" s="19" t="s">
        <v>11</v>
      </c>
      <c r="G1250" s="13" t="s">
        <v>13</v>
      </c>
      <c r="H1250" s="17"/>
      <c r="I1250" s="17"/>
      <c r="J1250" s="71" t="s">
        <v>11</v>
      </c>
    </row>
    <row r="1251" spans="2:12" ht="15" customHeight="1" thickBot="1">
      <c r="B1251" s="150" t="s">
        <v>4</v>
      </c>
      <c r="C1251" s="106" t="s">
        <v>4</v>
      </c>
      <c r="D1251" s="126" t="s">
        <v>5</v>
      </c>
      <c r="E1251" s="126"/>
      <c r="F1251" s="12" t="s">
        <v>5</v>
      </c>
      <c r="G1251" s="5" t="s">
        <v>4</v>
      </c>
      <c r="H1251" s="3" t="s">
        <v>5</v>
      </c>
      <c r="I1251" s="3"/>
      <c r="J1251" s="72" t="s">
        <v>5</v>
      </c>
      <c r="K1251" s="1"/>
      <c r="L1251" s="1"/>
    </row>
    <row r="1252" spans="1:12" s="1" customFormat="1" ht="13.5" thickTop="1">
      <c r="A1252"/>
      <c r="B1252" s="147"/>
      <c r="C1252" s="100"/>
      <c r="D1252" s="117"/>
      <c r="E1252" s="117"/>
      <c r="F1252" s="11"/>
      <c r="G1252" s="4"/>
      <c r="H1252" s="2"/>
      <c r="I1252" s="2"/>
      <c r="J1252" s="73"/>
      <c r="K1252"/>
      <c r="L1252"/>
    </row>
    <row r="1253" spans="1:10" ht="12.75">
      <c r="A1253" t="s">
        <v>0</v>
      </c>
      <c r="B1253" s="159">
        <v>497282</v>
      </c>
      <c r="C1253" s="101">
        <v>6</v>
      </c>
      <c r="D1253" s="129">
        <v>0</v>
      </c>
      <c r="E1253" s="129"/>
      <c r="F1253" s="28">
        <v>0</v>
      </c>
      <c r="G1253" s="6">
        <v>497276</v>
      </c>
      <c r="H1253" s="27">
        <v>1</v>
      </c>
      <c r="I1253" s="27"/>
      <c r="J1253" s="74">
        <v>1</v>
      </c>
    </row>
    <row r="1254" spans="1:10" ht="12.75">
      <c r="A1254" t="s">
        <v>7</v>
      </c>
      <c r="B1254" s="159">
        <v>47440</v>
      </c>
      <c r="C1254" s="101">
        <v>107</v>
      </c>
      <c r="D1254" s="129">
        <v>0.0023</v>
      </c>
      <c r="E1254" s="129"/>
      <c r="F1254" s="28">
        <v>0.0044</v>
      </c>
      <c r="G1254" s="6">
        <v>47333</v>
      </c>
      <c r="H1254" s="27">
        <v>0.9977</v>
      </c>
      <c r="I1254" s="27"/>
      <c r="J1254" s="74">
        <v>0.9956</v>
      </c>
    </row>
    <row r="1255" spans="1:10" ht="12.75">
      <c r="A1255" t="s">
        <v>6</v>
      </c>
      <c r="B1255" s="159">
        <v>10799</v>
      </c>
      <c r="C1255" s="112">
        <v>2176</v>
      </c>
      <c r="D1255" s="129">
        <v>0.2015</v>
      </c>
      <c r="E1255" s="129"/>
      <c r="F1255" s="28">
        <v>0.2948</v>
      </c>
      <c r="G1255" s="6">
        <v>8623</v>
      </c>
      <c r="H1255" s="27">
        <v>0.7985</v>
      </c>
      <c r="I1255" s="27"/>
      <c r="J1255" s="74">
        <v>0.7052</v>
      </c>
    </row>
    <row r="1256" spans="1:10" ht="12.75">
      <c r="A1256" t="s">
        <v>8</v>
      </c>
      <c r="B1256" s="159">
        <v>405</v>
      </c>
      <c r="C1256" s="101">
        <v>172</v>
      </c>
      <c r="D1256" s="129">
        <v>0.4247</v>
      </c>
      <c r="E1256" s="129"/>
      <c r="F1256" s="28">
        <v>0.7203</v>
      </c>
      <c r="G1256" s="4">
        <v>233</v>
      </c>
      <c r="H1256" s="27">
        <v>0.5753</v>
      </c>
      <c r="I1256" s="27"/>
      <c r="J1256" s="74">
        <v>0.2797</v>
      </c>
    </row>
    <row r="1257" spans="1:10" ht="13.5" thickBot="1">
      <c r="A1257" t="s">
        <v>9</v>
      </c>
      <c r="B1257" s="159">
        <v>433</v>
      </c>
      <c r="C1257" s="113">
        <v>6</v>
      </c>
      <c r="D1257" s="134">
        <v>0.0139</v>
      </c>
      <c r="E1257" s="134"/>
      <c r="F1257" s="29">
        <v>0.2213</v>
      </c>
      <c r="G1257" s="20">
        <v>427</v>
      </c>
      <c r="H1257" s="30">
        <v>0.9861</v>
      </c>
      <c r="I1257" s="27"/>
      <c r="J1257" s="75">
        <v>0.7787</v>
      </c>
    </row>
    <row r="1258" spans="1:12" ht="14.25" thickBot="1" thickTop="1">
      <c r="A1258" s="8" t="s">
        <v>1</v>
      </c>
      <c r="B1258" s="162">
        <f>SUM(B1253:B1257)</f>
        <v>556359</v>
      </c>
      <c r="C1258" s="114">
        <f>SUM(C1253:C1257)</f>
        <v>2467</v>
      </c>
      <c r="D1258" s="135">
        <v>0.0044</v>
      </c>
      <c r="E1258" s="135"/>
      <c r="F1258" s="34">
        <v>0.292</v>
      </c>
      <c r="G1258" s="38">
        <f>SUM(G1253:G1257)</f>
        <v>553892</v>
      </c>
      <c r="H1258" s="34">
        <v>0.9956</v>
      </c>
      <c r="I1258" s="34"/>
      <c r="J1258" s="64">
        <v>0.708</v>
      </c>
      <c r="K1258" s="1"/>
      <c r="L1258" s="1"/>
    </row>
    <row r="1259" spans="1:12" s="1" customFormat="1" ht="18.75" thickBot="1">
      <c r="A1259" s="26"/>
      <c r="B1259" s="161" t="s">
        <v>14</v>
      </c>
      <c r="C1259" s="115"/>
      <c r="D1259" s="115"/>
      <c r="E1259" s="115"/>
      <c r="F1259" s="69"/>
      <c r="G1259" s="69"/>
      <c r="H1259" s="69"/>
      <c r="I1259" s="69"/>
      <c r="J1259" s="70"/>
      <c r="K1259"/>
      <c r="L1259"/>
    </row>
    <row r="1260" spans="1:10" ht="15" customHeight="1" thickBot="1" thickTop="1">
      <c r="A1260" s="1" t="s">
        <v>44</v>
      </c>
      <c r="B1260" s="158"/>
      <c r="C1260" s="116" t="s">
        <v>2</v>
      </c>
      <c r="D1260" s="136"/>
      <c r="E1260" s="136"/>
      <c r="F1260" s="15"/>
      <c r="G1260" s="14" t="s">
        <v>3</v>
      </c>
      <c r="H1260" s="14"/>
      <c r="I1260" s="14"/>
      <c r="J1260" s="15"/>
    </row>
    <row r="1261" spans="2:10" ht="15" customHeight="1" thickTop="1">
      <c r="B1261" s="146" t="s">
        <v>10</v>
      </c>
      <c r="C1261" s="100" t="s">
        <v>12</v>
      </c>
      <c r="D1261" s="121"/>
      <c r="E1261" s="121"/>
      <c r="F1261" s="19" t="s">
        <v>11</v>
      </c>
      <c r="G1261" s="13" t="s">
        <v>13</v>
      </c>
      <c r="H1261" s="17"/>
      <c r="I1261" s="17"/>
      <c r="J1261" s="71" t="s">
        <v>11</v>
      </c>
    </row>
    <row r="1262" spans="2:12" ht="15" customHeight="1" thickBot="1">
      <c r="B1262" s="150" t="s">
        <v>4</v>
      </c>
      <c r="C1262" s="106" t="s">
        <v>4</v>
      </c>
      <c r="D1262" s="126" t="s">
        <v>5</v>
      </c>
      <c r="E1262" s="126"/>
      <c r="F1262" s="12" t="s">
        <v>5</v>
      </c>
      <c r="G1262" s="5" t="s">
        <v>4</v>
      </c>
      <c r="H1262" s="3" t="s">
        <v>5</v>
      </c>
      <c r="I1262" s="3"/>
      <c r="J1262" s="72" t="s">
        <v>5</v>
      </c>
      <c r="K1262" s="1"/>
      <c r="L1262" s="1"/>
    </row>
    <row r="1263" spans="1:12" s="1" customFormat="1" ht="13.5" thickTop="1">
      <c r="A1263"/>
      <c r="B1263" s="147"/>
      <c r="C1263" s="100"/>
      <c r="D1263" s="117"/>
      <c r="E1263" s="117"/>
      <c r="F1263" s="11"/>
      <c r="G1263" s="4"/>
      <c r="H1263" s="2"/>
      <c r="I1263" s="2"/>
      <c r="J1263" s="73"/>
      <c r="K1263"/>
      <c r="L1263"/>
    </row>
    <row r="1264" spans="1:10" ht="12.75">
      <c r="A1264" t="s">
        <v>0</v>
      </c>
      <c r="B1264" s="159">
        <v>496354</v>
      </c>
      <c r="C1264" s="101">
        <v>6</v>
      </c>
      <c r="D1264" s="129">
        <v>0</v>
      </c>
      <c r="E1264" s="129"/>
      <c r="F1264" s="28">
        <v>0</v>
      </c>
      <c r="G1264" s="6">
        <v>496348</v>
      </c>
      <c r="H1264" s="27">
        <v>1</v>
      </c>
      <c r="I1264" s="27"/>
      <c r="J1264" s="74">
        <v>1</v>
      </c>
    </row>
    <row r="1265" spans="1:10" ht="12.75">
      <c r="A1265" t="s">
        <v>7</v>
      </c>
      <c r="B1265" s="159">
        <v>47498</v>
      </c>
      <c r="C1265" s="101">
        <v>106</v>
      </c>
      <c r="D1265" s="129">
        <v>0.0022</v>
      </c>
      <c r="E1265" s="129"/>
      <c r="F1265" s="28">
        <v>0.0042</v>
      </c>
      <c r="G1265" s="6">
        <v>47392</v>
      </c>
      <c r="H1265" s="27">
        <v>0.9978</v>
      </c>
      <c r="I1265" s="27"/>
      <c r="J1265" s="74">
        <v>0.9958</v>
      </c>
    </row>
    <row r="1266" spans="1:10" ht="12.75">
      <c r="A1266" t="s">
        <v>6</v>
      </c>
      <c r="B1266" s="159">
        <v>10682</v>
      </c>
      <c r="C1266" s="112">
        <v>2163</v>
      </c>
      <c r="D1266" s="129">
        <v>0.2025</v>
      </c>
      <c r="E1266" s="129"/>
      <c r="F1266" s="28">
        <v>0.291</v>
      </c>
      <c r="G1266" s="6">
        <v>8519</v>
      </c>
      <c r="H1266" s="27">
        <v>0.7975</v>
      </c>
      <c r="I1266" s="27"/>
      <c r="J1266" s="74">
        <v>0.709</v>
      </c>
    </row>
    <row r="1267" spans="1:10" ht="12.75">
      <c r="A1267" t="s">
        <v>8</v>
      </c>
      <c r="B1267" s="159">
        <v>405</v>
      </c>
      <c r="C1267" s="101">
        <v>169</v>
      </c>
      <c r="D1267" s="129">
        <v>0.4173</v>
      </c>
      <c r="E1267" s="129"/>
      <c r="F1267" s="28">
        <v>0.7614</v>
      </c>
      <c r="G1267" s="4">
        <v>236</v>
      </c>
      <c r="H1267" s="27">
        <v>0.5827</v>
      </c>
      <c r="I1267" s="27"/>
      <c r="J1267" s="74">
        <v>0.2386</v>
      </c>
    </row>
    <row r="1268" spans="1:10" ht="13.5" thickBot="1">
      <c r="A1268" t="s">
        <v>9</v>
      </c>
      <c r="B1268" s="159">
        <v>433</v>
      </c>
      <c r="C1268" s="113">
        <v>6</v>
      </c>
      <c r="D1268" s="134">
        <v>0.0139</v>
      </c>
      <c r="E1268" s="134"/>
      <c r="F1268" s="29">
        <v>0.2109</v>
      </c>
      <c r="G1268" s="20">
        <v>427</v>
      </c>
      <c r="H1268" s="30">
        <v>0.9861</v>
      </c>
      <c r="I1268" s="27"/>
      <c r="J1268" s="75">
        <v>0.7891</v>
      </c>
    </row>
    <row r="1269" spans="1:12" ht="14.25" thickBot="1" thickTop="1">
      <c r="A1269" s="8" t="s">
        <v>1</v>
      </c>
      <c r="B1269" s="162">
        <f>SUM(B1264:B1268)</f>
        <v>555372</v>
      </c>
      <c r="C1269" s="114">
        <f>SUM(C1264:C1268)</f>
        <v>2450</v>
      </c>
      <c r="D1269" s="135">
        <v>0.0044</v>
      </c>
      <c r="E1269" s="135"/>
      <c r="F1269" s="34">
        <v>0.3374</v>
      </c>
      <c r="G1269" s="38">
        <f>SUM(G1264:G1268)</f>
        <v>552922</v>
      </c>
      <c r="H1269" s="34">
        <v>0.9956</v>
      </c>
      <c r="I1269" s="34"/>
      <c r="J1269" s="64">
        <v>0.6626</v>
      </c>
      <c r="K1269" s="1"/>
      <c r="L1269" s="1"/>
    </row>
    <row r="1270" spans="1:12" s="1" customFormat="1" ht="18.75" thickBot="1">
      <c r="A1270" s="26"/>
      <c r="B1270" s="161" t="s">
        <v>14</v>
      </c>
      <c r="C1270" s="115"/>
      <c r="D1270" s="115"/>
      <c r="E1270" s="115"/>
      <c r="F1270" s="69"/>
      <c r="G1270" s="69"/>
      <c r="H1270" s="69"/>
      <c r="I1270" s="69"/>
      <c r="J1270" s="70"/>
      <c r="K1270"/>
      <c r="L1270"/>
    </row>
    <row r="1271" spans="1:10" ht="15" customHeight="1" thickBot="1" thickTop="1">
      <c r="A1271" s="1" t="s">
        <v>43</v>
      </c>
      <c r="B1271" s="158"/>
      <c r="C1271" s="116" t="s">
        <v>2</v>
      </c>
      <c r="D1271" s="136"/>
      <c r="E1271" s="136"/>
      <c r="F1271" s="15"/>
      <c r="G1271" s="14" t="s">
        <v>3</v>
      </c>
      <c r="H1271" s="14"/>
      <c r="I1271" s="14"/>
      <c r="J1271" s="15"/>
    </row>
    <row r="1272" spans="2:10" ht="15" customHeight="1" thickTop="1">
      <c r="B1272" s="146" t="s">
        <v>10</v>
      </c>
      <c r="C1272" s="100" t="s">
        <v>12</v>
      </c>
      <c r="D1272" s="121"/>
      <c r="E1272" s="121"/>
      <c r="F1272" s="19" t="s">
        <v>11</v>
      </c>
      <c r="G1272" s="13" t="s">
        <v>13</v>
      </c>
      <c r="H1272" s="17"/>
      <c r="I1272" s="17"/>
      <c r="J1272" s="71" t="s">
        <v>11</v>
      </c>
    </row>
    <row r="1273" spans="2:12" ht="15" customHeight="1" thickBot="1">
      <c r="B1273" s="150" t="s">
        <v>4</v>
      </c>
      <c r="C1273" s="106" t="s">
        <v>4</v>
      </c>
      <c r="D1273" s="126" t="s">
        <v>5</v>
      </c>
      <c r="E1273" s="126"/>
      <c r="F1273" s="12" t="s">
        <v>5</v>
      </c>
      <c r="G1273" s="5" t="s">
        <v>4</v>
      </c>
      <c r="H1273" s="3" t="s">
        <v>5</v>
      </c>
      <c r="I1273" s="3"/>
      <c r="J1273" s="72" t="s">
        <v>5</v>
      </c>
      <c r="K1273" s="1"/>
      <c r="L1273" s="1"/>
    </row>
    <row r="1274" spans="1:12" s="1" customFormat="1" ht="13.5" thickTop="1">
      <c r="A1274"/>
      <c r="B1274" s="147"/>
      <c r="C1274" s="100"/>
      <c r="D1274" s="117"/>
      <c r="E1274" s="117"/>
      <c r="F1274" s="11"/>
      <c r="G1274" s="4"/>
      <c r="H1274" s="2"/>
      <c r="I1274" s="2"/>
      <c r="J1274" s="73"/>
      <c r="K1274"/>
      <c r="L1274"/>
    </row>
    <row r="1275" spans="1:10" ht="12.75">
      <c r="A1275" t="s">
        <v>0</v>
      </c>
      <c r="B1275" s="159">
        <v>495390</v>
      </c>
      <c r="C1275" s="101">
        <v>6</v>
      </c>
      <c r="D1275" s="129">
        <v>0</v>
      </c>
      <c r="E1275" s="129"/>
      <c r="F1275" s="28">
        <v>0</v>
      </c>
      <c r="G1275" s="6">
        <v>495384</v>
      </c>
      <c r="H1275" s="27">
        <v>1</v>
      </c>
      <c r="I1275" s="27"/>
      <c r="J1275" s="74">
        <v>1</v>
      </c>
    </row>
    <row r="1276" spans="1:10" ht="12.75">
      <c r="A1276" t="s">
        <v>7</v>
      </c>
      <c r="B1276" s="159">
        <v>47669</v>
      </c>
      <c r="C1276" s="101">
        <v>106</v>
      </c>
      <c r="D1276" s="129">
        <v>0.0022</v>
      </c>
      <c r="E1276" s="129"/>
      <c r="F1276" s="28">
        <v>0.0036</v>
      </c>
      <c r="G1276" s="6">
        <v>47563</v>
      </c>
      <c r="H1276" s="27">
        <v>0.9978</v>
      </c>
      <c r="I1276" s="27"/>
      <c r="J1276" s="74">
        <v>0.9964</v>
      </c>
    </row>
    <row r="1277" spans="1:10" ht="12.75">
      <c r="A1277" t="s">
        <v>6</v>
      </c>
      <c r="B1277" s="159">
        <v>10628</v>
      </c>
      <c r="C1277" s="112">
        <v>2175</v>
      </c>
      <c r="D1277" s="129">
        <v>0.2046</v>
      </c>
      <c r="E1277" s="129"/>
      <c r="F1277" s="28">
        <v>0.2984</v>
      </c>
      <c r="G1277" s="6">
        <v>8453</v>
      </c>
      <c r="H1277" s="27">
        <v>0.7954</v>
      </c>
      <c r="I1277" s="27"/>
      <c r="J1277" s="74">
        <v>0.7016</v>
      </c>
    </row>
    <row r="1278" spans="1:10" ht="12.75">
      <c r="A1278" t="s">
        <v>8</v>
      </c>
      <c r="B1278" s="159">
        <v>403</v>
      </c>
      <c r="C1278" s="101">
        <v>175</v>
      </c>
      <c r="D1278" s="129">
        <v>0.4342</v>
      </c>
      <c r="E1278" s="129"/>
      <c r="F1278" s="28">
        <v>0.7958</v>
      </c>
      <c r="G1278" s="4">
        <v>228</v>
      </c>
      <c r="H1278" s="27">
        <v>0.5658</v>
      </c>
      <c r="I1278" s="27"/>
      <c r="J1278" s="74">
        <v>0.2042</v>
      </c>
    </row>
    <row r="1279" spans="1:10" ht="13.5" thickBot="1">
      <c r="A1279" t="s">
        <v>9</v>
      </c>
      <c r="B1279" s="159">
        <v>433</v>
      </c>
      <c r="C1279" s="113">
        <v>6</v>
      </c>
      <c r="D1279" s="134">
        <v>0.0139</v>
      </c>
      <c r="E1279" s="134"/>
      <c r="F1279" s="29">
        <v>0.2153</v>
      </c>
      <c r="G1279" s="20">
        <v>427</v>
      </c>
      <c r="H1279" s="30">
        <v>0.9861</v>
      </c>
      <c r="I1279" s="27"/>
      <c r="J1279" s="75">
        <v>0.7847</v>
      </c>
    </row>
    <row r="1280" spans="1:12" ht="14.25" thickBot="1" thickTop="1">
      <c r="A1280" s="8" t="s">
        <v>1</v>
      </c>
      <c r="B1280" s="162">
        <f>SUM(B1275:B1279)</f>
        <v>554523</v>
      </c>
      <c r="C1280" s="114">
        <f>SUM(C1275:C1279)</f>
        <v>2468</v>
      </c>
      <c r="D1280" s="135">
        <v>0.0045</v>
      </c>
      <c r="E1280" s="135"/>
      <c r="F1280" s="34">
        <v>0.3671</v>
      </c>
      <c r="G1280" s="38">
        <f>SUM(G1275:G1279)</f>
        <v>552055</v>
      </c>
      <c r="H1280" s="34">
        <v>0.9955</v>
      </c>
      <c r="I1280" s="34"/>
      <c r="J1280" s="64">
        <v>0.6329</v>
      </c>
      <c r="K1280" s="1"/>
      <c r="L1280" s="1"/>
    </row>
    <row r="1281" spans="1:10" ht="18.75" thickBot="1">
      <c r="A1281" s="26"/>
      <c r="B1281" s="161" t="s">
        <v>14</v>
      </c>
      <c r="C1281" s="115"/>
      <c r="D1281" s="115"/>
      <c r="E1281" s="115"/>
      <c r="F1281" s="69"/>
      <c r="G1281" s="69"/>
      <c r="H1281" s="69"/>
      <c r="I1281" s="69"/>
      <c r="J1281" s="70"/>
    </row>
    <row r="1282" spans="1:10" ht="15" customHeight="1" thickBot="1" thickTop="1">
      <c r="A1282" s="1" t="s">
        <v>42</v>
      </c>
      <c r="B1282" s="158"/>
      <c r="C1282" s="116" t="s">
        <v>2</v>
      </c>
      <c r="D1282" s="136"/>
      <c r="E1282" s="136"/>
      <c r="F1282" s="15"/>
      <c r="G1282" s="14" t="s">
        <v>3</v>
      </c>
      <c r="H1282" s="14"/>
      <c r="I1282" s="14"/>
      <c r="J1282" s="15"/>
    </row>
    <row r="1283" spans="2:10" ht="15" customHeight="1" thickTop="1">
      <c r="B1283" s="146" t="s">
        <v>10</v>
      </c>
      <c r="C1283" s="100" t="s">
        <v>12</v>
      </c>
      <c r="D1283" s="121"/>
      <c r="E1283" s="121"/>
      <c r="F1283" s="19" t="s">
        <v>11</v>
      </c>
      <c r="G1283" s="13" t="s">
        <v>13</v>
      </c>
      <c r="H1283" s="17"/>
      <c r="I1283" s="17"/>
      <c r="J1283" s="71" t="s">
        <v>11</v>
      </c>
    </row>
    <row r="1284" spans="2:12" ht="15" customHeight="1" thickBot="1">
      <c r="B1284" s="150" t="s">
        <v>4</v>
      </c>
      <c r="C1284" s="106" t="s">
        <v>4</v>
      </c>
      <c r="D1284" s="126" t="s">
        <v>5</v>
      </c>
      <c r="E1284" s="126"/>
      <c r="F1284" s="12" t="s">
        <v>5</v>
      </c>
      <c r="G1284" s="5" t="s">
        <v>4</v>
      </c>
      <c r="H1284" s="3" t="s">
        <v>5</v>
      </c>
      <c r="I1284" s="3"/>
      <c r="J1284" s="72" t="s">
        <v>5</v>
      </c>
      <c r="K1284" s="1"/>
      <c r="L1284" s="1"/>
    </row>
    <row r="1285" spans="1:12" s="1" customFormat="1" ht="13.5" thickTop="1">
      <c r="A1285"/>
      <c r="B1285" s="147"/>
      <c r="C1285" s="100"/>
      <c r="D1285" s="117"/>
      <c r="E1285" s="117"/>
      <c r="F1285" s="11"/>
      <c r="G1285" s="4"/>
      <c r="H1285" s="2"/>
      <c r="I1285" s="2"/>
      <c r="J1285" s="73"/>
      <c r="K1285"/>
      <c r="L1285"/>
    </row>
    <row r="1286" spans="1:10" ht="12.75">
      <c r="A1286" t="s">
        <v>0</v>
      </c>
      <c r="B1286" s="159">
        <v>494815</v>
      </c>
      <c r="C1286" s="101">
        <v>6</v>
      </c>
      <c r="D1286" s="129">
        <v>0</v>
      </c>
      <c r="E1286" s="129"/>
      <c r="F1286" s="28">
        <v>0</v>
      </c>
      <c r="G1286" s="6">
        <v>494809</v>
      </c>
      <c r="H1286" s="27">
        <v>1</v>
      </c>
      <c r="I1286" s="27"/>
      <c r="J1286" s="74">
        <v>1</v>
      </c>
    </row>
    <row r="1287" spans="1:10" ht="12.75">
      <c r="A1287" t="s">
        <v>7</v>
      </c>
      <c r="B1287" s="159">
        <v>47789</v>
      </c>
      <c r="C1287" s="101">
        <v>108</v>
      </c>
      <c r="D1287" s="129">
        <v>0.0023</v>
      </c>
      <c r="E1287" s="129"/>
      <c r="F1287" s="28">
        <v>0.0038</v>
      </c>
      <c r="G1287" s="6">
        <v>47681</v>
      </c>
      <c r="H1287" s="27">
        <v>0.9977</v>
      </c>
      <c r="I1287" s="27"/>
      <c r="J1287" s="74">
        <v>0.9962</v>
      </c>
    </row>
    <row r="1288" spans="1:10" ht="12.75">
      <c r="A1288" t="s">
        <v>6</v>
      </c>
      <c r="B1288" s="159">
        <v>10504</v>
      </c>
      <c r="C1288" s="112">
        <v>2166</v>
      </c>
      <c r="D1288" s="129">
        <v>0.2062</v>
      </c>
      <c r="E1288" s="129"/>
      <c r="F1288" s="28">
        <v>0.3034</v>
      </c>
      <c r="G1288" s="6">
        <v>8338</v>
      </c>
      <c r="H1288" s="27">
        <v>0.7938</v>
      </c>
      <c r="I1288" s="27"/>
      <c r="J1288" s="74">
        <v>0.6966</v>
      </c>
    </row>
    <row r="1289" spans="1:10" ht="12.75">
      <c r="A1289" t="s">
        <v>8</v>
      </c>
      <c r="B1289" s="159">
        <v>398</v>
      </c>
      <c r="C1289" s="101">
        <v>186</v>
      </c>
      <c r="D1289" s="129">
        <v>0.4673</v>
      </c>
      <c r="E1289" s="129"/>
      <c r="F1289" s="28">
        <v>0.7975</v>
      </c>
      <c r="G1289" s="4">
        <v>212</v>
      </c>
      <c r="H1289" s="27">
        <v>0.5327</v>
      </c>
      <c r="I1289" s="27"/>
      <c r="J1289" s="74">
        <v>0.2025</v>
      </c>
    </row>
    <row r="1290" spans="1:10" ht="13.5" thickBot="1">
      <c r="A1290" t="s">
        <v>9</v>
      </c>
      <c r="B1290" s="159">
        <v>432</v>
      </c>
      <c r="C1290" s="113">
        <v>6</v>
      </c>
      <c r="D1290" s="134">
        <v>0.0139</v>
      </c>
      <c r="E1290" s="134"/>
      <c r="F1290" s="29">
        <v>0.2161</v>
      </c>
      <c r="G1290" s="20">
        <v>426</v>
      </c>
      <c r="H1290" s="30">
        <v>0.9861</v>
      </c>
      <c r="I1290" s="27"/>
      <c r="J1290" s="75">
        <v>0.7839</v>
      </c>
    </row>
    <row r="1291" spans="1:10" ht="14.25" thickBot="1" thickTop="1">
      <c r="A1291" s="8" t="s">
        <v>1</v>
      </c>
      <c r="B1291" s="162">
        <f>SUM(B1286:B1290)</f>
        <v>553938</v>
      </c>
      <c r="C1291" s="114">
        <f>SUM(C1286:C1290)</f>
        <v>2472</v>
      </c>
      <c r="D1291" s="135">
        <v>0.0045</v>
      </c>
      <c r="E1291" s="135"/>
      <c r="F1291" s="34">
        <v>0.3612</v>
      </c>
      <c r="G1291" s="38">
        <f>SUM(G1286:G1290)</f>
        <v>551466</v>
      </c>
      <c r="H1291" s="34">
        <v>0.9955</v>
      </c>
      <c r="I1291" s="34"/>
      <c r="J1291" s="64">
        <v>0.6388</v>
      </c>
    </row>
    <row r="1292" spans="1:10" ht="18.75" thickBot="1">
      <c r="A1292" s="26"/>
      <c r="B1292" s="161" t="s">
        <v>14</v>
      </c>
      <c r="C1292" s="115"/>
      <c r="D1292" s="115"/>
      <c r="E1292" s="115"/>
      <c r="F1292" s="69"/>
      <c r="G1292" s="69"/>
      <c r="H1292" s="69"/>
      <c r="I1292" s="69"/>
      <c r="J1292" s="70"/>
    </row>
    <row r="1293" spans="1:10" ht="14.25" thickBot="1" thickTop="1">
      <c r="A1293" s="1" t="s">
        <v>41</v>
      </c>
      <c r="B1293" s="158"/>
      <c r="C1293" s="116" t="s">
        <v>2</v>
      </c>
      <c r="D1293" s="136"/>
      <c r="E1293" s="136"/>
      <c r="F1293" s="15"/>
      <c r="G1293" s="14" t="s">
        <v>3</v>
      </c>
      <c r="H1293" s="14"/>
      <c r="I1293" s="14"/>
      <c r="J1293" s="15"/>
    </row>
    <row r="1294" spans="2:10" ht="13.5" thickTop="1">
      <c r="B1294" s="146" t="s">
        <v>10</v>
      </c>
      <c r="C1294" s="100" t="s">
        <v>12</v>
      </c>
      <c r="D1294" s="121"/>
      <c r="E1294" s="121"/>
      <c r="F1294" s="19" t="s">
        <v>11</v>
      </c>
      <c r="G1294" s="13" t="s">
        <v>13</v>
      </c>
      <c r="H1294" s="17"/>
      <c r="I1294" s="17"/>
      <c r="J1294" s="71" t="s">
        <v>11</v>
      </c>
    </row>
    <row r="1295" spans="2:12" ht="13.5" thickBot="1">
      <c r="B1295" s="150" t="s">
        <v>4</v>
      </c>
      <c r="C1295" s="106" t="s">
        <v>4</v>
      </c>
      <c r="D1295" s="126" t="s">
        <v>5</v>
      </c>
      <c r="E1295" s="126"/>
      <c r="F1295" s="12" t="s">
        <v>5</v>
      </c>
      <c r="G1295" s="5" t="s">
        <v>4</v>
      </c>
      <c r="H1295" s="3" t="s">
        <v>5</v>
      </c>
      <c r="I1295" s="3"/>
      <c r="J1295" s="72" t="s">
        <v>5</v>
      </c>
      <c r="K1295" s="1"/>
      <c r="L1295" s="1"/>
    </row>
    <row r="1296" spans="3:10" ht="15" customHeight="1" thickTop="1">
      <c r="C1296" s="100"/>
      <c r="F1296" s="11"/>
      <c r="G1296" s="4"/>
      <c r="J1296" s="73"/>
    </row>
    <row r="1297" spans="1:12" s="1" customFormat="1" ht="12.75">
      <c r="A1297" t="s">
        <v>0</v>
      </c>
      <c r="B1297" s="159">
        <v>494111</v>
      </c>
      <c r="C1297" s="101">
        <v>6</v>
      </c>
      <c r="D1297" s="129">
        <v>0</v>
      </c>
      <c r="E1297" s="129"/>
      <c r="F1297" s="28">
        <v>0</v>
      </c>
      <c r="G1297" s="6">
        <v>494105</v>
      </c>
      <c r="H1297" s="27">
        <v>1</v>
      </c>
      <c r="I1297" s="27"/>
      <c r="J1297" s="74">
        <v>1</v>
      </c>
      <c r="K1297"/>
      <c r="L1297"/>
    </row>
    <row r="1298" spans="1:10" ht="12.75">
      <c r="A1298" t="s">
        <v>7</v>
      </c>
      <c r="B1298" s="159">
        <v>47743</v>
      </c>
      <c r="C1298" s="101">
        <v>110</v>
      </c>
      <c r="D1298" s="129">
        <v>0.0023</v>
      </c>
      <c r="E1298" s="129"/>
      <c r="F1298" s="28">
        <v>0.0043</v>
      </c>
      <c r="G1298" s="6">
        <v>47633</v>
      </c>
      <c r="H1298" s="27">
        <v>0.9977</v>
      </c>
      <c r="I1298" s="27"/>
      <c r="J1298" s="74">
        <v>0.9957</v>
      </c>
    </row>
    <row r="1299" spans="1:10" ht="12.75">
      <c r="A1299" t="s">
        <v>6</v>
      </c>
      <c r="B1299" s="159">
        <v>10499</v>
      </c>
      <c r="C1299" s="112">
        <v>2236</v>
      </c>
      <c r="D1299" s="129">
        <v>0.213</v>
      </c>
      <c r="E1299" s="129"/>
      <c r="F1299" s="28">
        <v>0.3155</v>
      </c>
      <c r="G1299" s="6">
        <v>8263</v>
      </c>
      <c r="H1299" s="27">
        <v>0.787</v>
      </c>
      <c r="I1299" s="27"/>
      <c r="J1299" s="74">
        <v>0.6845</v>
      </c>
    </row>
    <row r="1300" spans="1:10" ht="12.75">
      <c r="A1300" t="s">
        <v>8</v>
      </c>
      <c r="B1300" s="159">
        <v>392</v>
      </c>
      <c r="C1300" s="101">
        <v>193</v>
      </c>
      <c r="D1300" s="129">
        <v>0.4923</v>
      </c>
      <c r="E1300" s="129"/>
      <c r="F1300" s="28">
        <v>0.7956</v>
      </c>
      <c r="G1300" s="4">
        <v>199</v>
      </c>
      <c r="H1300" s="27">
        <v>0.5077</v>
      </c>
      <c r="I1300" s="27"/>
      <c r="J1300" s="74">
        <v>0.2044</v>
      </c>
    </row>
    <row r="1301" spans="1:10" ht="13.5" thickBot="1">
      <c r="A1301" t="s">
        <v>9</v>
      </c>
      <c r="B1301" s="159">
        <v>432</v>
      </c>
      <c r="C1301" s="113">
        <v>6</v>
      </c>
      <c r="D1301" s="134">
        <v>0.0139</v>
      </c>
      <c r="E1301" s="134"/>
      <c r="F1301" s="29">
        <v>0.2342</v>
      </c>
      <c r="G1301" s="20">
        <v>426</v>
      </c>
      <c r="H1301" s="30">
        <v>0.9861</v>
      </c>
      <c r="I1301" s="27"/>
      <c r="J1301" s="75">
        <v>0.7658</v>
      </c>
    </row>
    <row r="1302" spans="1:10" ht="14.25" thickBot="1" thickTop="1">
      <c r="A1302" s="8" t="s">
        <v>1</v>
      </c>
      <c r="B1302" s="162">
        <f>SUM(B1297:B1301)</f>
        <v>553177</v>
      </c>
      <c r="C1302" s="114">
        <f>SUM(C1297:C1301)</f>
        <v>2551</v>
      </c>
      <c r="D1302" s="135">
        <v>0.0046</v>
      </c>
      <c r="E1302" s="135"/>
      <c r="F1302" s="34">
        <v>0.3446</v>
      </c>
      <c r="G1302" s="38">
        <f>SUM(G1297:G1301)</f>
        <v>550626</v>
      </c>
      <c r="H1302" s="34">
        <v>0.9954</v>
      </c>
      <c r="I1302" s="34"/>
      <c r="J1302" s="64">
        <v>0.6554</v>
      </c>
    </row>
    <row r="1303" spans="1:10" ht="18.75" thickBot="1">
      <c r="A1303" s="26"/>
      <c r="B1303" s="161" t="s">
        <v>14</v>
      </c>
      <c r="C1303" s="115"/>
      <c r="D1303" s="115"/>
      <c r="E1303" s="115"/>
      <c r="F1303" s="69"/>
      <c r="G1303" s="69"/>
      <c r="H1303" s="69"/>
      <c r="I1303" s="69"/>
      <c r="J1303" s="70"/>
    </row>
    <row r="1304" spans="1:10" ht="14.25" thickBot="1" thickTop="1">
      <c r="A1304" s="1" t="s">
        <v>40</v>
      </c>
      <c r="B1304" s="158"/>
      <c r="C1304" s="116" t="s">
        <v>2</v>
      </c>
      <c r="D1304" s="136"/>
      <c r="E1304" s="136"/>
      <c r="F1304" s="15"/>
      <c r="G1304" s="14" t="s">
        <v>3</v>
      </c>
      <c r="H1304" s="14"/>
      <c r="I1304" s="14"/>
      <c r="J1304" s="15"/>
    </row>
    <row r="1305" spans="2:10" ht="14.25" customHeight="1" thickTop="1">
      <c r="B1305" s="146" t="s">
        <v>10</v>
      </c>
      <c r="C1305" s="100" t="s">
        <v>12</v>
      </c>
      <c r="D1305" s="121"/>
      <c r="E1305" s="121"/>
      <c r="F1305" s="19" t="s">
        <v>11</v>
      </c>
      <c r="G1305" s="13" t="s">
        <v>13</v>
      </c>
      <c r="H1305" s="17"/>
      <c r="I1305" s="17"/>
      <c r="J1305" s="71" t="s">
        <v>11</v>
      </c>
    </row>
    <row r="1306" spans="1:12" s="1" customFormat="1" ht="15" customHeight="1" thickBot="1">
      <c r="A1306"/>
      <c r="B1306" s="150" t="s">
        <v>4</v>
      </c>
      <c r="C1306" s="106" t="s">
        <v>4</v>
      </c>
      <c r="D1306" s="126" t="s">
        <v>5</v>
      </c>
      <c r="E1306" s="126"/>
      <c r="F1306" s="12" t="s">
        <v>5</v>
      </c>
      <c r="G1306" s="5" t="s">
        <v>4</v>
      </c>
      <c r="H1306" s="3" t="s">
        <v>5</v>
      </c>
      <c r="I1306" s="3"/>
      <c r="J1306" s="72" t="s">
        <v>5</v>
      </c>
      <c r="K1306"/>
      <c r="L1306"/>
    </row>
    <row r="1307" spans="3:12" ht="13.5" thickTop="1">
      <c r="C1307" s="100"/>
      <c r="F1307" s="11"/>
      <c r="G1307" s="4"/>
      <c r="J1307" s="73"/>
      <c r="K1307" s="1"/>
      <c r="L1307" s="1"/>
    </row>
    <row r="1308" spans="1:10" ht="12.75">
      <c r="A1308" t="s">
        <v>0</v>
      </c>
      <c r="B1308" s="159">
        <v>493406</v>
      </c>
      <c r="C1308" s="101">
        <v>6</v>
      </c>
      <c r="D1308" s="129">
        <v>0</v>
      </c>
      <c r="E1308" s="129"/>
      <c r="F1308" s="28">
        <v>0</v>
      </c>
      <c r="G1308" s="6">
        <v>493400</v>
      </c>
      <c r="H1308" s="27">
        <v>1</v>
      </c>
      <c r="I1308" s="27"/>
      <c r="J1308" s="74">
        <v>1</v>
      </c>
    </row>
    <row r="1309" spans="1:10" ht="12.75">
      <c r="A1309" t="s">
        <v>7</v>
      </c>
      <c r="B1309" s="159">
        <v>47650</v>
      </c>
      <c r="C1309" s="101">
        <v>111</v>
      </c>
      <c r="D1309" s="129">
        <v>0.0023</v>
      </c>
      <c r="E1309" s="129"/>
      <c r="F1309" s="28">
        <v>0.0045</v>
      </c>
      <c r="G1309" s="6">
        <v>47539</v>
      </c>
      <c r="H1309" s="27">
        <v>0.9977</v>
      </c>
      <c r="I1309" s="27"/>
      <c r="J1309" s="74">
        <v>0.9955</v>
      </c>
    </row>
    <row r="1310" spans="1:10" ht="12.75">
      <c r="A1310" t="s">
        <v>6</v>
      </c>
      <c r="B1310" s="159">
        <v>10468</v>
      </c>
      <c r="C1310" s="112">
        <v>2334</v>
      </c>
      <c r="D1310" s="129">
        <v>0.223</v>
      </c>
      <c r="E1310" s="129"/>
      <c r="F1310" s="28">
        <v>0.3249</v>
      </c>
      <c r="G1310" s="6">
        <v>8134</v>
      </c>
      <c r="H1310" s="27">
        <v>0.777</v>
      </c>
      <c r="I1310" s="27"/>
      <c r="J1310" s="74">
        <v>0.6751</v>
      </c>
    </row>
    <row r="1311" spans="1:10" ht="12.75">
      <c r="A1311" t="s">
        <v>8</v>
      </c>
      <c r="B1311" s="159">
        <v>391</v>
      </c>
      <c r="C1311" s="101">
        <v>197</v>
      </c>
      <c r="D1311" s="129">
        <v>0.5038</v>
      </c>
      <c r="E1311" s="129"/>
      <c r="F1311" s="28">
        <v>0.7975</v>
      </c>
      <c r="G1311" s="4">
        <v>194</v>
      </c>
      <c r="H1311" s="27">
        <v>0.4962</v>
      </c>
      <c r="I1311" s="27"/>
      <c r="J1311" s="74">
        <v>0.2025</v>
      </c>
    </row>
    <row r="1312" spans="1:10" ht="13.5" thickBot="1">
      <c r="A1312" t="s">
        <v>9</v>
      </c>
      <c r="B1312" s="159">
        <v>432</v>
      </c>
      <c r="C1312" s="113">
        <v>6</v>
      </c>
      <c r="D1312" s="134">
        <v>0.0139</v>
      </c>
      <c r="E1312" s="134"/>
      <c r="F1312" s="29">
        <v>0.2451</v>
      </c>
      <c r="G1312" s="20">
        <v>426</v>
      </c>
      <c r="H1312" s="30">
        <v>0.9861</v>
      </c>
      <c r="I1312" s="27"/>
      <c r="J1312" s="75">
        <v>0.7549</v>
      </c>
    </row>
    <row r="1313" spans="1:10" ht="14.25" thickBot="1" thickTop="1">
      <c r="A1313" s="8" t="s">
        <v>1</v>
      </c>
      <c r="B1313" s="162">
        <f>SUM(B1308:B1312)</f>
        <v>552347</v>
      </c>
      <c r="C1313" s="114">
        <f>SUM(C1308:C1312)</f>
        <v>2654</v>
      </c>
      <c r="D1313" s="135">
        <v>0.0048</v>
      </c>
      <c r="E1313" s="135"/>
      <c r="F1313" s="34">
        <v>0.3533</v>
      </c>
      <c r="G1313" s="38">
        <f>SUM(G1308:G1312)</f>
        <v>549693</v>
      </c>
      <c r="H1313" s="34">
        <v>0.9952</v>
      </c>
      <c r="I1313" s="34"/>
      <c r="J1313" s="64">
        <v>0.6467</v>
      </c>
    </row>
    <row r="1314" spans="1:10" ht="18.75" thickBot="1">
      <c r="A1314" s="26"/>
      <c r="B1314" s="161" t="s">
        <v>14</v>
      </c>
      <c r="C1314" s="115"/>
      <c r="D1314" s="115"/>
      <c r="E1314" s="115"/>
      <c r="F1314" s="69"/>
      <c r="G1314" s="69"/>
      <c r="H1314" s="69"/>
      <c r="I1314" s="69"/>
      <c r="J1314" s="70"/>
    </row>
    <row r="1315" spans="1:10" ht="14.25" thickBot="1" thickTop="1">
      <c r="A1315" s="1" t="s">
        <v>39</v>
      </c>
      <c r="B1315" s="158"/>
      <c r="C1315" s="116" t="s">
        <v>2</v>
      </c>
      <c r="D1315" s="136"/>
      <c r="E1315" s="136"/>
      <c r="F1315" s="15"/>
      <c r="G1315" s="14" t="s">
        <v>3</v>
      </c>
      <c r="H1315" s="14"/>
      <c r="I1315" s="14"/>
      <c r="J1315" s="15"/>
    </row>
    <row r="1316" spans="2:12" ht="13.5" thickTop="1">
      <c r="B1316" s="146" t="s">
        <v>10</v>
      </c>
      <c r="C1316" s="100" t="s">
        <v>12</v>
      </c>
      <c r="D1316" s="121"/>
      <c r="E1316" s="121"/>
      <c r="F1316" s="19" t="s">
        <v>11</v>
      </c>
      <c r="G1316" s="13" t="s">
        <v>13</v>
      </c>
      <c r="H1316" s="17"/>
      <c r="I1316" s="17"/>
      <c r="J1316" s="71" t="s">
        <v>11</v>
      </c>
      <c r="K1316" s="1"/>
      <c r="L1316" s="1"/>
    </row>
    <row r="1317" spans="2:10" ht="13.5" thickBot="1">
      <c r="B1317" s="150" t="s">
        <v>4</v>
      </c>
      <c r="C1317" s="106" t="s">
        <v>4</v>
      </c>
      <c r="D1317" s="126" t="s">
        <v>5</v>
      </c>
      <c r="E1317" s="126"/>
      <c r="F1317" s="12" t="s">
        <v>5</v>
      </c>
      <c r="G1317" s="5" t="s">
        <v>4</v>
      </c>
      <c r="H1317" s="3" t="s">
        <v>5</v>
      </c>
      <c r="I1317" s="3"/>
      <c r="J1317" s="72" t="s">
        <v>5</v>
      </c>
    </row>
    <row r="1318" spans="3:10" ht="13.5" thickTop="1">
      <c r="C1318" s="100"/>
      <c r="F1318" s="11"/>
      <c r="G1318" s="4"/>
      <c r="J1318" s="73"/>
    </row>
    <row r="1319" spans="1:10" ht="12.75">
      <c r="A1319" t="s">
        <v>0</v>
      </c>
      <c r="B1319" s="159">
        <v>492893</v>
      </c>
      <c r="C1319" s="101">
        <v>7</v>
      </c>
      <c r="D1319" s="129">
        <v>0</v>
      </c>
      <c r="E1319" s="129"/>
      <c r="F1319" s="28">
        <v>0</v>
      </c>
      <c r="G1319" s="6">
        <v>492886</v>
      </c>
      <c r="H1319" s="27">
        <v>1</v>
      </c>
      <c r="I1319" s="27"/>
      <c r="J1319" s="74">
        <v>1</v>
      </c>
    </row>
    <row r="1320" spans="1:10" ht="12.75">
      <c r="A1320" t="s">
        <v>7</v>
      </c>
      <c r="B1320" s="159">
        <v>47614</v>
      </c>
      <c r="C1320" s="101">
        <v>111</v>
      </c>
      <c r="D1320" s="129">
        <v>0.0023</v>
      </c>
      <c r="E1320" s="129"/>
      <c r="F1320" s="28">
        <v>0.0045</v>
      </c>
      <c r="G1320" s="6">
        <v>47503</v>
      </c>
      <c r="H1320" s="27">
        <v>0.9977</v>
      </c>
      <c r="I1320" s="27"/>
      <c r="J1320" s="74">
        <v>0.9955</v>
      </c>
    </row>
    <row r="1321" spans="1:10" ht="12.75">
      <c r="A1321" t="s">
        <v>6</v>
      </c>
      <c r="B1321" s="159">
        <v>10407</v>
      </c>
      <c r="C1321" s="112">
        <v>2338</v>
      </c>
      <c r="D1321" s="129">
        <v>0.2247</v>
      </c>
      <c r="E1321" s="129"/>
      <c r="F1321" s="28">
        <v>0.3282</v>
      </c>
      <c r="G1321" s="6">
        <v>8069</v>
      </c>
      <c r="H1321" s="27">
        <v>0.7753</v>
      </c>
      <c r="I1321" s="27"/>
      <c r="J1321" s="74">
        <v>0.6718</v>
      </c>
    </row>
    <row r="1322" spans="1:10" ht="12.75">
      <c r="A1322" t="s">
        <v>8</v>
      </c>
      <c r="B1322" s="159">
        <v>395</v>
      </c>
      <c r="C1322" s="101">
        <v>198</v>
      </c>
      <c r="D1322" s="129">
        <v>0.5013</v>
      </c>
      <c r="E1322" s="129"/>
      <c r="F1322" s="28">
        <v>0.805</v>
      </c>
      <c r="G1322" s="4">
        <v>197</v>
      </c>
      <c r="H1322" s="27">
        <v>0.4987</v>
      </c>
      <c r="I1322" s="27"/>
      <c r="J1322" s="74">
        <v>0.195</v>
      </c>
    </row>
    <row r="1323" spans="1:10" ht="13.5" thickBot="1">
      <c r="A1323" t="s">
        <v>9</v>
      </c>
      <c r="B1323" s="159">
        <v>433</v>
      </c>
      <c r="C1323" s="113">
        <v>6</v>
      </c>
      <c r="D1323" s="134">
        <v>0.0139</v>
      </c>
      <c r="E1323" s="134"/>
      <c r="F1323" s="29">
        <v>0.2472</v>
      </c>
      <c r="G1323" s="20">
        <v>427</v>
      </c>
      <c r="H1323" s="30">
        <v>0.9861</v>
      </c>
      <c r="I1323" s="27"/>
      <c r="J1323" s="75">
        <v>0.7528</v>
      </c>
    </row>
    <row r="1324" spans="1:10" ht="14.25" thickBot="1" thickTop="1">
      <c r="A1324" s="8" t="s">
        <v>1</v>
      </c>
      <c r="B1324" s="162">
        <f>SUM(B1319:B1323)</f>
        <v>551742</v>
      </c>
      <c r="C1324" s="114">
        <f>SUM(C1319:C1323)</f>
        <v>2660</v>
      </c>
      <c r="D1324" s="135">
        <v>0.0048</v>
      </c>
      <c r="E1324" s="135"/>
      <c r="F1324" s="34">
        <v>0.3575</v>
      </c>
      <c r="G1324" s="38">
        <f>SUM(G1319:G1323)</f>
        <v>549082</v>
      </c>
      <c r="H1324" s="34">
        <v>0.9952</v>
      </c>
      <c r="I1324" s="34"/>
      <c r="J1324" s="64">
        <v>0.6425</v>
      </c>
    </row>
    <row r="1325" spans="1:10" ht="18.75" thickBot="1">
      <c r="A1325" s="26"/>
      <c r="B1325" s="161" t="s">
        <v>14</v>
      </c>
      <c r="C1325" s="115"/>
      <c r="D1325" s="115"/>
      <c r="E1325" s="115"/>
      <c r="F1325" s="69"/>
      <c r="G1325" s="69"/>
      <c r="H1325" s="69"/>
      <c r="I1325" s="69"/>
      <c r="J1325" s="70"/>
    </row>
    <row r="1326" spans="1:10" ht="14.25" thickBot="1" thickTop="1">
      <c r="A1326" s="1" t="s">
        <v>38</v>
      </c>
      <c r="B1326" s="158"/>
      <c r="C1326" s="116" t="s">
        <v>2</v>
      </c>
      <c r="D1326" s="136"/>
      <c r="E1326" s="136"/>
      <c r="F1326" s="15"/>
      <c r="G1326" s="14" t="s">
        <v>3</v>
      </c>
      <c r="H1326" s="14"/>
      <c r="I1326" s="14"/>
      <c r="J1326" s="15"/>
    </row>
    <row r="1327" spans="2:10" ht="13.5" thickTop="1">
      <c r="B1327" s="146" t="s">
        <v>10</v>
      </c>
      <c r="C1327" s="100" t="s">
        <v>12</v>
      </c>
      <c r="D1327" s="121"/>
      <c r="E1327" s="121"/>
      <c r="F1327" s="19" t="s">
        <v>11</v>
      </c>
      <c r="G1327" s="13" t="s">
        <v>13</v>
      </c>
      <c r="H1327" s="17"/>
      <c r="I1327" s="17"/>
      <c r="J1327" s="71" t="s">
        <v>11</v>
      </c>
    </row>
    <row r="1328" spans="2:10" ht="13.5" thickBot="1">
      <c r="B1328" s="150" t="s">
        <v>4</v>
      </c>
      <c r="C1328" s="106" t="s">
        <v>4</v>
      </c>
      <c r="D1328" s="126" t="s">
        <v>5</v>
      </c>
      <c r="E1328" s="126"/>
      <c r="F1328" s="12" t="s">
        <v>5</v>
      </c>
      <c r="G1328" s="5" t="s">
        <v>4</v>
      </c>
      <c r="H1328" s="3" t="s">
        <v>5</v>
      </c>
      <c r="I1328" s="3"/>
      <c r="J1328" s="72" t="s">
        <v>5</v>
      </c>
    </row>
    <row r="1329" spans="3:10" ht="13.5" thickTop="1">
      <c r="C1329" s="100"/>
      <c r="F1329" s="11"/>
      <c r="G1329" s="4"/>
      <c r="J1329" s="73"/>
    </row>
    <row r="1330" spans="1:10" ht="12.75">
      <c r="A1330" t="s">
        <v>0</v>
      </c>
      <c r="B1330" s="159">
        <v>492578</v>
      </c>
      <c r="C1330" s="101">
        <v>8</v>
      </c>
      <c r="D1330" s="129">
        <v>0</v>
      </c>
      <c r="E1330" s="129"/>
      <c r="F1330" s="28">
        <v>0</v>
      </c>
      <c r="G1330" s="6">
        <v>492570</v>
      </c>
      <c r="H1330" s="27">
        <v>1</v>
      </c>
      <c r="I1330" s="27"/>
      <c r="J1330" s="74">
        <v>1</v>
      </c>
    </row>
    <row r="1331" spans="1:10" ht="12.75">
      <c r="A1331" t="s">
        <v>7</v>
      </c>
      <c r="B1331" s="159">
        <v>47516</v>
      </c>
      <c r="C1331" s="101">
        <v>112</v>
      </c>
      <c r="D1331" s="129">
        <v>0.0024</v>
      </c>
      <c r="E1331" s="129"/>
      <c r="F1331" s="28">
        <v>0.0052</v>
      </c>
      <c r="G1331" s="6">
        <v>47404</v>
      </c>
      <c r="H1331" s="27">
        <v>0.9976</v>
      </c>
      <c r="I1331" s="27"/>
      <c r="J1331" s="74">
        <v>0.9948</v>
      </c>
    </row>
    <row r="1332" spans="1:10" ht="12.75">
      <c r="A1332" t="s">
        <v>6</v>
      </c>
      <c r="B1332" s="159">
        <v>10330</v>
      </c>
      <c r="C1332" s="112">
        <v>2396</v>
      </c>
      <c r="D1332" s="129">
        <v>0.2319</v>
      </c>
      <c r="E1332" s="129"/>
      <c r="F1332" s="28">
        <v>0.3461</v>
      </c>
      <c r="G1332" s="6">
        <v>7934</v>
      </c>
      <c r="H1332" s="27">
        <v>0.7681</v>
      </c>
      <c r="I1332" s="27"/>
      <c r="J1332" s="74">
        <v>0.6539</v>
      </c>
    </row>
    <row r="1333" spans="1:10" ht="12.75">
      <c r="A1333" t="s">
        <v>8</v>
      </c>
      <c r="B1333" s="159">
        <v>395</v>
      </c>
      <c r="C1333" s="101">
        <v>212</v>
      </c>
      <c r="D1333" s="129">
        <v>0.5367</v>
      </c>
      <c r="E1333" s="129"/>
      <c r="F1333" s="28">
        <v>0.8317</v>
      </c>
      <c r="G1333" s="4">
        <v>183</v>
      </c>
      <c r="H1333" s="27">
        <v>0.4633</v>
      </c>
      <c r="I1333" s="27"/>
      <c r="J1333" s="74">
        <v>0.1683</v>
      </c>
    </row>
    <row r="1334" spans="1:10" ht="13.5" thickBot="1">
      <c r="A1334" t="s">
        <v>9</v>
      </c>
      <c r="B1334" s="159">
        <v>433</v>
      </c>
      <c r="C1334" s="113">
        <v>6</v>
      </c>
      <c r="D1334" s="134">
        <v>0.0139</v>
      </c>
      <c r="E1334" s="134"/>
      <c r="F1334" s="29">
        <v>0.2537</v>
      </c>
      <c r="G1334" s="20">
        <v>427</v>
      </c>
      <c r="H1334" s="30">
        <v>0.9861</v>
      </c>
      <c r="I1334" s="27"/>
      <c r="J1334" s="75">
        <v>0.7463</v>
      </c>
    </row>
    <row r="1335" spans="1:10" ht="14.25" thickBot="1" thickTop="1">
      <c r="A1335" s="8" t="s">
        <v>1</v>
      </c>
      <c r="B1335" s="162">
        <f>SUM(B1330:B1334)</f>
        <v>551252</v>
      </c>
      <c r="C1335" s="114">
        <f>SUM(C1330:C1334)</f>
        <v>2734</v>
      </c>
      <c r="D1335" s="135">
        <v>0.005</v>
      </c>
      <c r="E1335" s="135"/>
      <c r="F1335" s="34">
        <v>0.3661</v>
      </c>
      <c r="G1335" s="38">
        <f>SUM(G1330:G1334)</f>
        <v>548518</v>
      </c>
      <c r="H1335" s="34">
        <v>0.995</v>
      </c>
      <c r="I1335" s="34"/>
      <c r="J1335" s="64">
        <v>0.6339</v>
      </c>
    </row>
    <row r="1336" spans="1:10" ht="18.75" thickBot="1">
      <c r="A1336" s="26"/>
      <c r="B1336" s="161" t="s">
        <v>14</v>
      </c>
      <c r="C1336" s="115"/>
      <c r="D1336" s="115"/>
      <c r="E1336" s="115"/>
      <c r="F1336" s="69"/>
      <c r="G1336" s="69"/>
      <c r="H1336" s="69"/>
      <c r="I1336" s="69"/>
      <c r="J1336" s="70"/>
    </row>
    <row r="1337" spans="1:10" ht="14.25" thickBot="1" thickTop="1">
      <c r="A1337" s="1" t="s">
        <v>37</v>
      </c>
      <c r="B1337" s="158"/>
      <c r="C1337" s="116" t="s">
        <v>2</v>
      </c>
      <c r="D1337" s="136"/>
      <c r="E1337" s="136"/>
      <c r="F1337" s="15"/>
      <c r="G1337" s="14" t="s">
        <v>3</v>
      </c>
      <c r="H1337" s="14"/>
      <c r="I1337" s="14"/>
      <c r="J1337" s="15"/>
    </row>
    <row r="1338" spans="2:10" ht="13.5" thickTop="1">
      <c r="B1338" s="146" t="s">
        <v>10</v>
      </c>
      <c r="C1338" s="100" t="s">
        <v>12</v>
      </c>
      <c r="D1338" s="121"/>
      <c r="E1338" s="121"/>
      <c r="F1338" s="19" t="s">
        <v>11</v>
      </c>
      <c r="G1338" s="13" t="s">
        <v>13</v>
      </c>
      <c r="H1338" s="17"/>
      <c r="I1338" s="17"/>
      <c r="J1338" s="71" t="s">
        <v>11</v>
      </c>
    </row>
    <row r="1339" spans="2:10" ht="13.5" thickBot="1">
      <c r="B1339" s="150" t="s">
        <v>4</v>
      </c>
      <c r="C1339" s="106" t="s">
        <v>4</v>
      </c>
      <c r="D1339" s="126" t="s">
        <v>5</v>
      </c>
      <c r="E1339" s="126"/>
      <c r="F1339" s="12" t="s">
        <v>5</v>
      </c>
      <c r="G1339" s="5" t="s">
        <v>4</v>
      </c>
      <c r="H1339" s="3" t="s">
        <v>5</v>
      </c>
      <c r="I1339" s="3"/>
      <c r="J1339" s="72" t="s">
        <v>5</v>
      </c>
    </row>
    <row r="1340" spans="3:10" ht="13.5" thickTop="1">
      <c r="C1340" s="100"/>
      <c r="F1340" s="11"/>
      <c r="G1340" s="4"/>
      <c r="J1340" s="73"/>
    </row>
    <row r="1341" spans="1:10" ht="12.75">
      <c r="A1341" t="s">
        <v>0</v>
      </c>
      <c r="B1341" s="159">
        <v>492315</v>
      </c>
      <c r="C1341" s="101">
        <v>7</v>
      </c>
      <c r="D1341" s="129">
        <v>0</v>
      </c>
      <c r="E1341" s="129"/>
      <c r="F1341" s="28">
        <v>0</v>
      </c>
      <c r="G1341" s="6">
        <v>492308</v>
      </c>
      <c r="H1341" s="27">
        <v>1</v>
      </c>
      <c r="I1341" s="27"/>
      <c r="J1341" s="74">
        <v>1</v>
      </c>
    </row>
    <row r="1342" spans="1:10" ht="12.75">
      <c r="A1342" t="s">
        <v>7</v>
      </c>
      <c r="B1342" s="159">
        <v>47809</v>
      </c>
      <c r="C1342" s="101">
        <v>120</v>
      </c>
      <c r="D1342" s="129">
        <v>0.0025</v>
      </c>
      <c r="E1342" s="129"/>
      <c r="F1342" s="28">
        <v>0.0064</v>
      </c>
      <c r="G1342" s="6">
        <v>47689</v>
      </c>
      <c r="H1342" s="27">
        <v>0.9975</v>
      </c>
      <c r="I1342" s="27"/>
      <c r="J1342" s="74">
        <v>0.9936</v>
      </c>
    </row>
    <row r="1343" spans="1:10" ht="12.75">
      <c r="A1343" t="s">
        <v>6</v>
      </c>
      <c r="B1343" s="159">
        <v>9902</v>
      </c>
      <c r="C1343" s="112">
        <v>3321</v>
      </c>
      <c r="D1343" s="129">
        <v>0.3354</v>
      </c>
      <c r="E1343" s="129"/>
      <c r="F1343" s="28">
        <v>0.4727</v>
      </c>
      <c r="G1343" s="6">
        <v>6581</v>
      </c>
      <c r="H1343" s="27">
        <v>0.6646</v>
      </c>
      <c r="I1343" s="27"/>
      <c r="J1343" s="74">
        <v>0.5273</v>
      </c>
    </row>
    <row r="1344" spans="1:10" ht="12.75">
      <c r="A1344" t="s">
        <v>8</v>
      </c>
      <c r="B1344" s="159">
        <v>397</v>
      </c>
      <c r="C1344" s="101">
        <v>256</v>
      </c>
      <c r="D1344" s="129">
        <v>0.6448</v>
      </c>
      <c r="E1344" s="129"/>
      <c r="F1344" s="28">
        <v>0.8872</v>
      </c>
      <c r="G1344" s="4">
        <v>141</v>
      </c>
      <c r="H1344" s="27">
        <v>0.3552</v>
      </c>
      <c r="I1344" s="27"/>
      <c r="J1344" s="74">
        <v>0.1128</v>
      </c>
    </row>
    <row r="1345" spans="1:10" ht="13.5" thickBot="1">
      <c r="A1345" t="s">
        <v>9</v>
      </c>
      <c r="B1345" s="159">
        <v>433</v>
      </c>
      <c r="C1345" s="113">
        <v>6</v>
      </c>
      <c r="D1345" s="134">
        <v>0.0139</v>
      </c>
      <c r="E1345" s="134"/>
      <c r="F1345" s="29">
        <v>0.2914</v>
      </c>
      <c r="G1345" s="20">
        <v>427</v>
      </c>
      <c r="H1345" s="30">
        <v>0.9861</v>
      </c>
      <c r="I1345" s="27"/>
      <c r="J1345" s="75">
        <v>0.7086</v>
      </c>
    </row>
    <row r="1346" spans="1:10" ht="14.25" thickBot="1" thickTop="1">
      <c r="A1346" s="8" t="s">
        <v>1</v>
      </c>
      <c r="B1346" s="162">
        <f>SUM(B1341:B1345)</f>
        <v>550856</v>
      </c>
      <c r="C1346" s="114">
        <f>SUM(C1341:C1345)</f>
        <v>3710</v>
      </c>
      <c r="D1346" s="135">
        <v>0.0067</v>
      </c>
      <c r="E1346" s="135"/>
      <c r="F1346" s="34">
        <v>0.4139</v>
      </c>
      <c r="G1346" s="38">
        <f>SUM(G1341:G1345)</f>
        <v>547146</v>
      </c>
      <c r="H1346" s="34">
        <v>0.9933</v>
      </c>
      <c r="I1346" s="34"/>
      <c r="J1346" s="64">
        <v>0.5861</v>
      </c>
    </row>
    <row r="1347" spans="1:10" ht="18.75" thickBot="1">
      <c r="A1347" s="26"/>
      <c r="B1347" s="161" t="s">
        <v>14</v>
      </c>
      <c r="C1347" s="115"/>
      <c r="D1347" s="115"/>
      <c r="E1347" s="115"/>
      <c r="F1347" s="69"/>
      <c r="G1347" s="69"/>
      <c r="H1347" s="69"/>
      <c r="I1347" s="69"/>
      <c r="J1347" s="70"/>
    </row>
    <row r="1348" spans="1:10" ht="14.25" thickBot="1" thickTop="1">
      <c r="A1348" s="1" t="s">
        <v>36</v>
      </c>
      <c r="B1348" s="158"/>
      <c r="C1348" s="116" t="s">
        <v>2</v>
      </c>
      <c r="D1348" s="136"/>
      <c r="E1348" s="136"/>
      <c r="F1348" s="15"/>
      <c r="G1348" s="14" t="s">
        <v>3</v>
      </c>
      <c r="H1348" s="14"/>
      <c r="I1348" s="14"/>
      <c r="J1348" s="15"/>
    </row>
    <row r="1349" spans="2:10" ht="13.5" thickTop="1">
      <c r="B1349" s="146" t="s">
        <v>10</v>
      </c>
      <c r="C1349" s="100" t="s">
        <v>12</v>
      </c>
      <c r="D1349" s="121"/>
      <c r="E1349" s="121"/>
      <c r="F1349" s="19" t="s">
        <v>11</v>
      </c>
      <c r="G1349" s="13" t="s">
        <v>13</v>
      </c>
      <c r="H1349" s="17"/>
      <c r="I1349" s="17"/>
      <c r="J1349" s="71" t="s">
        <v>11</v>
      </c>
    </row>
    <row r="1350" spans="2:10" ht="13.5" thickBot="1">
      <c r="B1350" s="150" t="s">
        <v>4</v>
      </c>
      <c r="C1350" s="106" t="s">
        <v>4</v>
      </c>
      <c r="D1350" s="126" t="s">
        <v>5</v>
      </c>
      <c r="E1350" s="126"/>
      <c r="F1350" s="12" t="s">
        <v>5</v>
      </c>
      <c r="G1350" s="5" t="s">
        <v>4</v>
      </c>
      <c r="H1350" s="3" t="s">
        <v>5</v>
      </c>
      <c r="I1350" s="3"/>
      <c r="J1350" s="72" t="s">
        <v>5</v>
      </c>
    </row>
    <row r="1351" spans="3:10" ht="13.5" thickTop="1">
      <c r="C1351" s="100"/>
      <c r="F1351" s="11"/>
      <c r="G1351" s="4"/>
      <c r="J1351" s="73"/>
    </row>
    <row r="1352" spans="1:10" ht="12.75">
      <c r="A1352" t="s">
        <v>0</v>
      </c>
      <c r="B1352" s="159">
        <v>491861</v>
      </c>
      <c r="C1352" s="101">
        <v>6</v>
      </c>
      <c r="D1352" s="129">
        <v>0</v>
      </c>
      <c r="E1352" s="129"/>
      <c r="F1352" s="28">
        <v>0</v>
      </c>
      <c r="G1352" s="6">
        <v>491855</v>
      </c>
      <c r="H1352" s="27">
        <v>1</v>
      </c>
      <c r="I1352" s="27"/>
      <c r="J1352" s="74">
        <v>1</v>
      </c>
    </row>
    <row r="1353" spans="1:10" ht="12.75">
      <c r="A1353" t="s">
        <v>7</v>
      </c>
      <c r="B1353" s="159">
        <v>47658</v>
      </c>
      <c r="C1353" s="101">
        <v>113</v>
      </c>
      <c r="D1353" s="129">
        <v>0.0024</v>
      </c>
      <c r="E1353" s="129"/>
      <c r="F1353" s="28">
        <v>0.0067</v>
      </c>
      <c r="G1353" s="6">
        <v>47545</v>
      </c>
      <c r="H1353" s="27">
        <v>0.9976</v>
      </c>
      <c r="I1353" s="27"/>
      <c r="J1353" s="74">
        <v>0.9933</v>
      </c>
    </row>
    <row r="1354" spans="1:10" ht="12.75">
      <c r="A1354" t="s">
        <v>6</v>
      </c>
      <c r="B1354" s="159">
        <v>9767</v>
      </c>
      <c r="C1354" s="112">
        <v>3368</v>
      </c>
      <c r="D1354" s="129">
        <v>0.3448</v>
      </c>
      <c r="E1354" s="129"/>
      <c r="F1354" s="28">
        <v>0.4813</v>
      </c>
      <c r="G1354" s="6">
        <v>6399</v>
      </c>
      <c r="H1354" s="27">
        <v>0.6552</v>
      </c>
      <c r="I1354" s="27"/>
      <c r="J1354" s="74">
        <v>0.5187</v>
      </c>
    </row>
    <row r="1355" spans="1:10" ht="12.75">
      <c r="A1355" t="s">
        <v>8</v>
      </c>
      <c r="B1355" s="159">
        <v>393</v>
      </c>
      <c r="C1355" s="101">
        <v>256</v>
      </c>
      <c r="D1355" s="129">
        <v>0.6514</v>
      </c>
      <c r="E1355" s="129"/>
      <c r="F1355" s="28">
        <v>0.9026</v>
      </c>
      <c r="G1355" s="4">
        <v>137</v>
      </c>
      <c r="H1355" s="27">
        <v>0.3486</v>
      </c>
      <c r="I1355" s="27"/>
      <c r="J1355" s="74">
        <v>0.0974</v>
      </c>
    </row>
    <row r="1356" spans="1:10" ht="13.5" thickBot="1">
      <c r="A1356" t="s">
        <v>9</v>
      </c>
      <c r="B1356" s="159">
        <v>433</v>
      </c>
      <c r="C1356" s="113">
        <v>6</v>
      </c>
      <c r="D1356" s="134">
        <v>0.0139</v>
      </c>
      <c r="E1356" s="134"/>
      <c r="F1356" s="29">
        <v>0.2893</v>
      </c>
      <c r="G1356" s="20">
        <v>427</v>
      </c>
      <c r="H1356" s="30">
        <v>0.9861</v>
      </c>
      <c r="I1356" s="27"/>
      <c r="J1356" s="75">
        <v>0.7107</v>
      </c>
    </row>
    <row r="1357" spans="1:10" ht="14.25" thickBot="1" thickTop="1">
      <c r="A1357" s="8" t="s">
        <v>1</v>
      </c>
      <c r="B1357" s="162">
        <f>SUM(B1352:B1356)</f>
        <v>550112</v>
      </c>
      <c r="C1357" s="114">
        <f>SUM(C1352:C1356)</f>
        <v>3749</v>
      </c>
      <c r="D1357" s="135">
        <v>0.0068</v>
      </c>
      <c r="E1357" s="135"/>
      <c r="F1357" s="34">
        <v>0.4487</v>
      </c>
      <c r="G1357" s="38">
        <f>SUM(G1352:G1356)</f>
        <v>546363</v>
      </c>
      <c r="H1357" s="34">
        <v>0.9932</v>
      </c>
      <c r="I1357" s="34"/>
      <c r="J1357" s="64">
        <v>0.5513</v>
      </c>
    </row>
    <row r="1358" spans="1:10" ht="18.75" thickBot="1">
      <c r="A1358" s="26"/>
      <c r="B1358" s="161" t="s">
        <v>14</v>
      </c>
      <c r="C1358" s="115"/>
      <c r="D1358" s="115"/>
      <c r="E1358" s="115"/>
      <c r="F1358" s="69"/>
      <c r="G1358" s="69"/>
      <c r="H1358" s="69"/>
      <c r="I1358" s="69"/>
      <c r="J1358" s="70"/>
    </row>
    <row r="1359" spans="1:10" ht="14.25" thickBot="1" thickTop="1">
      <c r="A1359" s="1" t="s">
        <v>35</v>
      </c>
      <c r="B1359" s="158"/>
      <c r="C1359" s="116" t="s">
        <v>2</v>
      </c>
      <c r="D1359" s="136"/>
      <c r="E1359" s="136"/>
      <c r="F1359" s="15"/>
      <c r="G1359" s="14" t="s">
        <v>3</v>
      </c>
      <c r="H1359" s="14"/>
      <c r="I1359" s="14"/>
      <c r="J1359" s="15"/>
    </row>
    <row r="1360" spans="2:10" ht="13.5" thickTop="1">
      <c r="B1360" s="146" t="s">
        <v>10</v>
      </c>
      <c r="C1360" s="100" t="s">
        <v>12</v>
      </c>
      <c r="D1360" s="121"/>
      <c r="E1360" s="121"/>
      <c r="F1360" s="19" t="s">
        <v>11</v>
      </c>
      <c r="G1360" s="13" t="s">
        <v>13</v>
      </c>
      <c r="H1360" s="17"/>
      <c r="I1360" s="17"/>
      <c r="J1360" s="71" t="s">
        <v>11</v>
      </c>
    </row>
    <row r="1361" spans="2:10" ht="13.5" thickBot="1">
      <c r="B1361" s="150" t="s">
        <v>4</v>
      </c>
      <c r="C1361" s="106" t="s">
        <v>4</v>
      </c>
      <c r="D1361" s="126" t="s">
        <v>5</v>
      </c>
      <c r="E1361" s="126"/>
      <c r="F1361" s="12" t="s">
        <v>5</v>
      </c>
      <c r="G1361" s="5" t="s">
        <v>4</v>
      </c>
      <c r="H1361" s="3" t="s">
        <v>5</v>
      </c>
      <c r="I1361" s="3"/>
      <c r="J1361" s="72" t="s">
        <v>5</v>
      </c>
    </row>
    <row r="1362" spans="3:10" ht="13.5" thickTop="1">
      <c r="C1362" s="100"/>
      <c r="F1362" s="11"/>
      <c r="G1362" s="4"/>
      <c r="J1362" s="73"/>
    </row>
    <row r="1363" spans="1:10" ht="12.75">
      <c r="A1363" t="s">
        <v>0</v>
      </c>
      <c r="B1363" s="159">
        <v>491410</v>
      </c>
      <c r="C1363" s="101">
        <v>33</v>
      </c>
      <c r="D1363" s="129">
        <v>0.0001</v>
      </c>
      <c r="E1363" s="129"/>
      <c r="F1363" s="28">
        <v>0.00014</v>
      </c>
      <c r="G1363" s="6">
        <v>491377</v>
      </c>
      <c r="H1363" s="27">
        <v>0.9999</v>
      </c>
      <c r="I1363" s="27"/>
      <c r="J1363" s="74">
        <v>0.9999</v>
      </c>
    </row>
    <row r="1364" spans="1:10" ht="12.75">
      <c r="A1364" t="s">
        <v>7</v>
      </c>
      <c r="B1364" s="159">
        <v>47503</v>
      </c>
      <c r="C1364" s="101">
        <v>110</v>
      </c>
      <c r="D1364" s="129">
        <v>0.0023</v>
      </c>
      <c r="E1364" s="129"/>
      <c r="F1364" s="28">
        <v>0.0063</v>
      </c>
      <c r="G1364" s="6">
        <v>47393</v>
      </c>
      <c r="H1364" s="27">
        <v>0.9977</v>
      </c>
      <c r="I1364" s="27"/>
      <c r="J1364" s="74">
        <v>0.9937</v>
      </c>
    </row>
    <row r="1365" spans="1:10" ht="12.75">
      <c r="A1365" t="s">
        <v>6</v>
      </c>
      <c r="B1365" s="159">
        <v>9700</v>
      </c>
      <c r="C1365" s="112">
        <v>3243</v>
      </c>
      <c r="D1365" s="129">
        <v>0.3343</v>
      </c>
      <c r="E1365" s="129"/>
      <c r="F1365" s="28">
        <v>0.4632</v>
      </c>
      <c r="G1365" s="6">
        <v>6457</v>
      </c>
      <c r="H1365" s="27">
        <v>0.6657</v>
      </c>
      <c r="I1365" s="27"/>
      <c r="J1365" s="74">
        <v>0.5368</v>
      </c>
    </row>
    <row r="1366" spans="1:10" ht="12.75">
      <c r="A1366" t="s">
        <v>8</v>
      </c>
      <c r="B1366" s="159">
        <v>386</v>
      </c>
      <c r="C1366" s="101">
        <v>249</v>
      </c>
      <c r="D1366" s="129">
        <v>0.6451</v>
      </c>
      <c r="E1366" s="129"/>
      <c r="F1366" s="28">
        <v>0.9043</v>
      </c>
      <c r="G1366" s="4">
        <v>137</v>
      </c>
      <c r="H1366" s="27">
        <v>0.3549</v>
      </c>
      <c r="I1366" s="27"/>
      <c r="J1366" s="74">
        <v>0.0957</v>
      </c>
    </row>
    <row r="1367" spans="1:10" ht="13.5" thickBot="1">
      <c r="A1367" t="s">
        <v>9</v>
      </c>
      <c r="B1367" s="159">
        <v>430</v>
      </c>
      <c r="C1367" s="113">
        <v>6</v>
      </c>
      <c r="D1367" s="134">
        <v>0.014</v>
      </c>
      <c r="E1367" s="134"/>
      <c r="F1367" s="29">
        <v>0.2815</v>
      </c>
      <c r="G1367" s="20">
        <v>424</v>
      </c>
      <c r="H1367" s="30">
        <v>0.986</v>
      </c>
      <c r="I1367" s="27"/>
      <c r="J1367" s="75">
        <v>0.7185</v>
      </c>
    </row>
    <row r="1368" spans="1:10" ht="14.25" thickBot="1" thickTop="1">
      <c r="A1368" s="8" t="s">
        <v>1</v>
      </c>
      <c r="B1368" s="162">
        <f>SUM(B1363:B1367)</f>
        <v>549429</v>
      </c>
      <c r="C1368" s="114">
        <f>SUM(C1363:C1367)</f>
        <v>3641</v>
      </c>
      <c r="D1368" s="135">
        <v>0.0066</v>
      </c>
      <c r="E1368" s="135"/>
      <c r="F1368" s="34">
        <v>0.4426</v>
      </c>
      <c r="G1368" s="38">
        <f>SUM(G1363:G1367)</f>
        <v>545788</v>
      </c>
      <c r="H1368" s="34">
        <v>0.9934</v>
      </c>
      <c r="I1368" s="34"/>
      <c r="J1368" s="64">
        <v>0.5574</v>
      </c>
    </row>
    <row r="1369" spans="1:10" ht="18.75" thickBot="1">
      <c r="A1369" s="26"/>
      <c r="B1369" s="161" t="s">
        <v>14</v>
      </c>
      <c r="C1369" s="115"/>
      <c r="D1369" s="115"/>
      <c r="E1369" s="115"/>
      <c r="F1369" s="69"/>
      <c r="G1369" s="69"/>
      <c r="H1369" s="69"/>
      <c r="I1369" s="69"/>
      <c r="J1369" s="70"/>
    </row>
    <row r="1370" spans="1:10" ht="14.25" thickBot="1" thickTop="1">
      <c r="A1370" s="1" t="s">
        <v>34</v>
      </c>
      <c r="B1370" s="158"/>
      <c r="C1370" s="116" t="s">
        <v>2</v>
      </c>
      <c r="D1370" s="136"/>
      <c r="E1370" s="136"/>
      <c r="F1370" s="15"/>
      <c r="G1370" s="14" t="s">
        <v>3</v>
      </c>
      <c r="H1370" s="14"/>
      <c r="I1370" s="14"/>
      <c r="J1370" s="15"/>
    </row>
    <row r="1371" spans="2:10" ht="13.5" thickTop="1">
      <c r="B1371" s="146" t="s">
        <v>10</v>
      </c>
      <c r="C1371" s="100" t="s">
        <v>12</v>
      </c>
      <c r="D1371" s="121"/>
      <c r="E1371" s="121"/>
      <c r="F1371" s="19" t="s">
        <v>11</v>
      </c>
      <c r="G1371" s="13" t="s">
        <v>13</v>
      </c>
      <c r="H1371" s="17"/>
      <c r="I1371" s="17"/>
      <c r="J1371" s="71" t="s">
        <v>11</v>
      </c>
    </row>
    <row r="1372" spans="2:10" ht="13.5" thickBot="1">
      <c r="B1372" s="150" t="s">
        <v>4</v>
      </c>
      <c r="C1372" s="106" t="s">
        <v>4</v>
      </c>
      <c r="D1372" s="126" t="s">
        <v>5</v>
      </c>
      <c r="E1372" s="126"/>
      <c r="F1372" s="12" t="s">
        <v>5</v>
      </c>
      <c r="G1372" s="5" t="s">
        <v>4</v>
      </c>
      <c r="H1372" s="3" t="s">
        <v>5</v>
      </c>
      <c r="I1372" s="3"/>
      <c r="J1372" s="72" t="s">
        <v>5</v>
      </c>
    </row>
    <row r="1373" spans="3:10" ht="13.5" thickTop="1">
      <c r="C1373" s="100"/>
      <c r="F1373" s="11"/>
      <c r="G1373" s="4"/>
      <c r="J1373" s="73"/>
    </row>
    <row r="1374" spans="1:10" ht="12.75">
      <c r="A1374" t="s">
        <v>0</v>
      </c>
      <c r="B1374" s="159">
        <v>490703</v>
      </c>
      <c r="C1374" s="101">
        <v>44</v>
      </c>
      <c r="D1374" s="129">
        <v>0.0001</v>
      </c>
      <c r="E1374" s="129"/>
      <c r="F1374" s="28">
        <v>0.00014</v>
      </c>
      <c r="G1374" s="6">
        <v>490659</v>
      </c>
      <c r="H1374" s="27">
        <v>0.9999</v>
      </c>
      <c r="I1374" s="27"/>
      <c r="J1374" s="74">
        <v>0.9999</v>
      </c>
    </row>
    <row r="1375" spans="1:10" ht="12.75">
      <c r="A1375" t="s">
        <v>7</v>
      </c>
      <c r="B1375" s="159">
        <v>47309</v>
      </c>
      <c r="C1375" s="101">
        <v>113</v>
      </c>
      <c r="D1375" s="129">
        <v>0.0024</v>
      </c>
      <c r="E1375" s="129"/>
      <c r="F1375" s="28">
        <v>0.0053</v>
      </c>
      <c r="G1375" s="6">
        <v>47196</v>
      </c>
      <c r="H1375" s="27">
        <v>0.9976</v>
      </c>
      <c r="I1375" s="27"/>
      <c r="J1375" s="74">
        <v>0.9947</v>
      </c>
    </row>
    <row r="1376" spans="1:10" ht="12.75">
      <c r="A1376" t="s">
        <v>6</v>
      </c>
      <c r="B1376" s="159">
        <v>9737</v>
      </c>
      <c r="C1376" s="112">
        <v>3092</v>
      </c>
      <c r="D1376" s="129">
        <v>0.3176</v>
      </c>
      <c r="E1376" s="129"/>
      <c r="F1376" s="28">
        <v>0.4498</v>
      </c>
      <c r="G1376" s="6">
        <v>6645</v>
      </c>
      <c r="H1376" s="27">
        <v>0.6824</v>
      </c>
      <c r="I1376" s="27"/>
      <c r="J1376" s="74">
        <v>0.5502</v>
      </c>
    </row>
    <row r="1377" spans="1:10" ht="12.75">
      <c r="A1377" t="s">
        <v>8</v>
      </c>
      <c r="B1377" s="159">
        <v>388</v>
      </c>
      <c r="C1377" s="101">
        <v>245</v>
      </c>
      <c r="D1377" s="129">
        <v>0.6314</v>
      </c>
      <c r="E1377" s="129"/>
      <c r="F1377" s="28">
        <v>0.9038</v>
      </c>
      <c r="G1377" s="4">
        <v>143</v>
      </c>
      <c r="H1377" s="27">
        <v>0.3686</v>
      </c>
      <c r="I1377" s="27"/>
      <c r="J1377" s="74">
        <v>0.0962</v>
      </c>
    </row>
    <row r="1378" spans="1:10" ht="13.5" thickBot="1">
      <c r="A1378" t="s">
        <v>9</v>
      </c>
      <c r="B1378" s="159">
        <v>428</v>
      </c>
      <c r="C1378" s="113">
        <v>6</v>
      </c>
      <c r="D1378" s="134">
        <v>0.014</v>
      </c>
      <c r="E1378" s="134"/>
      <c r="F1378" s="29">
        <v>0.2705</v>
      </c>
      <c r="G1378" s="20">
        <v>422</v>
      </c>
      <c r="H1378" s="30">
        <v>0.986</v>
      </c>
      <c r="I1378" s="27"/>
      <c r="J1378" s="75">
        <v>0.7295</v>
      </c>
    </row>
    <row r="1379" spans="1:10" ht="14.25" thickBot="1" thickTop="1">
      <c r="A1379" s="8" t="s">
        <v>1</v>
      </c>
      <c r="B1379" s="162">
        <f>SUM(B1374:B1378)</f>
        <v>548565</v>
      </c>
      <c r="C1379" s="114">
        <f>SUM(C1374:C1378)</f>
        <v>3500</v>
      </c>
      <c r="D1379" s="135">
        <v>0.0064</v>
      </c>
      <c r="E1379" s="135"/>
      <c r="F1379" s="34">
        <v>0.4126</v>
      </c>
      <c r="G1379" s="38">
        <f>SUM(G1374:G1378)</f>
        <v>545065</v>
      </c>
      <c r="H1379" s="34">
        <v>0.9936</v>
      </c>
      <c r="I1379" s="34"/>
      <c r="J1379" s="64">
        <v>0.5874</v>
      </c>
    </row>
    <row r="1380" spans="1:10" ht="18.75" thickBot="1">
      <c r="A1380" s="26"/>
      <c r="B1380" s="161" t="s">
        <v>14</v>
      </c>
      <c r="C1380" s="115"/>
      <c r="D1380" s="115"/>
      <c r="E1380" s="115"/>
      <c r="F1380" s="69"/>
      <c r="G1380" s="69"/>
      <c r="H1380" s="69"/>
      <c r="I1380" s="69"/>
      <c r="J1380" s="70"/>
    </row>
    <row r="1381" spans="1:10" ht="14.25" thickBot="1" thickTop="1">
      <c r="A1381" s="1" t="s">
        <v>33</v>
      </c>
      <c r="B1381" s="158"/>
      <c r="C1381" s="116" t="s">
        <v>2</v>
      </c>
      <c r="D1381" s="136"/>
      <c r="E1381" s="136"/>
      <c r="F1381" s="15"/>
      <c r="G1381" s="14" t="s">
        <v>3</v>
      </c>
      <c r="H1381" s="14"/>
      <c r="I1381" s="14"/>
      <c r="J1381" s="15"/>
    </row>
    <row r="1382" spans="2:10" ht="13.5" thickTop="1">
      <c r="B1382" s="146" t="s">
        <v>10</v>
      </c>
      <c r="C1382" s="100" t="s">
        <v>12</v>
      </c>
      <c r="D1382" s="121"/>
      <c r="E1382" s="121"/>
      <c r="F1382" s="19" t="s">
        <v>11</v>
      </c>
      <c r="G1382" s="13" t="s">
        <v>13</v>
      </c>
      <c r="H1382" s="17"/>
      <c r="I1382" s="17"/>
      <c r="J1382" s="71" t="s">
        <v>11</v>
      </c>
    </row>
    <row r="1383" spans="2:10" ht="13.5" thickBot="1">
      <c r="B1383" s="150" t="s">
        <v>4</v>
      </c>
      <c r="C1383" s="106" t="s">
        <v>4</v>
      </c>
      <c r="D1383" s="126" t="s">
        <v>5</v>
      </c>
      <c r="E1383" s="126"/>
      <c r="F1383" s="12" t="s">
        <v>5</v>
      </c>
      <c r="G1383" s="5" t="s">
        <v>4</v>
      </c>
      <c r="H1383" s="3" t="s">
        <v>5</v>
      </c>
      <c r="I1383" s="3"/>
      <c r="J1383" s="72" t="s">
        <v>5</v>
      </c>
    </row>
    <row r="1384" spans="3:10" ht="13.5" thickTop="1">
      <c r="C1384" s="100"/>
      <c r="F1384" s="11"/>
      <c r="G1384" s="4"/>
      <c r="J1384" s="73"/>
    </row>
    <row r="1385" spans="1:10" ht="12.75">
      <c r="A1385" t="s">
        <v>0</v>
      </c>
      <c r="B1385" s="159">
        <v>489925</v>
      </c>
      <c r="C1385" s="101">
        <v>44</v>
      </c>
      <c r="D1385" s="129">
        <v>0.0001</v>
      </c>
      <c r="E1385" s="129"/>
      <c r="F1385" s="28">
        <v>0.00014</v>
      </c>
      <c r="G1385" s="6">
        <v>489881</v>
      </c>
      <c r="H1385" s="27">
        <v>0.9999</v>
      </c>
      <c r="I1385" s="27"/>
      <c r="J1385" s="74">
        <v>0.9999</v>
      </c>
    </row>
    <row r="1386" spans="1:10" ht="12.75">
      <c r="A1386" t="s">
        <v>7</v>
      </c>
      <c r="B1386" s="159">
        <v>47119</v>
      </c>
      <c r="C1386" s="101">
        <v>112</v>
      </c>
      <c r="D1386" s="129">
        <v>0.0024</v>
      </c>
      <c r="E1386" s="129"/>
      <c r="F1386" s="28">
        <v>0.0049</v>
      </c>
      <c r="G1386" s="6">
        <v>47007</v>
      </c>
      <c r="H1386" s="27">
        <v>0.9976</v>
      </c>
      <c r="I1386" s="27"/>
      <c r="J1386" s="74">
        <v>0.9951</v>
      </c>
    </row>
    <row r="1387" spans="1:10" ht="12.75">
      <c r="A1387" t="s">
        <v>6</v>
      </c>
      <c r="B1387" s="159">
        <v>9780</v>
      </c>
      <c r="C1387" s="101">
        <v>2908</v>
      </c>
      <c r="D1387" s="129">
        <v>0.2973</v>
      </c>
      <c r="E1387" s="129"/>
      <c r="F1387" s="28">
        <v>0.4239</v>
      </c>
      <c r="G1387" s="6">
        <v>6872</v>
      </c>
      <c r="H1387" s="27">
        <v>0.7027</v>
      </c>
      <c r="I1387" s="27"/>
      <c r="J1387" s="74">
        <v>0.5761</v>
      </c>
    </row>
    <row r="1388" spans="1:10" ht="12.75">
      <c r="A1388" t="s">
        <v>8</v>
      </c>
      <c r="B1388" s="159">
        <v>385</v>
      </c>
      <c r="C1388" s="101">
        <v>238</v>
      </c>
      <c r="D1388" s="129">
        <v>0.6182</v>
      </c>
      <c r="E1388" s="129"/>
      <c r="F1388" s="28">
        <v>0.8839</v>
      </c>
      <c r="G1388" s="4">
        <v>147</v>
      </c>
      <c r="H1388" s="27">
        <v>0.3818</v>
      </c>
      <c r="I1388" s="27"/>
      <c r="J1388" s="74">
        <v>0.1161</v>
      </c>
    </row>
    <row r="1389" spans="1:10" ht="13.5" thickBot="1">
      <c r="A1389" t="s">
        <v>9</v>
      </c>
      <c r="B1389" s="159">
        <v>427</v>
      </c>
      <c r="C1389" s="113">
        <v>5</v>
      </c>
      <c r="D1389" s="134">
        <v>0.0117</v>
      </c>
      <c r="E1389" s="134"/>
      <c r="F1389" s="29">
        <v>0.2613</v>
      </c>
      <c r="G1389" s="20">
        <v>422</v>
      </c>
      <c r="H1389" s="30">
        <v>0.9883</v>
      </c>
      <c r="I1389" s="27"/>
      <c r="J1389" s="75">
        <v>0.7387</v>
      </c>
    </row>
    <row r="1390" spans="1:10" ht="14.25" thickBot="1" thickTop="1">
      <c r="A1390" s="8" t="s">
        <v>1</v>
      </c>
      <c r="B1390" s="162">
        <f>SUM(B1385:B1389)</f>
        <v>547636</v>
      </c>
      <c r="C1390" s="114">
        <f>SUM(C1385:C1389)</f>
        <v>3307</v>
      </c>
      <c r="D1390" s="135">
        <v>0.006</v>
      </c>
      <c r="E1390" s="135"/>
      <c r="F1390" s="34">
        <v>0.4374</v>
      </c>
      <c r="G1390" s="38">
        <f>SUM(G1385:G1389)</f>
        <v>544329</v>
      </c>
      <c r="H1390" s="34">
        <v>0.994</v>
      </c>
      <c r="I1390" s="34"/>
      <c r="J1390" s="64">
        <v>0.5626</v>
      </c>
    </row>
    <row r="1391" spans="1:10" ht="18.75" thickBot="1">
      <c r="A1391" s="26"/>
      <c r="B1391" s="161" t="s">
        <v>14</v>
      </c>
      <c r="C1391" s="115"/>
      <c r="D1391" s="115"/>
      <c r="E1391" s="115"/>
      <c r="F1391" s="69"/>
      <c r="G1391" s="69"/>
      <c r="H1391" s="69"/>
      <c r="I1391" s="69"/>
      <c r="J1391" s="70"/>
    </row>
    <row r="1392" spans="1:10" ht="14.25" thickBot="1" thickTop="1">
      <c r="A1392" s="1" t="s">
        <v>32</v>
      </c>
      <c r="B1392" s="158"/>
      <c r="C1392" s="116" t="s">
        <v>2</v>
      </c>
      <c r="D1392" s="136"/>
      <c r="E1392" s="136"/>
      <c r="F1392" s="15"/>
      <c r="G1392" s="14" t="s">
        <v>3</v>
      </c>
      <c r="H1392" s="14"/>
      <c r="I1392" s="14"/>
      <c r="J1392" s="15"/>
    </row>
    <row r="1393" spans="2:10" ht="13.5" thickTop="1">
      <c r="B1393" s="146" t="s">
        <v>10</v>
      </c>
      <c r="C1393" s="100" t="s">
        <v>12</v>
      </c>
      <c r="D1393" s="121"/>
      <c r="E1393" s="121"/>
      <c r="F1393" s="19" t="s">
        <v>11</v>
      </c>
      <c r="G1393" s="13" t="s">
        <v>13</v>
      </c>
      <c r="H1393" s="17"/>
      <c r="I1393" s="17"/>
      <c r="J1393" s="71" t="s">
        <v>11</v>
      </c>
    </row>
    <row r="1394" spans="2:10" ht="13.5" thickBot="1">
      <c r="B1394" s="150" t="s">
        <v>4</v>
      </c>
      <c r="C1394" s="106" t="s">
        <v>4</v>
      </c>
      <c r="D1394" s="126" t="s">
        <v>5</v>
      </c>
      <c r="E1394" s="126"/>
      <c r="F1394" s="12" t="s">
        <v>5</v>
      </c>
      <c r="G1394" s="5" t="s">
        <v>4</v>
      </c>
      <c r="H1394" s="3" t="s">
        <v>5</v>
      </c>
      <c r="I1394" s="3"/>
      <c r="J1394" s="72" t="s">
        <v>5</v>
      </c>
    </row>
    <row r="1395" spans="3:10" ht="13.5" thickTop="1">
      <c r="C1395" s="100"/>
      <c r="F1395" s="11"/>
      <c r="G1395" s="4"/>
      <c r="J1395" s="73"/>
    </row>
    <row r="1396" spans="1:10" ht="12.75">
      <c r="A1396" t="s">
        <v>0</v>
      </c>
      <c r="B1396" s="159">
        <v>488977</v>
      </c>
      <c r="C1396" s="101">
        <v>47</v>
      </c>
      <c r="D1396" s="129">
        <v>0.0001</v>
      </c>
      <c r="E1396" s="129"/>
      <c r="F1396" s="28">
        <v>0.0001</v>
      </c>
      <c r="G1396" s="6">
        <v>488930</v>
      </c>
      <c r="H1396" s="27">
        <v>0.9999</v>
      </c>
      <c r="I1396" s="27"/>
      <c r="J1396" s="74">
        <v>0.9999</v>
      </c>
    </row>
    <row r="1397" spans="1:10" ht="12.75">
      <c r="A1397" t="s">
        <v>7</v>
      </c>
      <c r="B1397" s="159">
        <v>46886</v>
      </c>
      <c r="C1397" s="101">
        <v>110</v>
      </c>
      <c r="D1397" s="129">
        <v>0.0023</v>
      </c>
      <c r="E1397" s="129"/>
      <c r="F1397" s="28">
        <v>0.0041</v>
      </c>
      <c r="G1397" s="6">
        <v>46776</v>
      </c>
      <c r="H1397" s="27">
        <v>0.9977</v>
      </c>
      <c r="I1397" s="27"/>
      <c r="J1397" s="74">
        <v>0.9959</v>
      </c>
    </row>
    <row r="1398" spans="1:10" ht="12.75">
      <c r="A1398" t="s">
        <v>6</v>
      </c>
      <c r="B1398" s="159">
        <v>9817</v>
      </c>
      <c r="C1398" s="101">
        <v>2808</v>
      </c>
      <c r="D1398" s="129">
        <v>0.286</v>
      </c>
      <c r="E1398" s="129"/>
      <c r="F1398" s="28">
        <v>0.4005</v>
      </c>
      <c r="G1398" s="6">
        <v>7009</v>
      </c>
      <c r="H1398" s="27">
        <v>0.714</v>
      </c>
      <c r="I1398" s="27"/>
      <c r="J1398" s="74">
        <v>0.5995</v>
      </c>
    </row>
    <row r="1399" spans="1:10" ht="12.75">
      <c r="A1399" t="s">
        <v>8</v>
      </c>
      <c r="B1399" s="159">
        <v>379</v>
      </c>
      <c r="C1399" s="101">
        <v>231</v>
      </c>
      <c r="D1399" s="129">
        <v>0.6095</v>
      </c>
      <c r="E1399" s="129"/>
      <c r="F1399" s="28">
        <v>0.8833</v>
      </c>
      <c r="G1399" s="4">
        <v>148</v>
      </c>
      <c r="H1399" s="27">
        <v>0.3905</v>
      </c>
      <c r="I1399" s="27"/>
      <c r="J1399" s="74">
        <v>0.1167</v>
      </c>
    </row>
    <row r="1400" spans="1:10" ht="13.5" thickBot="1">
      <c r="A1400" t="s">
        <v>9</v>
      </c>
      <c r="B1400" s="159">
        <v>427</v>
      </c>
      <c r="C1400" s="113">
        <v>5</v>
      </c>
      <c r="D1400" s="134">
        <v>0.0117</v>
      </c>
      <c r="E1400" s="134"/>
      <c r="F1400" s="29">
        <v>0.2586</v>
      </c>
      <c r="G1400" s="20">
        <v>422</v>
      </c>
      <c r="H1400" s="30">
        <v>0.9883</v>
      </c>
      <c r="I1400" s="27"/>
      <c r="J1400" s="75">
        <v>0.7414</v>
      </c>
    </row>
    <row r="1401" spans="1:10" ht="14.25" thickBot="1" thickTop="1">
      <c r="A1401" s="8" t="s">
        <v>1</v>
      </c>
      <c r="B1401" s="162">
        <f>SUM(B1396:B1400)</f>
        <v>546486</v>
      </c>
      <c r="C1401" s="114">
        <f>SUM(C1396:C1400)</f>
        <v>3201</v>
      </c>
      <c r="D1401" s="135">
        <v>0.0059</v>
      </c>
      <c r="E1401" s="135"/>
      <c r="F1401" s="34">
        <v>0.4565</v>
      </c>
      <c r="G1401" s="38">
        <f>SUM(G1396:G1400)</f>
        <v>543285</v>
      </c>
      <c r="H1401" s="34">
        <v>0.9941</v>
      </c>
      <c r="I1401" s="34"/>
      <c r="J1401" s="64">
        <v>0.5435</v>
      </c>
    </row>
    <row r="1402" spans="1:10" ht="18.75" thickBot="1">
      <c r="A1402" s="26"/>
      <c r="B1402" s="161" t="s">
        <v>14</v>
      </c>
      <c r="C1402" s="115"/>
      <c r="D1402" s="115"/>
      <c r="E1402" s="115"/>
      <c r="F1402" s="69"/>
      <c r="G1402" s="69"/>
      <c r="H1402" s="69"/>
      <c r="I1402" s="69"/>
      <c r="J1402" s="70"/>
    </row>
    <row r="1403" spans="1:10" ht="14.25" thickBot="1" thickTop="1">
      <c r="A1403" s="1" t="s">
        <v>31</v>
      </c>
      <c r="B1403" s="158"/>
      <c r="C1403" s="116" t="s">
        <v>2</v>
      </c>
      <c r="D1403" s="136"/>
      <c r="E1403" s="136"/>
      <c r="F1403" s="15"/>
      <c r="G1403" s="14" t="s">
        <v>3</v>
      </c>
      <c r="H1403" s="14"/>
      <c r="I1403" s="14"/>
      <c r="J1403" s="15"/>
    </row>
    <row r="1404" spans="2:10" ht="13.5" thickTop="1">
      <c r="B1404" s="146" t="s">
        <v>10</v>
      </c>
      <c r="C1404" s="100" t="s">
        <v>12</v>
      </c>
      <c r="D1404" s="121"/>
      <c r="E1404" s="121"/>
      <c r="F1404" s="19" t="s">
        <v>11</v>
      </c>
      <c r="G1404" s="13" t="s">
        <v>13</v>
      </c>
      <c r="H1404" s="17"/>
      <c r="I1404" s="17"/>
      <c r="J1404" s="71" t="s">
        <v>11</v>
      </c>
    </row>
    <row r="1405" spans="2:10" ht="13.5" thickBot="1">
      <c r="B1405" s="150" t="s">
        <v>4</v>
      </c>
      <c r="C1405" s="106" t="s">
        <v>4</v>
      </c>
      <c r="D1405" s="126" t="s">
        <v>5</v>
      </c>
      <c r="E1405" s="126"/>
      <c r="F1405" s="12" t="s">
        <v>5</v>
      </c>
      <c r="G1405" s="5" t="s">
        <v>4</v>
      </c>
      <c r="H1405" s="3" t="s">
        <v>5</v>
      </c>
      <c r="I1405" s="3"/>
      <c r="J1405" s="72" t="s">
        <v>5</v>
      </c>
    </row>
    <row r="1406" spans="3:10" ht="13.5" thickTop="1">
      <c r="C1406" s="100"/>
      <c r="F1406" s="11"/>
      <c r="G1406" s="4"/>
      <c r="J1406" s="73"/>
    </row>
    <row r="1407" spans="1:10" ht="12.75">
      <c r="A1407" t="s">
        <v>0</v>
      </c>
      <c r="B1407" s="159">
        <v>488779</v>
      </c>
      <c r="C1407" s="101">
        <v>53</v>
      </c>
      <c r="D1407" s="129">
        <v>0.0001</v>
      </c>
      <c r="E1407" s="129"/>
      <c r="F1407" s="28">
        <v>0.0001</v>
      </c>
      <c r="G1407" s="6">
        <v>488726</v>
      </c>
      <c r="H1407" s="27">
        <v>0.9999</v>
      </c>
      <c r="I1407" s="27"/>
      <c r="J1407" s="74">
        <v>0.9999</v>
      </c>
    </row>
    <row r="1408" spans="1:10" ht="12.75">
      <c r="A1408" t="s">
        <v>7</v>
      </c>
      <c r="B1408" s="159">
        <v>46875</v>
      </c>
      <c r="C1408" s="101">
        <v>112</v>
      </c>
      <c r="D1408" s="129">
        <v>0.0024</v>
      </c>
      <c r="E1408" s="129"/>
      <c r="F1408" s="28">
        <v>0.0042</v>
      </c>
      <c r="G1408" s="6">
        <v>46763</v>
      </c>
      <c r="H1408" s="27">
        <v>0.9976</v>
      </c>
      <c r="I1408" s="27"/>
      <c r="J1408" s="74">
        <v>0.9958</v>
      </c>
    </row>
    <row r="1409" spans="1:10" ht="12.75">
      <c r="A1409" t="s">
        <v>6</v>
      </c>
      <c r="B1409" s="159">
        <v>9782</v>
      </c>
      <c r="C1409" s="101">
        <v>2644</v>
      </c>
      <c r="D1409" s="129">
        <v>0.2703</v>
      </c>
      <c r="E1409" s="129"/>
      <c r="F1409" s="28">
        <v>0.357</v>
      </c>
      <c r="G1409" s="6">
        <v>7138</v>
      </c>
      <c r="H1409" s="27">
        <v>0.7297</v>
      </c>
      <c r="I1409" s="27"/>
      <c r="J1409" s="74">
        <v>0.643</v>
      </c>
    </row>
    <row r="1410" spans="1:10" ht="12.75">
      <c r="A1410" t="s">
        <v>8</v>
      </c>
      <c r="B1410" s="159">
        <v>378</v>
      </c>
      <c r="C1410" s="101">
        <v>229</v>
      </c>
      <c r="D1410" s="129">
        <v>0.6058</v>
      </c>
      <c r="E1410" s="129"/>
      <c r="F1410" s="28">
        <v>0.8766</v>
      </c>
      <c r="G1410" s="4">
        <v>149</v>
      </c>
      <c r="H1410" s="27">
        <v>0.3942</v>
      </c>
      <c r="I1410" s="27"/>
      <c r="J1410" s="74">
        <v>0.1234</v>
      </c>
    </row>
    <row r="1411" spans="1:10" ht="13.5" thickBot="1">
      <c r="A1411" t="s">
        <v>9</v>
      </c>
      <c r="B1411" s="159">
        <v>426</v>
      </c>
      <c r="C1411" s="113">
        <v>5</v>
      </c>
      <c r="D1411" s="134">
        <v>0.0117</v>
      </c>
      <c r="E1411" s="134"/>
      <c r="F1411" s="29">
        <v>0.245</v>
      </c>
      <c r="G1411" s="20">
        <v>421</v>
      </c>
      <c r="H1411" s="30">
        <v>0.9883</v>
      </c>
      <c r="I1411" s="27"/>
      <c r="J1411" s="75">
        <v>0.755</v>
      </c>
    </row>
    <row r="1412" spans="1:10" ht="14.25" thickBot="1" thickTop="1">
      <c r="A1412" s="8" t="s">
        <v>1</v>
      </c>
      <c r="B1412" s="162">
        <f>SUM(B1407:B1411)</f>
        <v>546240</v>
      </c>
      <c r="C1412" s="114">
        <f>SUM(C1407:C1411)</f>
        <v>3043</v>
      </c>
      <c r="D1412" s="135">
        <v>0.0056</v>
      </c>
      <c r="E1412" s="135"/>
      <c r="F1412" s="34">
        <v>0.4526</v>
      </c>
      <c r="G1412" s="38">
        <f>SUM(G1407:G1411)</f>
        <v>543197</v>
      </c>
      <c r="H1412" s="34">
        <v>0.9944</v>
      </c>
      <c r="I1412" s="34"/>
      <c r="J1412" s="64">
        <v>0.5474</v>
      </c>
    </row>
    <row r="1413" spans="1:10" ht="18.75" thickBot="1">
      <c r="A1413" s="26"/>
      <c r="B1413" s="161" t="s">
        <v>14</v>
      </c>
      <c r="C1413" s="115"/>
      <c r="D1413" s="115"/>
      <c r="E1413" s="115"/>
      <c r="F1413" s="69"/>
      <c r="G1413" s="69"/>
      <c r="H1413" s="69"/>
      <c r="I1413" s="69"/>
      <c r="J1413" s="70"/>
    </row>
    <row r="1414" spans="1:10" ht="14.25" thickBot="1" thickTop="1">
      <c r="A1414" s="1" t="s">
        <v>30</v>
      </c>
      <c r="B1414" s="158"/>
      <c r="C1414" s="116" t="s">
        <v>2</v>
      </c>
      <c r="D1414" s="136"/>
      <c r="E1414" s="136"/>
      <c r="F1414" s="15"/>
      <c r="G1414" s="14" t="s">
        <v>3</v>
      </c>
      <c r="H1414" s="14"/>
      <c r="I1414" s="14"/>
      <c r="J1414" s="15"/>
    </row>
    <row r="1415" spans="2:10" ht="13.5" thickTop="1">
      <c r="B1415" s="146" t="s">
        <v>10</v>
      </c>
      <c r="C1415" s="100" t="s">
        <v>12</v>
      </c>
      <c r="D1415" s="121"/>
      <c r="E1415" s="121"/>
      <c r="F1415" s="19" t="s">
        <v>11</v>
      </c>
      <c r="G1415" s="13" t="s">
        <v>13</v>
      </c>
      <c r="H1415" s="17"/>
      <c r="I1415" s="17"/>
      <c r="J1415" s="71" t="s">
        <v>11</v>
      </c>
    </row>
    <row r="1416" spans="2:10" ht="13.5" thickBot="1">
      <c r="B1416" s="150" t="s">
        <v>4</v>
      </c>
      <c r="C1416" s="106" t="s">
        <v>4</v>
      </c>
      <c r="D1416" s="126" t="s">
        <v>5</v>
      </c>
      <c r="E1416" s="126"/>
      <c r="F1416" s="12" t="s">
        <v>5</v>
      </c>
      <c r="G1416" s="5" t="s">
        <v>4</v>
      </c>
      <c r="H1416" s="3" t="s">
        <v>5</v>
      </c>
      <c r="I1416" s="3"/>
      <c r="J1416" s="72" t="s">
        <v>5</v>
      </c>
    </row>
    <row r="1417" spans="3:10" ht="13.5" thickTop="1">
      <c r="C1417" s="100"/>
      <c r="F1417" s="11"/>
      <c r="G1417" s="4"/>
      <c r="J1417" s="73"/>
    </row>
    <row r="1418" spans="1:10" ht="12.75">
      <c r="A1418" t="s">
        <v>0</v>
      </c>
      <c r="B1418" s="159">
        <v>488292</v>
      </c>
      <c r="C1418" s="101">
        <v>58</v>
      </c>
      <c r="D1418" s="129">
        <v>0.0001</v>
      </c>
      <c r="E1418" s="129"/>
      <c r="F1418" s="28">
        <v>0.0001</v>
      </c>
      <c r="G1418" s="6">
        <v>488234</v>
      </c>
      <c r="H1418" s="27">
        <v>0.9999</v>
      </c>
      <c r="I1418" s="27"/>
      <c r="J1418" s="74">
        <v>0.9999</v>
      </c>
    </row>
    <row r="1419" spans="1:10" ht="12.75">
      <c r="A1419" t="s">
        <v>7</v>
      </c>
      <c r="B1419" s="159">
        <v>46860</v>
      </c>
      <c r="C1419" s="101">
        <v>113</v>
      </c>
      <c r="D1419" s="129">
        <v>0.0024</v>
      </c>
      <c r="E1419" s="129"/>
      <c r="F1419" s="28">
        <v>0.005</v>
      </c>
      <c r="G1419" s="6">
        <v>46747</v>
      </c>
      <c r="H1419" s="27">
        <v>0.9976</v>
      </c>
      <c r="I1419" s="27"/>
      <c r="J1419" s="74">
        <v>0.995</v>
      </c>
    </row>
    <row r="1420" spans="1:10" ht="12.75">
      <c r="A1420" t="s">
        <v>6</v>
      </c>
      <c r="B1420" s="159">
        <v>9761</v>
      </c>
      <c r="C1420" s="101">
        <v>2417</v>
      </c>
      <c r="D1420" s="129">
        <v>0.2476</v>
      </c>
      <c r="E1420" s="129"/>
      <c r="F1420" s="28">
        <v>0.3163</v>
      </c>
      <c r="G1420" s="6">
        <v>7344</v>
      </c>
      <c r="H1420" s="27">
        <v>0.7524</v>
      </c>
      <c r="I1420" s="27"/>
      <c r="J1420" s="74">
        <v>0.6837</v>
      </c>
    </row>
    <row r="1421" spans="1:10" ht="12.75">
      <c r="A1421" t="s">
        <v>8</v>
      </c>
      <c r="B1421" s="159">
        <v>373</v>
      </c>
      <c r="C1421" s="101">
        <v>213</v>
      </c>
      <c r="D1421" s="129">
        <v>0.571</v>
      </c>
      <c r="E1421" s="129"/>
      <c r="F1421" s="28">
        <v>0.8566</v>
      </c>
      <c r="G1421" s="4">
        <v>160</v>
      </c>
      <c r="H1421" s="27">
        <v>0.429</v>
      </c>
      <c r="I1421" s="27"/>
      <c r="J1421" s="74">
        <v>0.1434</v>
      </c>
    </row>
    <row r="1422" spans="1:10" ht="13.5" thickBot="1">
      <c r="A1422" t="s">
        <v>9</v>
      </c>
      <c r="B1422" s="159">
        <v>425</v>
      </c>
      <c r="C1422" s="113">
        <v>5</v>
      </c>
      <c r="D1422" s="134">
        <v>0.0118</v>
      </c>
      <c r="E1422" s="134"/>
      <c r="F1422" s="29">
        <v>0.2227</v>
      </c>
      <c r="G1422" s="20">
        <v>420</v>
      </c>
      <c r="H1422" s="30">
        <v>0.9882</v>
      </c>
      <c r="I1422" s="27"/>
      <c r="J1422" s="75">
        <v>0.7773</v>
      </c>
    </row>
    <row r="1423" spans="1:10" ht="14.25" thickBot="1" thickTop="1">
      <c r="A1423" s="8" t="s">
        <v>1</v>
      </c>
      <c r="B1423" s="162">
        <f>SUM(B1418:B1422)</f>
        <v>545711</v>
      </c>
      <c r="C1423" s="114">
        <f>SUM(C1418:C1422)</f>
        <v>2806</v>
      </c>
      <c r="D1423" s="135">
        <v>0.0051</v>
      </c>
      <c r="E1423" s="135"/>
      <c r="F1423" s="34">
        <v>0.4283</v>
      </c>
      <c r="G1423" s="38">
        <f>SUM(G1418:G1422)</f>
        <v>542905</v>
      </c>
      <c r="H1423" s="34">
        <v>0.9949</v>
      </c>
      <c r="I1423" s="34"/>
      <c r="J1423" s="64">
        <v>0.5717</v>
      </c>
    </row>
    <row r="1424" spans="1:10" ht="18.75" thickBot="1">
      <c r="A1424" s="26"/>
      <c r="B1424" s="161" t="s">
        <v>14</v>
      </c>
      <c r="C1424" s="115"/>
      <c r="D1424" s="115"/>
      <c r="E1424" s="115"/>
      <c r="F1424" s="69"/>
      <c r="G1424" s="69"/>
      <c r="H1424" s="69"/>
      <c r="I1424" s="69"/>
      <c r="J1424" s="70"/>
    </row>
    <row r="1425" spans="1:10" ht="14.25" thickBot="1" thickTop="1">
      <c r="A1425" s="1" t="s">
        <v>29</v>
      </c>
      <c r="B1425" s="158"/>
      <c r="C1425" s="116" t="s">
        <v>2</v>
      </c>
      <c r="D1425" s="136"/>
      <c r="E1425" s="136"/>
      <c r="F1425" s="15"/>
      <c r="G1425" s="14" t="s">
        <v>3</v>
      </c>
      <c r="H1425" s="14"/>
      <c r="I1425" s="14"/>
      <c r="J1425" s="15"/>
    </row>
    <row r="1426" spans="2:10" ht="13.5" thickTop="1">
      <c r="B1426" s="146" t="s">
        <v>10</v>
      </c>
      <c r="C1426" s="100" t="s">
        <v>12</v>
      </c>
      <c r="D1426" s="121"/>
      <c r="E1426" s="121"/>
      <c r="F1426" s="19" t="s">
        <v>11</v>
      </c>
      <c r="G1426" s="13" t="s">
        <v>13</v>
      </c>
      <c r="H1426" s="17"/>
      <c r="I1426" s="17"/>
      <c r="J1426" s="71" t="s">
        <v>11</v>
      </c>
    </row>
    <row r="1427" spans="2:10" ht="13.5" thickBot="1">
      <c r="B1427" s="150" t="s">
        <v>4</v>
      </c>
      <c r="C1427" s="106" t="s">
        <v>4</v>
      </c>
      <c r="D1427" s="126" t="s">
        <v>5</v>
      </c>
      <c r="E1427" s="126"/>
      <c r="F1427" s="12" t="s">
        <v>5</v>
      </c>
      <c r="G1427" s="5" t="s">
        <v>4</v>
      </c>
      <c r="H1427" s="3" t="s">
        <v>5</v>
      </c>
      <c r="I1427" s="3"/>
      <c r="J1427" s="72" t="s">
        <v>5</v>
      </c>
    </row>
    <row r="1428" spans="3:10" ht="13.5" thickTop="1">
      <c r="C1428" s="100"/>
      <c r="F1428" s="11"/>
      <c r="G1428" s="4"/>
      <c r="J1428" s="73"/>
    </row>
    <row r="1429" spans="1:10" ht="12.75">
      <c r="A1429" t="s">
        <v>0</v>
      </c>
      <c r="B1429" s="159">
        <v>487014</v>
      </c>
      <c r="C1429" s="101">
        <v>62</v>
      </c>
      <c r="D1429" s="129">
        <v>0.0001</v>
      </c>
      <c r="E1429" s="129"/>
      <c r="F1429" s="28">
        <v>0.0001</v>
      </c>
      <c r="G1429" s="6">
        <v>486952</v>
      </c>
      <c r="H1429" s="27">
        <v>0.9999</v>
      </c>
      <c r="I1429" s="27"/>
      <c r="J1429" s="74">
        <v>0.9999</v>
      </c>
    </row>
    <row r="1430" spans="1:10" ht="12.75">
      <c r="A1430" t="s">
        <v>7</v>
      </c>
      <c r="B1430" s="159">
        <v>46608</v>
      </c>
      <c r="C1430" s="101">
        <v>101</v>
      </c>
      <c r="D1430" s="129">
        <v>0.0022</v>
      </c>
      <c r="E1430" s="129"/>
      <c r="F1430" s="28">
        <v>0.0049</v>
      </c>
      <c r="G1430" s="6">
        <v>46507</v>
      </c>
      <c r="H1430" s="27">
        <v>0.9978</v>
      </c>
      <c r="I1430" s="27"/>
      <c r="J1430" s="74">
        <v>0.9951</v>
      </c>
    </row>
    <row r="1431" spans="1:10" ht="12.75">
      <c r="A1431" t="s">
        <v>6</v>
      </c>
      <c r="B1431" s="159">
        <v>9736</v>
      </c>
      <c r="C1431" s="101">
        <v>2291</v>
      </c>
      <c r="D1431" s="129">
        <v>0.2353</v>
      </c>
      <c r="E1431" s="129"/>
      <c r="F1431" s="28">
        <v>0.2968</v>
      </c>
      <c r="G1431" s="6">
        <v>7445</v>
      </c>
      <c r="H1431" s="27">
        <v>0.7647</v>
      </c>
      <c r="I1431" s="27"/>
      <c r="J1431" s="74">
        <v>0.7032</v>
      </c>
    </row>
    <row r="1432" spans="1:10" ht="12.75">
      <c r="A1432" t="s">
        <v>8</v>
      </c>
      <c r="B1432" s="159">
        <v>369</v>
      </c>
      <c r="C1432" s="101">
        <v>200</v>
      </c>
      <c r="D1432" s="129">
        <v>0.542</v>
      </c>
      <c r="E1432" s="129"/>
      <c r="F1432" s="28">
        <v>0.8415</v>
      </c>
      <c r="G1432" s="4">
        <v>169</v>
      </c>
      <c r="H1432" s="27">
        <v>0.458</v>
      </c>
      <c r="I1432" s="27"/>
      <c r="J1432" s="74">
        <v>0.1585</v>
      </c>
    </row>
    <row r="1433" spans="1:10" ht="13.5" thickBot="1">
      <c r="A1433" t="s">
        <v>9</v>
      </c>
      <c r="B1433" s="159">
        <v>428</v>
      </c>
      <c r="C1433" s="113">
        <v>6</v>
      </c>
      <c r="D1433" s="134">
        <v>0.014</v>
      </c>
      <c r="E1433" s="134"/>
      <c r="F1433" s="29">
        <v>0.211</v>
      </c>
      <c r="G1433" s="20">
        <v>422</v>
      </c>
      <c r="H1433" s="30">
        <v>0.986</v>
      </c>
      <c r="I1433" s="27"/>
      <c r="J1433" s="75">
        <v>0.789</v>
      </c>
    </row>
    <row r="1434" spans="1:10" ht="14.25" thickBot="1" thickTop="1">
      <c r="A1434" s="8" t="s">
        <v>1</v>
      </c>
      <c r="B1434" s="162">
        <f>SUM(B1429:B1433)</f>
        <v>544155</v>
      </c>
      <c r="C1434" s="114">
        <f>SUM(C1429:C1433)</f>
        <v>2660</v>
      </c>
      <c r="D1434" s="135">
        <v>0.0049</v>
      </c>
      <c r="E1434" s="135"/>
      <c r="F1434" s="34">
        <v>0.4084</v>
      </c>
      <c r="G1434" s="38">
        <f>SUM(G1429:G1433)</f>
        <v>541495</v>
      </c>
      <c r="H1434" s="34">
        <v>0.9951</v>
      </c>
      <c r="I1434" s="34"/>
      <c r="J1434" s="64">
        <v>0.5916</v>
      </c>
    </row>
    <row r="1435" spans="1:10" ht="18.75" thickBot="1">
      <c r="A1435" s="26"/>
      <c r="B1435" s="161" t="s">
        <v>14</v>
      </c>
      <c r="C1435" s="115"/>
      <c r="D1435" s="115"/>
      <c r="E1435" s="115"/>
      <c r="F1435" s="69"/>
      <c r="G1435" s="69"/>
      <c r="H1435" s="69"/>
      <c r="I1435" s="69"/>
      <c r="J1435" s="70"/>
    </row>
    <row r="1436" spans="1:10" ht="14.25" thickBot="1" thickTop="1">
      <c r="A1436" s="1" t="s">
        <v>28</v>
      </c>
      <c r="B1436" s="158"/>
      <c r="C1436" s="116" t="s">
        <v>2</v>
      </c>
      <c r="D1436" s="136"/>
      <c r="E1436" s="136"/>
      <c r="F1436" s="15"/>
      <c r="G1436" s="14" t="s">
        <v>3</v>
      </c>
      <c r="H1436" s="14"/>
      <c r="I1436" s="14"/>
      <c r="J1436" s="15"/>
    </row>
    <row r="1437" spans="2:10" ht="13.5" thickTop="1">
      <c r="B1437" s="146" t="s">
        <v>10</v>
      </c>
      <c r="C1437" s="100" t="s">
        <v>12</v>
      </c>
      <c r="D1437" s="121"/>
      <c r="E1437" s="121"/>
      <c r="F1437" s="19" t="s">
        <v>11</v>
      </c>
      <c r="G1437" s="13" t="s">
        <v>13</v>
      </c>
      <c r="H1437" s="17"/>
      <c r="I1437" s="17"/>
      <c r="J1437" s="71" t="s">
        <v>11</v>
      </c>
    </row>
    <row r="1438" spans="2:10" ht="13.5" thickBot="1">
      <c r="B1438" s="150" t="s">
        <v>4</v>
      </c>
      <c r="C1438" s="106" t="s">
        <v>4</v>
      </c>
      <c r="D1438" s="126" t="s">
        <v>5</v>
      </c>
      <c r="E1438" s="126"/>
      <c r="F1438" s="12" t="s">
        <v>5</v>
      </c>
      <c r="G1438" s="5" t="s">
        <v>4</v>
      </c>
      <c r="H1438" s="3" t="s">
        <v>5</v>
      </c>
      <c r="I1438" s="3"/>
      <c r="J1438" s="72" t="s">
        <v>5</v>
      </c>
    </row>
    <row r="1439" spans="3:10" ht="13.5" thickTop="1">
      <c r="C1439" s="100"/>
      <c r="F1439" s="11"/>
      <c r="G1439" s="4"/>
      <c r="J1439" s="73"/>
    </row>
    <row r="1440" spans="1:10" ht="12.75">
      <c r="A1440" t="s">
        <v>0</v>
      </c>
      <c r="B1440" s="159">
        <v>486650</v>
      </c>
      <c r="C1440" s="101">
        <v>67</v>
      </c>
      <c r="D1440" s="129">
        <v>0.0001</v>
      </c>
      <c r="E1440" s="129"/>
      <c r="F1440" s="28">
        <v>0.0001</v>
      </c>
      <c r="G1440" s="6">
        <v>486583</v>
      </c>
      <c r="H1440" s="27">
        <v>0.9999</v>
      </c>
      <c r="I1440" s="27"/>
      <c r="J1440" s="74">
        <v>0.9999</v>
      </c>
    </row>
    <row r="1441" spans="1:10" ht="12.75">
      <c r="A1441" t="s">
        <v>7</v>
      </c>
      <c r="B1441" s="159">
        <v>46454</v>
      </c>
      <c r="C1441" s="101">
        <v>88</v>
      </c>
      <c r="D1441" s="129">
        <v>0.0019</v>
      </c>
      <c r="E1441" s="129"/>
      <c r="F1441" s="28">
        <v>0.0028</v>
      </c>
      <c r="G1441" s="6">
        <v>46366</v>
      </c>
      <c r="H1441" s="27">
        <v>0.9981</v>
      </c>
      <c r="I1441" s="27"/>
      <c r="J1441" s="74">
        <v>0.9972</v>
      </c>
    </row>
    <row r="1442" spans="1:10" ht="12.75">
      <c r="A1442" t="s">
        <v>6</v>
      </c>
      <c r="B1442" s="159">
        <v>9822</v>
      </c>
      <c r="C1442" s="101">
        <v>2133</v>
      </c>
      <c r="D1442" s="129">
        <v>0.2172</v>
      </c>
      <c r="E1442" s="129"/>
      <c r="F1442" s="28">
        <v>0.2923</v>
      </c>
      <c r="G1442" s="6">
        <v>7689</v>
      </c>
      <c r="H1442" s="27">
        <v>0.7828</v>
      </c>
      <c r="I1442" s="27"/>
      <c r="J1442" s="74">
        <v>0.7077</v>
      </c>
    </row>
    <row r="1443" spans="1:10" ht="12.75">
      <c r="A1443" t="s">
        <v>8</v>
      </c>
      <c r="B1443" s="159">
        <v>365</v>
      </c>
      <c r="C1443" s="101">
        <v>185</v>
      </c>
      <c r="D1443" s="129">
        <v>0.5068</v>
      </c>
      <c r="E1443" s="129"/>
      <c r="F1443" s="28">
        <v>0.8111</v>
      </c>
      <c r="G1443" s="4">
        <v>180</v>
      </c>
      <c r="H1443" s="27">
        <v>0.4932</v>
      </c>
      <c r="I1443" s="27"/>
      <c r="J1443" s="74">
        <v>0.1889</v>
      </c>
    </row>
    <row r="1444" spans="1:10" ht="13.5" thickBot="1">
      <c r="A1444" t="s">
        <v>9</v>
      </c>
      <c r="B1444" s="159">
        <v>429</v>
      </c>
      <c r="C1444" s="113">
        <v>6</v>
      </c>
      <c r="D1444" s="134">
        <v>0.014</v>
      </c>
      <c r="E1444" s="134"/>
      <c r="F1444" s="29">
        <v>0.1888</v>
      </c>
      <c r="G1444" s="20">
        <v>423</v>
      </c>
      <c r="H1444" s="30">
        <v>0.986</v>
      </c>
      <c r="I1444" s="27"/>
      <c r="J1444" s="75">
        <v>0.8112</v>
      </c>
    </row>
    <row r="1445" spans="1:10" ht="14.25" thickBot="1" thickTop="1">
      <c r="A1445" s="8" t="s">
        <v>1</v>
      </c>
      <c r="B1445" s="162">
        <f>SUM(B1440:B1444)</f>
        <v>543720</v>
      </c>
      <c r="C1445" s="114">
        <f>SUM(C1440:C1444)</f>
        <v>2479</v>
      </c>
      <c r="D1445" s="135">
        <v>0.0046</v>
      </c>
      <c r="E1445" s="135"/>
      <c r="F1445" s="34">
        <v>0.3822</v>
      </c>
      <c r="G1445" s="38">
        <f>SUM(G1440:G1444)</f>
        <v>541241</v>
      </c>
      <c r="H1445" s="34">
        <v>0.9954</v>
      </c>
      <c r="I1445" s="34"/>
      <c r="J1445" s="64">
        <v>0.6178</v>
      </c>
    </row>
    <row r="1446" spans="1:10" ht="18.75" thickBot="1">
      <c r="A1446" s="26"/>
      <c r="B1446" s="161" t="s">
        <v>14</v>
      </c>
      <c r="C1446" s="115"/>
      <c r="D1446" s="115"/>
      <c r="E1446" s="115"/>
      <c r="F1446" s="69"/>
      <c r="G1446" s="69"/>
      <c r="H1446" s="69"/>
      <c r="I1446" s="69"/>
      <c r="J1446" s="70"/>
    </row>
    <row r="1447" spans="1:10" ht="14.25" thickBot="1" thickTop="1">
      <c r="A1447" s="1" t="s">
        <v>27</v>
      </c>
      <c r="B1447" s="158"/>
      <c r="C1447" s="116" t="s">
        <v>2</v>
      </c>
      <c r="D1447" s="136"/>
      <c r="E1447" s="136"/>
      <c r="F1447" s="15"/>
      <c r="G1447" s="14" t="s">
        <v>3</v>
      </c>
      <c r="H1447" s="14"/>
      <c r="I1447" s="14"/>
      <c r="J1447" s="15"/>
    </row>
    <row r="1448" spans="2:10" ht="13.5" thickTop="1">
      <c r="B1448" s="146" t="s">
        <v>10</v>
      </c>
      <c r="C1448" s="100" t="s">
        <v>12</v>
      </c>
      <c r="D1448" s="121"/>
      <c r="E1448" s="121"/>
      <c r="F1448" s="19" t="s">
        <v>11</v>
      </c>
      <c r="G1448" s="13" t="s">
        <v>13</v>
      </c>
      <c r="H1448" s="17"/>
      <c r="I1448" s="17"/>
      <c r="J1448" s="71" t="s">
        <v>11</v>
      </c>
    </row>
    <row r="1449" spans="2:10" ht="13.5" thickBot="1">
      <c r="B1449" s="150" t="s">
        <v>4</v>
      </c>
      <c r="C1449" s="106" t="s">
        <v>4</v>
      </c>
      <c r="D1449" s="126" t="s">
        <v>5</v>
      </c>
      <c r="E1449" s="126"/>
      <c r="F1449" s="12" t="s">
        <v>5</v>
      </c>
      <c r="G1449" s="5" t="s">
        <v>4</v>
      </c>
      <c r="H1449" s="3" t="s">
        <v>5</v>
      </c>
      <c r="I1449" s="3"/>
      <c r="J1449" s="72" t="s">
        <v>5</v>
      </c>
    </row>
    <row r="1450" spans="3:10" ht="13.5" thickTop="1">
      <c r="C1450" s="100"/>
      <c r="F1450" s="11"/>
      <c r="G1450" s="4"/>
      <c r="J1450" s="73"/>
    </row>
    <row r="1451" spans="1:10" ht="12.75">
      <c r="A1451" t="s">
        <v>0</v>
      </c>
      <c r="B1451" s="159">
        <v>486353</v>
      </c>
      <c r="C1451" s="101">
        <v>78</v>
      </c>
      <c r="D1451" s="129">
        <v>0.0002</v>
      </c>
      <c r="E1451" s="129"/>
      <c r="F1451" s="28">
        <v>0.0002</v>
      </c>
      <c r="G1451" s="6">
        <v>486275</v>
      </c>
      <c r="H1451" s="27">
        <v>0.9998</v>
      </c>
      <c r="I1451" s="27"/>
      <c r="J1451" s="74">
        <v>0.9998</v>
      </c>
    </row>
    <row r="1452" spans="1:10" ht="12.75">
      <c r="A1452" t="s">
        <v>7</v>
      </c>
      <c r="B1452" s="159">
        <v>46142</v>
      </c>
      <c r="C1452" s="101">
        <v>72</v>
      </c>
      <c r="D1452" s="129">
        <v>0.0016</v>
      </c>
      <c r="E1452" s="129"/>
      <c r="F1452" s="28">
        <v>0.002</v>
      </c>
      <c r="G1452" s="6">
        <v>46070</v>
      </c>
      <c r="H1452" s="27">
        <v>0.9984</v>
      </c>
      <c r="I1452" s="27"/>
      <c r="J1452" s="74">
        <v>0.998</v>
      </c>
    </row>
    <row r="1453" spans="1:10" ht="12.75">
      <c r="A1453" t="s">
        <v>6</v>
      </c>
      <c r="B1453" s="159">
        <v>9999</v>
      </c>
      <c r="C1453" s="101">
        <v>1562</v>
      </c>
      <c r="D1453" s="129">
        <v>0.1562</v>
      </c>
      <c r="E1453" s="129"/>
      <c r="F1453" s="28">
        <v>0.2259</v>
      </c>
      <c r="G1453" s="6">
        <v>8437</v>
      </c>
      <c r="H1453" s="27">
        <v>0.8438</v>
      </c>
      <c r="I1453" s="27"/>
      <c r="J1453" s="74">
        <v>0.7741</v>
      </c>
    </row>
    <row r="1454" spans="1:10" ht="12.75">
      <c r="A1454" t="s">
        <v>8</v>
      </c>
      <c r="B1454" s="159">
        <v>370</v>
      </c>
      <c r="C1454" s="101">
        <v>180</v>
      </c>
      <c r="D1454" s="129">
        <v>0.4865</v>
      </c>
      <c r="E1454" s="129"/>
      <c r="F1454" s="28">
        <v>0.8282</v>
      </c>
      <c r="G1454" s="4">
        <v>190</v>
      </c>
      <c r="H1454" s="27">
        <v>0.5135</v>
      </c>
      <c r="I1454" s="27"/>
      <c r="J1454" s="74">
        <v>0.1718</v>
      </c>
    </row>
    <row r="1455" spans="1:10" ht="13.5" thickBot="1">
      <c r="A1455" t="s">
        <v>9</v>
      </c>
      <c r="B1455" s="159">
        <v>425</v>
      </c>
      <c r="C1455" s="113">
        <v>3</v>
      </c>
      <c r="D1455" s="134">
        <v>0.0071</v>
      </c>
      <c r="E1455" s="134"/>
      <c r="F1455" s="29">
        <v>0.1598</v>
      </c>
      <c r="G1455" s="20">
        <v>422</v>
      </c>
      <c r="H1455" s="30">
        <v>0.9929</v>
      </c>
      <c r="I1455" s="27"/>
      <c r="J1455" s="75">
        <v>0.8402</v>
      </c>
    </row>
    <row r="1456" spans="1:10" ht="14.25" thickBot="1" thickTop="1">
      <c r="A1456" s="8" t="s">
        <v>1</v>
      </c>
      <c r="B1456" s="162">
        <f>SUM(B1451:B1455)</f>
        <v>543289</v>
      </c>
      <c r="C1456" s="114">
        <v>1895</v>
      </c>
      <c r="D1456" s="135">
        <v>0.0035</v>
      </c>
      <c r="E1456" s="135"/>
      <c r="F1456" s="34">
        <v>0.4073</v>
      </c>
      <c r="G1456" s="38">
        <f>SUM(G1451:G1455)</f>
        <v>541394</v>
      </c>
      <c r="H1456" s="34">
        <v>0.9965</v>
      </c>
      <c r="I1456" s="34"/>
      <c r="J1456" s="64">
        <v>0.5927</v>
      </c>
    </row>
    <row r="1457" spans="1:10" ht="18.75" thickBot="1">
      <c r="A1457" s="26"/>
      <c r="B1457" s="161" t="s">
        <v>14</v>
      </c>
      <c r="C1457" s="115"/>
      <c r="D1457" s="115"/>
      <c r="E1457" s="115"/>
      <c r="F1457" s="69"/>
      <c r="G1457" s="69"/>
      <c r="H1457" s="69"/>
      <c r="I1457" s="69"/>
      <c r="J1457" s="70"/>
    </row>
    <row r="1458" spans="1:10" ht="14.25" thickBot="1" thickTop="1">
      <c r="A1458" s="1" t="s">
        <v>26</v>
      </c>
      <c r="B1458" s="158"/>
      <c r="C1458" s="116" t="s">
        <v>2</v>
      </c>
      <c r="D1458" s="136"/>
      <c r="E1458" s="136"/>
      <c r="F1458" s="15"/>
      <c r="G1458" s="14" t="s">
        <v>3</v>
      </c>
      <c r="H1458" s="14"/>
      <c r="I1458" s="14"/>
      <c r="J1458" s="15"/>
    </row>
    <row r="1459" spans="2:10" ht="13.5" thickTop="1">
      <c r="B1459" s="146" t="s">
        <v>10</v>
      </c>
      <c r="C1459" s="100" t="s">
        <v>12</v>
      </c>
      <c r="D1459" s="121"/>
      <c r="E1459" s="121"/>
      <c r="F1459" s="19" t="s">
        <v>11</v>
      </c>
      <c r="G1459" s="13" t="s">
        <v>13</v>
      </c>
      <c r="H1459" s="17"/>
      <c r="I1459" s="17"/>
      <c r="J1459" s="71" t="s">
        <v>11</v>
      </c>
    </row>
    <row r="1460" spans="2:10" ht="13.5" thickBot="1">
      <c r="B1460" s="150" t="s">
        <v>4</v>
      </c>
      <c r="C1460" s="106" t="s">
        <v>4</v>
      </c>
      <c r="D1460" s="126" t="s">
        <v>5</v>
      </c>
      <c r="E1460" s="126"/>
      <c r="F1460" s="12" t="s">
        <v>5</v>
      </c>
      <c r="G1460" s="5" t="s">
        <v>4</v>
      </c>
      <c r="H1460" s="3" t="s">
        <v>5</v>
      </c>
      <c r="I1460" s="3"/>
      <c r="J1460" s="72" t="s">
        <v>5</v>
      </c>
    </row>
    <row r="1461" spans="3:10" ht="13.5" thickTop="1">
      <c r="C1461" s="100"/>
      <c r="F1461" s="11"/>
      <c r="G1461" s="4"/>
      <c r="J1461" s="73"/>
    </row>
    <row r="1462" spans="1:10" ht="12.75">
      <c r="A1462" t="s">
        <v>0</v>
      </c>
      <c r="B1462" s="159">
        <v>486390</v>
      </c>
      <c r="C1462" s="101">
        <v>86</v>
      </c>
      <c r="D1462" s="129">
        <v>0.0002</v>
      </c>
      <c r="E1462" s="129"/>
      <c r="F1462" s="28">
        <v>0.0002</v>
      </c>
      <c r="G1462" s="6">
        <v>486304</v>
      </c>
      <c r="H1462" s="27">
        <v>0.9998</v>
      </c>
      <c r="I1462" s="27"/>
      <c r="J1462" s="74">
        <v>0.9998</v>
      </c>
    </row>
    <row r="1463" spans="1:10" ht="12.75">
      <c r="A1463" t="s">
        <v>7</v>
      </c>
      <c r="B1463" s="159">
        <v>45913</v>
      </c>
      <c r="C1463" s="101">
        <v>73</v>
      </c>
      <c r="D1463" s="129">
        <v>0.0016</v>
      </c>
      <c r="E1463" s="129"/>
      <c r="F1463" s="28">
        <v>0.0028</v>
      </c>
      <c r="G1463" s="6">
        <v>45840</v>
      </c>
      <c r="H1463" s="27">
        <v>0.9984</v>
      </c>
      <c r="I1463" s="27"/>
      <c r="J1463" s="74">
        <v>0.9972</v>
      </c>
    </row>
    <row r="1464" spans="1:10" ht="12.75">
      <c r="A1464" t="s">
        <v>6</v>
      </c>
      <c r="B1464" s="159">
        <v>10025</v>
      </c>
      <c r="C1464" s="101">
        <v>1575</v>
      </c>
      <c r="D1464" s="129">
        <v>0.1571</v>
      </c>
      <c r="E1464" s="129"/>
      <c r="F1464" s="28">
        <v>0.2384</v>
      </c>
      <c r="G1464" s="6">
        <v>8450</v>
      </c>
      <c r="H1464" s="27">
        <v>0.8429</v>
      </c>
      <c r="I1464" s="27"/>
      <c r="J1464" s="74">
        <v>0.7616</v>
      </c>
    </row>
    <row r="1465" spans="1:10" ht="12.75">
      <c r="A1465" t="s">
        <v>8</v>
      </c>
      <c r="B1465" s="159">
        <v>366</v>
      </c>
      <c r="C1465" s="101">
        <v>165</v>
      </c>
      <c r="D1465" s="129">
        <v>0.4508</v>
      </c>
      <c r="E1465" s="129"/>
      <c r="F1465" s="28">
        <v>0.7732</v>
      </c>
      <c r="G1465" s="4">
        <v>201</v>
      </c>
      <c r="H1465" s="27">
        <v>0.5492</v>
      </c>
      <c r="I1465" s="27"/>
      <c r="J1465" s="74">
        <v>0.2268</v>
      </c>
    </row>
    <row r="1466" spans="1:10" ht="13.5" thickBot="1">
      <c r="A1466" t="s">
        <v>9</v>
      </c>
      <c r="B1466" s="159">
        <v>426</v>
      </c>
      <c r="C1466" s="113">
        <v>4</v>
      </c>
      <c r="D1466" s="134">
        <v>0.0094</v>
      </c>
      <c r="E1466" s="134"/>
      <c r="F1466" s="29">
        <v>0.159</v>
      </c>
      <c r="G1466" s="20">
        <v>422</v>
      </c>
      <c r="H1466" s="30">
        <v>0.9906</v>
      </c>
      <c r="I1466" s="27"/>
      <c r="J1466" s="75">
        <v>0.841</v>
      </c>
    </row>
    <row r="1467" spans="1:10" ht="14.25" thickBot="1" thickTop="1">
      <c r="A1467" s="8" t="s">
        <v>1</v>
      </c>
      <c r="B1467" s="162">
        <f>SUM(B1462:B1466)</f>
        <v>543120</v>
      </c>
      <c r="C1467" s="114">
        <f>SUM(C1462:C1466)</f>
        <v>1903</v>
      </c>
      <c r="D1467" s="135">
        <v>0.0035</v>
      </c>
      <c r="E1467" s="135"/>
      <c r="F1467" s="34">
        <v>0.3829</v>
      </c>
      <c r="G1467" s="38">
        <f>SUM(G1462:G1466)</f>
        <v>541217</v>
      </c>
      <c r="H1467" s="34">
        <v>0.9965</v>
      </c>
      <c r="I1467" s="34"/>
      <c r="J1467" s="64">
        <v>0.6171</v>
      </c>
    </row>
    <row r="1468" spans="1:10" ht="18.75" thickBot="1">
      <c r="A1468" s="26"/>
      <c r="B1468" s="161" t="s">
        <v>14</v>
      </c>
      <c r="C1468" s="115"/>
      <c r="D1468" s="115"/>
      <c r="E1468" s="115"/>
      <c r="F1468" s="69"/>
      <c r="G1468" s="69"/>
      <c r="H1468" s="69"/>
      <c r="I1468" s="69"/>
      <c r="J1468" s="70"/>
    </row>
    <row r="1469" spans="1:10" ht="14.25" thickBot="1" thickTop="1">
      <c r="A1469" s="1" t="s">
        <v>25</v>
      </c>
      <c r="B1469" s="158"/>
      <c r="C1469" s="116" t="s">
        <v>2</v>
      </c>
      <c r="D1469" s="136"/>
      <c r="E1469" s="136"/>
      <c r="F1469" s="15"/>
      <c r="G1469" s="14" t="s">
        <v>3</v>
      </c>
      <c r="H1469" s="14"/>
      <c r="I1469" s="14"/>
      <c r="J1469" s="15"/>
    </row>
    <row r="1470" spans="2:10" ht="13.5" thickTop="1">
      <c r="B1470" s="146" t="s">
        <v>10</v>
      </c>
      <c r="C1470" s="100" t="s">
        <v>12</v>
      </c>
      <c r="D1470" s="121"/>
      <c r="E1470" s="121"/>
      <c r="F1470" s="19" t="s">
        <v>11</v>
      </c>
      <c r="G1470" s="13" t="s">
        <v>13</v>
      </c>
      <c r="H1470" s="17"/>
      <c r="I1470" s="17"/>
      <c r="J1470" s="71" t="s">
        <v>11</v>
      </c>
    </row>
    <row r="1471" spans="2:10" ht="13.5" thickBot="1">
      <c r="B1471" s="150" t="s">
        <v>4</v>
      </c>
      <c r="C1471" s="106" t="s">
        <v>4</v>
      </c>
      <c r="D1471" s="126" t="s">
        <v>5</v>
      </c>
      <c r="E1471" s="126"/>
      <c r="F1471" s="12" t="s">
        <v>5</v>
      </c>
      <c r="G1471" s="5" t="s">
        <v>4</v>
      </c>
      <c r="H1471" s="3" t="s">
        <v>5</v>
      </c>
      <c r="I1471" s="3"/>
      <c r="J1471" s="72" t="s">
        <v>5</v>
      </c>
    </row>
    <row r="1472" spans="3:10" ht="13.5" thickTop="1">
      <c r="C1472" s="100"/>
      <c r="F1472" s="11"/>
      <c r="G1472" s="4"/>
      <c r="J1472" s="73"/>
    </row>
    <row r="1473" spans="1:10" ht="12.75">
      <c r="A1473" t="s">
        <v>0</v>
      </c>
      <c r="B1473" s="159">
        <v>486283</v>
      </c>
      <c r="C1473" s="101">
        <v>84</v>
      </c>
      <c r="D1473" s="129">
        <v>0.0002</v>
      </c>
      <c r="E1473" s="129"/>
      <c r="F1473" s="28">
        <v>0.0002</v>
      </c>
      <c r="G1473" s="6">
        <v>486199</v>
      </c>
      <c r="H1473" s="27">
        <v>0.9998</v>
      </c>
      <c r="I1473" s="27"/>
      <c r="J1473" s="74">
        <v>0.9998</v>
      </c>
    </row>
    <row r="1474" spans="1:10" ht="12.75">
      <c r="A1474" t="s">
        <v>7</v>
      </c>
      <c r="B1474" s="159">
        <v>45114</v>
      </c>
      <c r="C1474" s="101">
        <v>74</v>
      </c>
      <c r="D1474" s="129">
        <v>0.0016</v>
      </c>
      <c r="E1474" s="129"/>
      <c r="F1474" s="28">
        <v>0.003</v>
      </c>
      <c r="G1474" s="6">
        <v>45040</v>
      </c>
      <c r="H1474" s="27">
        <v>0.9984</v>
      </c>
      <c r="I1474" s="27"/>
      <c r="J1474" s="74">
        <v>0.997</v>
      </c>
    </row>
    <row r="1475" spans="1:10" ht="12.75">
      <c r="A1475" t="s">
        <v>6</v>
      </c>
      <c r="B1475" s="159">
        <v>10686</v>
      </c>
      <c r="C1475" s="101">
        <v>1527</v>
      </c>
      <c r="D1475" s="129">
        <v>0.1429</v>
      </c>
      <c r="E1475" s="129"/>
      <c r="F1475" s="28">
        <v>0.2076</v>
      </c>
      <c r="G1475" s="6">
        <v>9159</v>
      </c>
      <c r="H1475" s="27">
        <v>0.8571</v>
      </c>
      <c r="I1475" s="27"/>
      <c r="J1475" s="74">
        <v>0.7924</v>
      </c>
    </row>
    <row r="1476" spans="1:10" ht="12.75">
      <c r="A1476" t="s">
        <v>8</v>
      </c>
      <c r="B1476" s="159">
        <v>366</v>
      </c>
      <c r="C1476" s="101">
        <v>164</v>
      </c>
      <c r="D1476" s="129">
        <v>0.4481</v>
      </c>
      <c r="E1476" s="129"/>
      <c r="F1476" s="28">
        <v>0.7525</v>
      </c>
      <c r="G1476" s="4">
        <v>202</v>
      </c>
      <c r="H1476" s="27">
        <v>0.5519</v>
      </c>
      <c r="I1476" s="27"/>
      <c r="J1476" s="74">
        <v>0.2475</v>
      </c>
    </row>
    <row r="1477" spans="1:10" ht="13.5" thickBot="1">
      <c r="A1477" t="s">
        <v>9</v>
      </c>
      <c r="B1477" s="159">
        <v>426</v>
      </c>
      <c r="C1477" s="113">
        <v>5</v>
      </c>
      <c r="D1477" s="134">
        <v>0.0117</v>
      </c>
      <c r="E1477" s="134"/>
      <c r="F1477" s="29">
        <v>0.149</v>
      </c>
      <c r="G1477" s="20">
        <v>421</v>
      </c>
      <c r="H1477" s="30">
        <v>0.9883</v>
      </c>
      <c r="I1477" s="27"/>
      <c r="J1477" s="75">
        <v>0.851</v>
      </c>
    </row>
    <row r="1478" spans="1:10" ht="14.25" thickBot="1" thickTop="1">
      <c r="A1478" s="8" t="s">
        <v>1</v>
      </c>
      <c r="B1478" s="162">
        <f>SUM(B1473:B1477)</f>
        <v>542875</v>
      </c>
      <c r="C1478" s="114">
        <f>SUM(C1473:C1477)</f>
        <v>1854</v>
      </c>
      <c r="D1478" s="135">
        <v>0.0034</v>
      </c>
      <c r="E1478" s="135"/>
      <c r="F1478" s="34">
        <v>0.3445</v>
      </c>
      <c r="G1478" s="38">
        <f>SUM(G1473:G1477)</f>
        <v>541021</v>
      </c>
      <c r="H1478" s="34">
        <v>0.9966</v>
      </c>
      <c r="I1478" s="34"/>
      <c r="J1478" s="64">
        <v>0.6555</v>
      </c>
    </row>
    <row r="1479" spans="1:10" ht="18">
      <c r="A1479" s="26"/>
      <c r="B1479" s="161"/>
      <c r="C1479" s="115"/>
      <c r="D1479" s="115"/>
      <c r="E1479" s="115"/>
      <c r="F1479" s="69"/>
      <c r="G1479" s="69"/>
      <c r="H1479" s="69"/>
      <c r="I1479" s="69"/>
      <c r="J1479" s="70"/>
    </row>
    <row r="1480" ht="13.5" thickBot="1">
      <c r="A1480" s="1"/>
    </row>
    <row r="1481" spans="1:10" ht="14.25" thickBot="1" thickTop="1">
      <c r="A1481" s="1" t="s">
        <v>24</v>
      </c>
      <c r="B1481" s="158"/>
      <c r="C1481" s="116" t="s">
        <v>2</v>
      </c>
      <c r="D1481" s="136"/>
      <c r="E1481" s="136"/>
      <c r="F1481" s="15"/>
      <c r="G1481" s="14" t="s">
        <v>3</v>
      </c>
      <c r="H1481" s="14"/>
      <c r="I1481" s="14"/>
      <c r="J1481" s="15"/>
    </row>
    <row r="1482" spans="2:10" ht="13.5" thickTop="1">
      <c r="B1482" s="146" t="s">
        <v>10</v>
      </c>
      <c r="C1482" s="100" t="s">
        <v>12</v>
      </c>
      <c r="D1482" s="121"/>
      <c r="E1482" s="121"/>
      <c r="F1482" s="19" t="s">
        <v>11</v>
      </c>
      <c r="G1482" s="13" t="s">
        <v>13</v>
      </c>
      <c r="H1482" s="17"/>
      <c r="I1482" s="17"/>
      <c r="J1482" s="71" t="s">
        <v>11</v>
      </c>
    </row>
    <row r="1483" spans="2:10" ht="13.5" thickBot="1">
      <c r="B1483" s="150" t="s">
        <v>4</v>
      </c>
      <c r="C1483" s="106" t="s">
        <v>4</v>
      </c>
      <c r="D1483" s="126" t="s">
        <v>5</v>
      </c>
      <c r="E1483" s="126"/>
      <c r="F1483" s="12" t="s">
        <v>5</v>
      </c>
      <c r="G1483" s="5" t="s">
        <v>4</v>
      </c>
      <c r="H1483" s="3" t="s">
        <v>5</v>
      </c>
      <c r="I1483" s="3"/>
      <c r="J1483" s="72" t="s">
        <v>5</v>
      </c>
    </row>
    <row r="1484" spans="3:10" ht="13.5" thickTop="1">
      <c r="C1484" s="100"/>
      <c r="F1484" s="11"/>
      <c r="G1484" s="4"/>
      <c r="J1484" s="73"/>
    </row>
    <row r="1485" spans="1:10" ht="12.75">
      <c r="A1485" t="s">
        <v>0</v>
      </c>
      <c r="B1485" s="159">
        <v>486080</v>
      </c>
      <c r="C1485" s="101">
        <v>81</v>
      </c>
      <c r="D1485" s="129">
        <v>0.0002</v>
      </c>
      <c r="E1485" s="129"/>
      <c r="F1485" s="28">
        <v>0.0002</v>
      </c>
      <c r="G1485" s="6">
        <v>485999</v>
      </c>
      <c r="H1485" s="27">
        <v>0.9998</v>
      </c>
      <c r="I1485" s="27"/>
      <c r="J1485" s="74">
        <v>0.9998</v>
      </c>
    </row>
    <row r="1486" spans="1:10" ht="12.75">
      <c r="A1486" t="s">
        <v>7</v>
      </c>
      <c r="B1486" s="159">
        <v>45025</v>
      </c>
      <c r="C1486" s="101">
        <v>63</v>
      </c>
      <c r="D1486" s="129">
        <v>0.0014</v>
      </c>
      <c r="E1486" s="129"/>
      <c r="F1486" s="28">
        <v>0.0029</v>
      </c>
      <c r="G1486" s="6">
        <v>44962</v>
      </c>
      <c r="H1486" s="27">
        <v>0.9986</v>
      </c>
      <c r="I1486" s="27"/>
      <c r="J1486" s="74">
        <v>0.9971</v>
      </c>
    </row>
    <row r="1487" spans="1:10" ht="12.75">
      <c r="A1487" t="s">
        <v>6</v>
      </c>
      <c r="B1487" s="159">
        <v>10716</v>
      </c>
      <c r="C1487" s="101">
        <v>934</v>
      </c>
      <c r="D1487" s="129">
        <v>0.0872</v>
      </c>
      <c r="E1487" s="129"/>
      <c r="F1487" s="28">
        <v>0.1429</v>
      </c>
      <c r="G1487" s="6">
        <v>9782</v>
      </c>
      <c r="H1487" s="27">
        <v>0.9128</v>
      </c>
      <c r="I1487" s="27"/>
      <c r="J1487" s="74">
        <v>0.8571</v>
      </c>
    </row>
    <row r="1488" spans="1:10" ht="12.75">
      <c r="A1488" t="s">
        <v>8</v>
      </c>
      <c r="B1488" s="159">
        <v>367</v>
      </c>
      <c r="C1488" s="101">
        <v>122</v>
      </c>
      <c r="D1488" s="129">
        <v>0.3324</v>
      </c>
      <c r="E1488" s="129"/>
      <c r="F1488" s="28">
        <v>0.6295</v>
      </c>
      <c r="G1488" s="4">
        <v>245</v>
      </c>
      <c r="H1488" s="27">
        <v>0.6676</v>
      </c>
      <c r="I1488" s="27"/>
      <c r="J1488" s="74">
        <v>0.3705</v>
      </c>
    </row>
    <row r="1489" spans="1:10" ht="13.5" thickBot="1">
      <c r="A1489" t="s">
        <v>9</v>
      </c>
      <c r="B1489" s="159">
        <v>426</v>
      </c>
      <c r="C1489" s="113">
        <v>5</v>
      </c>
      <c r="D1489" s="134">
        <v>0.0117</v>
      </c>
      <c r="E1489" s="134"/>
      <c r="F1489" s="29">
        <v>0.122</v>
      </c>
      <c r="G1489" s="20">
        <v>421</v>
      </c>
      <c r="H1489" s="30">
        <v>0.9883</v>
      </c>
      <c r="I1489" s="27"/>
      <c r="J1489" s="75">
        <v>0.878</v>
      </c>
    </row>
    <row r="1490" spans="1:10" ht="14.25" thickBot="1" thickTop="1">
      <c r="A1490" s="8" t="s">
        <v>1</v>
      </c>
      <c r="B1490" s="162">
        <f>SUM(B1485:B1489)</f>
        <v>542614</v>
      </c>
      <c r="C1490" s="114">
        <f>SUM(C1485:C1489)</f>
        <v>1205</v>
      </c>
      <c r="D1490" s="135">
        <v>0.0022</v>
      </c>
      <c r="E1490" s="135"/>
      <c r="F1490" s="34">
        <v>0.2789</v>
      </c>
      <c r="G1490" s="38">
        <f>SUM(G1485:G1489)</f>
        <v>541409</v>
      </c>
      <c r="H1490" s="34">
        <v>0.9978</v>
      </c>
      <c r="I1490" s="34"/>
      <c r="J1490" s="64">
        <v>0.7211</v>
      </c>
    </row>
    <row r="1491" ht="13.5" thickBot="1">
      <c r="A1491" s="1"/>
    </row>
    <row r="1492" spans="1:10" ht="14.25" thickBot="1" thickTop="1">
      <c r="A1492" s="1" t="s">
        <v>23</v>
      </c>
      <c r="B1492" s="158"/>
      <c r="C1492" s="116" t="s">
        <v>2</v>
      </c>
      <c r="D1492" s="136"/>
      <c r="E1492" s="136"/>
      <c r="F1492" s="15"/>
      <c r="G1492" s="14" t="s">
        <v>3</v>
      </c>
      <c r="H1492" s="14"/>
      <c r="I1492" s="14"/>
      <c r="J1492" s="15"/>
    </row>
    <row r="1493" spans="2:10" ht="13.5" thickTop="1">
      <c r="B1493" s="146" t="s">
        <v>10</v>
      </c>
      <c r="C1493" s="100" t="s">
        <v>12</v>
      </c>
      <c r="D1493" s="121"/>
      <c r="E1493" s="121"/>
      <c r="F1493" s="19" t="s">
        <v>11</v>
      </c>
      <c r="G1493" s="13" t="s">
        <v>13</v>
      </c>
      <c r="H1493" s="17"/>
      <c r="I1493" s="17"/>
      <c r="J1493" s="71" t="s">
        <v>11</v>
      </c>
    </row>
    <row r="1494" spans="2:10" ht="13.5" thickBot="1">
      <c r="B1494" s="150" t="s">
        <v>4</v>
      </c>
      <c r="C1494" s="106" t="s">
        <v>4</v>
      </c>
      <c r="D1494" s="126" t="s">
        <v>5</v>
      </c>
      <c r="E1494" s="126"/>
      <c r="F1494" s="12" t="s">
        <v>5</v>
      </c>
      <c r="G1494" s="5" t="s">
        <v>4</v>
      </c>
      <c r="H1494" s="3" t="s">
        <v>5</v>
      </c>
      <c r="I1494" s="3"/>
      <c r="J1494" s="72" t="s">
        <v>5</v>
      </c>
    </row>
    <row r="1495" spans="3:10" ht="13.5" thickTop="1">
      <c r="C1495" s="100"/>
      <c r="F1495" s="11"/>
      <c r="G1495" s="4"/>
      <c r="J1495" s="73"/>
    </row>
    <row r="1496" spans="1:10" ht="12.75">
      <c r="A1496" t="s">
        <v>0</v>
      </c>
      <c r="B1496" s="159">
        <v>485886</v>
      </c>
      <c r="C1496" s="101">
        <v>73</v>
      </c>
      <c r="D1496" s="129">
        <v>0.0002</v>
      </c>
      <c r="E1496" s="129"/>
      <c r="F1496" s="28">
        <v>0.0001</v>
      </c>
      <c r="G1496" s="6">
        <v>485813</v>
      </c>
      <c r="H1496" s="27">
        <v>0.9998</v>
      </c>
      <c r="I1496" s="27"/>
      <c r="J1496" s="74">
        <v>0.9999</v>
      </c>
    </row>
    <row r="1497" spans="1:10" ht="12.75">
      <c r="A1497" t="s">
        <v>7</v>
      </c>
      <c r="B1497" s="159">
        <v>44893</v>
      </c>
      <c r="C1497" s="101">
        <v>64</v>
      </c>
      <c r="D1497" s="129">
        <v>0.0014</v>
      </c>
      <c r="E1497" s="129"/>
      <c r="F1497" s="28">
        <v>0.002</v>
      </c>
      <c r="G1497" s="6">
        <v>44829</v>
      </c>
      <c r="H1497" s="27">
        <v>0.9986</v>
      </c>
      <c r="I1497" s="27"/>
      <c r="J1497" s="74">
        <v>0.998</v>
      </c>
    </row>
    <row r="1498" spans="1:10" ht="12.75">
      <c r="A1498" t="s">
        <v>6</v>
      </c>
      <c r="B1498" s="159">
        <v>10742</v>
      </c>
      <c r="C1498" s="101">
        <v>949</v>
      </c>
      <c r="D1498" s="129">
        <v>0.0883</v>
      </c>
      <c r="E1498" s="129"/>
      <c r="F1498" s="28">
        <v>0.1468</v>
      </c>
      <c r="G1498" s="6">
        <v>9793</v>
      </c>
      <c r="H1498" s="27">
        <v>0.9117</v>
      </c>
      <c r="I1498" s="27"/>
      <c r="J1498" s="74">
        <v>0.8532</v>
      </c>
    </row>
    <row r="1499" spans="1:10" ht="12.75">
      <c r="A1499" t="s">
        <v>8</v>
      </c>
      <c r="B1499" s="159">
        <v>364</v>
      </c>
      <c r="C1499" s="101">
        <v>119</v>
      </c>
      <c r="D1499" s="129">
        <v>0.3269</v>
      </c>
      <c r="E1499" s="129"/>
      <c r="F1499" s="28">
        <v>0.617</v>
      </c>
      <c r="G1499" s="4">
        <v>245</v>
      </c>
      <c r="H1499" s="27">
        <v>0.6731</v>
      </c>
      <c r="I1499" s="27"/>
      <c r="J1499" s="74">
        <v>0.383</v>
      </c>
    </row>
    <row r="1500" spans="1:10" ht="13.5" thickBot="1">
      <c r="A1500" t="s">
        <v>9</v>
      </c>
      <c r="B1500" s="159">
        <v>423</v>
      </c>
      <c r="C1500" s="113">
        <v>5</v>
      </c>
      <c r="D1500" s="134">
        <v>0.0118</v>
      </c>
      <c r="E1500" s="134"/>
      <c r="F1500" s="29">
        <v>0.0747</v>
      </c>
      <c r="G1500" s="20">
        <v>418</v>
      </c>
      <c r="H1500" s="30">
        <v>0.9882</v>
      </c>
      <c r="I1500" s="27"/>
      <c r="J1500" s="75">
        <v>0.9253</v>
      </c>
    </row>
    <row r="1501" spans="1:10" ht="14.25" thickBot="1" thickTop="1">
      <c r="A1501" s="8" t="s">
        <v>1</v>
      </c>
      <c r="B1501" s="162">
        <f>SUM(B1496:B1500)</f>
        <v>542308</v>
      </c>
      <c r="C1501" s="114">
        <f>SUM(C1496:C1500)</f>
        <v>1210</v>
      </c>
      <c r="D1501" s="135">
        <v>0.0022</v>
      </c>
      <c r="E1501" s="135"/>
      <c r="F1501" s="34">
        <v>0.2746</v>
      </c>
      <c r="G1501" s="38">
        <f>SUM(G1496:G1500)</f>
        <v>541098</v>
      </c>
      <c r="H1501" s="34">
        <v>0.9978</v>
      </c>
      <c r="I1501" s="34"/>
      <c r="J1501" s="64">
        <v>0.7254</v>
      </c>
    </row>
    <row r="1502" ht="13.5" thickBot="1">
      <c r="A1502" s="1"/>
    </row>
    <row r="1503" spans="1:10" ht="14.25" thickBot="1" thickTop="1">
      <c r="A1503" s="1" t="s">
        <v>22</v>
      </c>
      <c r="B1503" s="158"/>
      <c r="C1503" s="116" t="s">
        <v>2</v>
      </c>
      <c r="D1503" s="136"/>
      <c r="E1503" s="136"/>
      <c r="F1503" s="15"/>
      <c r="G1503" s="14" t="s">
        <v>3</v>
      </c>
      <c r="H1503" s="14"/>
      <c r="I1503" s="14"/>
      <c r="J1503" s="15"/>
    </row>
    <row r="1504" spans="2:10" ht="13.5" thickTop="1">
      <c r="B1504" s="146" t="s">
        <v>10</v>
      </c>
      <c r="C1504" s="100" t="s">
        <v>12</v>
      </c>
      <c r="D1504" s="121"/>
      <c r="E1504" s="121"/>
      <c r="F1504" s="19" t="s">
        <v>11</v>
      </c>
      <c r="G1504" s="13" t="s">
        <v>13</v>
      </c>
      <c r="H1504" s="17"/>
      <c r="I1504" s="17"/>
      <c r="J1504" s="71" t="s">
        <v>11</v>
      </c>
    </row>
    <row r="1505" spans="2:10" ht="13.5" thickBot="1">
      <c r="B1505" s="150" t="s">
        <v>4</v>
      </c>
      <c r="C1505" s="106" t="s">
        <v>4</v>
      </c>
      <c r="D1505" s="126" t="s">
        <v>5</v>
      </c>
      <c r="E1505" s="126"/>
      <c r="F1505" s="12" t="s">
        <v>5</v>
      </c>
      <c r="G1505" s="5" t="s">
        <v>4</v>
      </c>
      <c r="H1505" s="3" t="s">
        <v>5</v>
      </c>
      <c r="I1505" s="3"/>
      <c r="J1505" s="72" t="s">
        <v>5</v>
      </c>
    </row>
    <row r="1506" spans="3:10" ht="13.5" thickTop="1">
      <c r="C1506" s="100"/>
      <c r="F1506" s="11"/>
      <c r="G1506" s="4"/>
      <c r="J1506" s="73"/>
    </row>
    <row r="1507" spans="1:10" ht="12.75">
      <c r="A1507" t="s">
        <v>0</v>
      </c>
      <c r="B1507" s="159">
        <v>485323</v>
      </c>
      <c r="C1507" s="101">
        <v>72</v>
      </c>
      <c r="D1507" s="129">
        <v>0.0001</v>
      </c>
      <c r="E1507" s="129"/>
      <c r="F1507" s="28">
        <v>0.0003</v>
      </c>
      <c r="G1507" s="6">
        <v>485251</v>
      </c>
      <c r="H1507" s="27">
        <v>0.9999</v>
      </c>
      <c r="I1507" s="27"/>
      <c r="J1507" s="74">
        <v>0.9997</v>
      </c>
    </row>
    <row r="1508" spans="1:10" ht="12.75">
      <c r="A1508" t="s">
        <v>7</v>
      </c>
      <c r="B1508" s="159">
        <v>44803</v>
      </c>
      <c r="C1508" s="101">
        <v>63</v>
      </c>
      <c r="D1508" s="129">
        <v>0.0014</v>
      </c>
      <c r="E1508" s="129"/>
      <c r="F1508" s="28">
        <v>0.0015</v>
      </c>
      <c r="G1508" s="6">
        <v>44740</v>
      </c>
      <c r="H1508" s="27">
        <v>0.9986</v>
      </c>
      <c r="I1508" s="27"/>
      <c r="J1508" s="74">
        <v>0.9985</v>
      </c>
    </row>
    <row r="1509" spans="1:10" ht="12.75">
      <c r="A1509" t="s">
        <v>6</v>
      </c>
      <c r="B1509" s="159">
        <v>10731</v>
      </c>
      <c r="C1509" s="101">
        <v>945</v>
      </c>
      <c r="D1509" s="129">
        <v>0.0881</v>
      </c>
      <c r="E1509" s="129"/>
      <c r="F1509" s="28">
        <v>0.1453</v>
      </c>
      <c r="G1509" s="6">
        <v>9786</v>
      </c>
      <c r="H1509" s="27">
        <v>0.9119</v>
      </c>
      <c r="I1509" s="27"/>
      <c r="J1509" s="74">
        <v>0.8547</v>
      </c>
    </row>
    <row r="1510" spans="1:10" ht="12.75">
      <c r="A1510" t="s">
        <v>8</v>
      </c>
      <c r="B1510" s="159">
        <v>360</v>
      </c>
      <c r="C1510" s="101">
        <v>118</v>
      </c>
      <c r="D1510" s="129">
        <v>0.3278</v>
      </c>
      <c r="E1510" s="129"/>
      <c r="F1510" s="28">
        <v>0.6545</v>
      </c>
      <c r="G1510" s="4">
        <v>242</v>
      </c>
      <c r="H1510" s="27">
        <v>0.6722</v>
      </c>
      <c r="I1510" s="27"/>
      <c r="J1510" s="74">
        <v>0.3455</v>
      </c>
    </row>
    <row r="1511" spans="1:10" ht="13.5" thickBot="1">
      <c r="A1511" t="s">
        <v>9</v>
      </c>
      <c r="B1511" s="159">
        <v>418</v>
      </c>
      <c r="C1511" s="113">
        <v>5</v>
      </c>
      <c r="D1511" s="134">
        <v>0.012</v>
      </c>
      <c r="E1511" s="134"/>
      <c r="F1511" s="29">
        <v>0.0834</v>
      </c>
      <c r="G1511" s="20">
        <v>413</v>
      </c>
      <c r="H1511" s="30">
        <v>0.988</v>
      </c>
      <c r="I1511" s="27"/>
      <c r="J1511" s="75">
        <v>0.9166</v>
      </c>
    </row>
    <row r="1512" spans="1:10" ht="14.25" thickBot="1" thickTop="1">
      <c r="A1512" s="8" t="s">
        <v>1</v>
      </c>
      <c r="B1512" s="162">
        <f>SUM(B1507:B1511)</f>
        <v>541635</v>
      </c>
      <c r="C1512" s="114">
        <f>SUM(C1507:C1511)</f>
        <v>1203</v>
      </c>
      <c r="D1512" s="135">
        <v>0.0022</v>
      </c>
      <c r="E1512" s="135"/>
      <c r="F1512" s="34">
        <v>0.2765</v>
      </c>
      <c r="G1512" s="38">
        <f>SUM(G1507:G1511)</f>
        <v>540432</v>
      </c>
      <c r="H1512" s="34">
        <v>0.9978</v>
      </c>
      <c r="I1512" s="34"/>
      <c r="J1512" s="64">
        <v>0.7235</v>
      </c>
    </row>
    <row r="1513" ht="13.5" thickBot="1">
      <c r="A1513" s="1"/>
    </row>
    <row r="1514" spans="1:10" ht="14.25" thickBot="1" thickTop="1">
      <c r="A1514" s="1" t="s">
        <v>21</v>
      </c>
      <c r="B1514" s="158"/>
      <c r="C1514" s="116" t="s">
        <v>2</v>
      </c>
      <c r="D1514" s="136"/>
      <c r="E1514" s="136"/>
      <c r="F1514" s="15"/>
      <c r="G1514" s="14" t="s">
        <v>3</v>
      </c>
      <c r="H1514" s="14"/>
      <c r="I1514" s="14"/>
      <c r="J1514" s="15"/>
    </row>
    <row r="1515" spans="2:10" ht="13.5" thickTop="1">
      <c r="B1515" s="146" t="s">
        <v>10</v>
      </c>
      <c r="C1515" s="100" t="s">
        <v>12</v>
      </c>
      <c r="D1515" s="121"/>
      <c r="E1515" s="121"/>
      <c r="F1515" s="19" t="s">
        <v>11</v>
      </c>
      <c r="G1515" s="13" t="s">
        <v>13</v>
      </c>
      <c r="H1515" s="17"/>
      <c r="I1515" s="17"/>
      <c r="J1515" s="71" t="s">
        <v>11</v>
      </c>
    </row>
    <row r="1516" spans="2:10" ht="13.5" thickBot="1">
      <c r="B1516" s="150" t="s">
        <v>4</v>
      </c>
      <c r="C1516" s="106" t="s">
        <v>4</v>
      </c>
      <c r="D1516" s="126" t="s">
        <v>5</v>
      </c>
      <c r="E1516" s="126"/>
      <c r="F1516" s="12" t="s">
        <v>5</v>
      </c>
      <c r="G1516" s="5" t="s">
        <v>4</v>
      </c>
      <c r="H1516" s="3" t="s">
        <v>5</v>
      </c>
      <c r="I1516" s="3"/>
      <c r="J1516" s="72" t="s">
        <v>5</v>
      </c>
    </row>
    <row r="1517" spans="3:10" ht="13.5" thickTop="1">
      <c r="C1517" s="100"/>
      <c r="F1517" s="11"/>
      <c r="G1517" s="4"/>
      <c r="J1517" s="73"/>
    </row>
    <row r="1518" spans="1:10" ht="12.75">
      <c r="A1518" t="s">
        <v>0</v>
      </c>
      <c r="B1518" s="159">
        <v>484489</v>
      </c>
      <c r="C1518" s="101">
        <v>67</v>
      </c>
      <c r="D1518" s="129">
        <v>0.0001</v>
      </c>
      <c r="E1518" s="129"/>
      <c r="F1518" s="28">
        <v>0.0003</v>
      </c>
      <c r="G1518" s="6">
        <v>484422</v>
      </c>
      <c r="H1518" s="27">
        <v>0.9999</v>
      </c>
      <c r="I1518" s="27"/>
      <c r="J1518" s="74">
        <v>0.9997</v>
      </c>
    </row>
    <row r="1519" spans="1:10" ht="12.75">
      <c r="A1519" t="s">
        <v>7</v>
      </c>
      <c r="B1519" s="159">
        <v>44663</v>
      </c>
      <c r="C1519" s="101">
        <v>62</v>
      </c>
      <c r="D1519" s="129">
        <v>0.0014</v>
      </c>
      <c r="E1519" s="129"/>
      <c r="F1519" s="28">
        <v>0.0011</v>
      </c>
      <c r="G1519" s="6">
        <v>44601</v>
      </c>
      <c r="H1519" s="27">
        <v>0.9986</v>
      </c>
      <c r="I1519" s="27"/>
      <c r="J1519" s="74">
        <v>0.9989</v>
      </c>
    </row>
    <row r="1520" spans="1:10" ht="12.75">
      <c r="A1520" t="s">
        <v>6</v>
      </c>
      <c r="B1520" s="159">
        <v>10719</v>
      </c>
      <c r="C1520" s="101">
        <v>956</v>
      </c>
      <c r="D1520" s="129">
        <v>0.0892</v>
      </c>
      <c r="E1520" s="129"/>
      <c r="F1520" s="28">
        <v>0.1404</v>
      </c>
      <c r="G1520" s="6">
        <v>9763</v>
      </c>
      <c r="H1520" s="27">
        <v>0.9108</v>
      </c>
      <c r="I1520" s="27"/>
      <c r="J1520" s="74">
        <v>0.8596</v>
      </c>
    </row>
    <row r="1521" spans="1:10" ht="12.75">
      <c r="A1521" t="s">
        <v>8</v>
      </c>
      <c r="B1521" s="159">
        <v>364</v>
      </c>
      <c r="C1521" s="101">
        <v>126</v>
      </c>
      <c r="D1521" s="129">
        <v>0.3462</v>
      </c>
      <c r="E1521" s="129"/>
      <c r="F1521" s="28">
        <v>0.6848</v>
      </c>
      <c r="G1521" s="4">
        <v>413</v>
      </c>
      <c r="H1521" s="27">
        <v>0.6538</v>
      </c>
      <c r="I1521" s="27"/>
      <c r="J1521" s="74">
        <v>0.3152</v>
      </c>
    </row>
    <row r="1522" spans="1:10" ht="13.5" thickBot="1">
      <c r="A1522" t="s">
        <v>9</v>
      </c>
      <c r="B1522" s="159">
        <v>417</v>
      </c>
      <c r="C1522" s="113">
        <v>4</v>
      </c>
      <c r="D1522" s="134">
        <v>0.0096</v>
      </c>
      <c r="E1522" s="134"/>
      <c r="F1522" s="29">
        <v>0.0869</v>
      </c>
      <c r="G1522" s="20">
        <v>413</v>
      </c>
      <c r="H1522" s="30">
        <v>0.9904</v>
      </c>
      <c r="I1522" s="27"/>
      <c r="J1522" s="74">
        <v>0.9131</v>
      </c>
    </row>
    <row r="1523" spans="1:10" ht="14.25" thickBot="1" thickTop="1">
      <c r="A1523" s="8" t="s">
        <v>1</v>
      </c>
      <c r="B1523" s="163">
        <v>540652</v>
      </c>
      <c r="C1523" s="118">
        <v>1215</v>
      </c>
      <c r="D1523" s="135">
        <v>0.0022</v>
      </c>
      <c r="E1523" s="135"/>
      <c r="F1523" s="35">
        <v>0.3165</v>
      </c>
      <c r="G1523" s="36">
        <v>539437</v>
      </c>
      <c r="H1523" s="34">
        <v>0.9978</v>
      </c>
      <c r="I1523" s="34"/>
      <c r="J1523" s="64">
        <v>0.6835</v>
      </c>
    </row>
    <row r="1524" ht="13.5" thickBot="1">
      <c r="A1524" s="1"/>
    </row>
    <row r="1525" spans="1:10" ht="14.25" thickBot="1" thickTop="1">
      <c r="A1525" s="1" t="s">
        <v>20</v>
      </c>
      <c r="B1525" s="158"/>
      <c r="C1525" s="116" t="s">
        <v>2</v>
      </c>
      <c r="D1525" s="136"/>
      <c r="E1525" s="136"/>
      <c r="F1525" s="15"/>
      <c r="G1525" s="14" t="s">
        <v>3</v>
      </c>
      <c r="H1525" s="14"/>
      <c r="I1525" s="14"/>
      <c r="J1525" s="15"/>
    </row>
    <row r="1526" spans="2:10" ht="13.5" thickTop="1">
      <c r="B1526" s="146" t="s">
        <v>10</v>
      </c>
      <c r="C1526" s="100" t="s">
        <v>12</v>
      </c>
      <c r="D1526" s="121"/>
      <c r="E1526" s="121"/>
      <c r="F1526" s="19" t="s">
        <v>11</v>
      </c>
      <c r="G1526" s="13" t="s">
        <v>13</v>
      </c>
      <c r="H1526" s="17"/>
      <c r="I1526" s="17"/>
      <c r="J1526" s="71" t="s">
        <v>11</v>
      </c>
    </row>
    <row r="1527" spans="2:10" ht="13.5" thickBot="1">
      <c r="B1527" s="150" t="s">
        <v>4</v>
      </c>
      <c r="C1527" s="106" t="s">
        <v>4</v>
      </c>
      <c r="D1527" s="126" t="s">
        <v>5</v>
      </c>
      <c r="E1527" s="126"/>
      <c r="F1527" s="12" t="s">
        <v>5</v>
      </c>
      <c r="G1527" s="5" t="s">
        <v>4</v>
      </c>
      <c r="H1527" s="3" t="s">
        <v>5</v>
      </c>
      <c r="I1527" s="3"/>
      <c r="J1527" s="72" t="s">
        <v>5</v>
      </c>
    </row>
    <row r="1528" spans="3:10" ht="13.5" thickTop="1">
      <c r="C1528" s="100"/>
      <c r="F1528" s="11"/>
      <c r="G1528" s="4"/>
      <c r="J1528" s="73"/>
    </row>
    <row r="1529" spans="1:10" ht="12.75">
      <c r="A1529" t="s">
        <v>0</v>
      </c>
      <c r="B1529" s="159">
        <v>483191</v>
      </c>
      <c r="C1529" s="101">
        <v>61</v>
      </c>
      <c r="D1529" s="129">
        <v>0.0001</v>
      </c>
      <c r="E1529" s="129"/>
      <c r="F1529" s="28">
        <v>0.00017231659661567033</v>
      </c>
      <c r="G1529" s="6">
        <v>483130</v>
      </c>
      <c r="H1529" s="27">
        <v>0.9999</v>
      </c>
      <c r="I1529" s="27"/>
      <c r="J1529" s="74">
        <v>0.9998</v>
      </c>
    </row>
    <row r="1530" spans="1:10" ht="12.75">
      <c r="A1530" t="s">
        <v>7</v>
      </c>
      <c r="B1530" s="159">
        <v>44538</v>
      </c>
      <c r="C1530" s="101">
        <v>59</v>
      </c>
      <c r="D1530" s="129">
        <v>0.0013</v>
      </c>
      <c r="E1530" s="129"/>
      <c r="F1530" s="28">
        <v>0.0009</v>
      </c>
      <c r="G1530" s="6">
        <v>44479</v>
      </c>
      <c r="H1530" s="27">
        <v>0.9987</v>
      </c>
      <c r="I1530" s="27"/>
      <c r="J1530" s="74">
        <v>0.9991</v>
      </c>
    </row>
    <row r="1531" spans="1:10" ht="12.75">
      <c r="A1531" t="s">
        <v>6</v>
      </c>
      <c r="B1531" s="159">
        <v>10780</v>
      </c>
      <c r="C1531" s="101">
        <v>957</v>
      </c>
      <c r="D1531" s="129">
        <v>0.0888</v>
      </c>
      <c r="E1531" s="129"/>
      <c r="F1531" s="28">
        <v>0.0968</v>
      </c>
      <c r="G1531" s="6">
        <v>9823</v>
      </c>
      <c r="H1531" s="27">
        <v>0.9112</v>
      </c>
      <c r="I1531" s="27"/>
      <c r="J1531" s="74">
        <v>0.9032</v>
      </c>
    </row>
    <row r="1532" spans="1:10" ht="12.75">
      <c r="A1532" t="s">
        <v>8</v>
      </c>
      <c r="B1532" s="159">
        <v>363</v>
      </c>
      <c r="C1532" s="101">
        <v>121</v>
      </c>
      <c r="D1532" s="129">
        <v>0.3333</v>
      </c>
      <c r="E1532" s="129"/>
      <c r="F1532" s="28">
        <v>0.6339</v>
      </c>
      <c r="G1532" s="4">
        <v>242</v>
      </c>
      <c r="H1532" s="27">
        <v>0.6667</v>
      </c>
      <c r="I1532" s="27"/>
      <c r="J1532" s="74">
        <v>0.3661</v>
      </c>
    </row>
    <row r="1533" spans="1:10" ht="13.5" thickBot="1">
      <c r="A1533" t="s">
        <v>9</v>
      </c>
      <c r="B1533" s="159">
        <v>415</v>
      </c>
      <c r="C1533" s="113">
        <v>4</v>
      </c>
      <c r="D1533" s="134">
        <v>0.0096</v>
      </c>
      <c r="E1533" s="134"/>
      <c r="F1533" s="29">
        <v>0.0764</v>
      </c>
      <c r="G1533" s="20">
        <v>411</v>
      </c>
      <c r="H1533" s="30">
        <v>0.9904</v>
      </c>
      <c r="I1533" s="27"/>
      <c r="J1533" s="74">
        <v>0.9236</v>
      </c>
    </row>
    <row r="1534" spans="1:10" ht="14.25" thickBot="1" thickTop="1">
      <c r="A1534" s="8" t="s">
        <v>1</v>
      </c>
      <c r="B1534" s="163">
        <v>539287</v>
      </c>
      <c r="C1534" s="118">
        <v>1202</v>
      </c>
      <c r="D1534" s="135">
        <v>0.0022</v>
      </c>
      <c r="E1534" s="135"/>
      <c r="F1534" s="35">
        <v>0.3101</v>
      </c>
      <c r="G1534" s="36">
        <v>538085</v>
      </c>
      <c r="H1534" s="34">
        <v>0.9978</v>
      </c>
      <c r="I1534" s="34"/>
      <c r="J1534" s="64">
        <v>0.6899</v>
      </c>
    </row>
    <row r="1535" spans="1:10" ht="12.75">
      <c r="A1535" s="8"/>
      <c r="B1535" s="154"/>
      <c r="C1535" s="119"/>
      <c r="D1535" s="125"/>
      <c r="E1535" s="125"/>
      <c r="F1535" s="31"/>
      <c r="G1535" s="32"/>
      <c r="H1535" s="31"/>
      <c r="I1535" s="31"/>
      <c r="J1535" s="76"/>
    </row>
    <row r="1536" spans="1:10" ht="13.5" thickBot="1">
      <c r="A1536" s="8"/>
      <c r="B1536" s="164"/>
      <c r="C1536" s="119"/>
      <c r="D1536" s="125"/>
      <c r="E1536" s="125"/>
      <c r="F1536" s="31"/>
      <c r="G1536" s="32"/>
      <c r="H1536" s="31"/>
      <c r="I1536" s="31"/>
      <c r="J1536" s="76"/>
    </row>
    <row r="1537" spans="1:10" ht="14.25" thickBot="1" thickTop="1">
      <c r="A1537" s="1" t="s">
        <v>19</v>
      </c>
      <c r="B1537" s="158"/>
      <c r="C1537" s="116" t="s">
        <v>2</v>
      </c>
      <c r="D1537" s="136"/>
      <c r="E1537" s="136"/>
      <c r="F1537" s="15"/>
      <c r="G1537" s="14" t="s">
        <v>3</v>
      </c>
      <c r="H1537" s="14"/>
      <c r="I1537" s="14"/>
      <c r="J1537" s="15"/>
    </row>
    <row r="1538" spans="2:10" ht="13.5" thickTop="1">
      <c r="B1538" s="146" t="s">
        <v>10</v>
      </c>
      <c r="C1538" s="100" t="s">
        <v>12</v>
      </c>
      <c r="D1538" s="121"/>
      <c r="E1538" s="121"/>
      <c r="F1538" s="19" t="s">
        <v>11</v>
      </c>
      <c r="G1538" s="13" t="s">
        <v>13</v>
      </c>
      <c r="H1538" s="17"/>
      <c r="I1538" s="17"/>
      <c r="J1538" s="71" t="s">
        <v>11</v>
      </c>
    </row>
    <row r="1539" spans="2:10" ht="13.5" thickBot="1">
      <c r="B1539" s="150" t="s">
        <v>4</v>
      </c>
      <c r="C1539" s="106" t="s">
        <v>4</v>
      </c>
      <c r="D1539" s="126" t="s">
        <v>5</v>
      </c>
      <c r="E1539" s="126"/>
      <c r="F1539" s="12" t="s">
        <v>5</v>
      </c>
      <c r="G1539" s="5" t="s">
        <v>4</v>
      </c>
      <c r="H1539" s="3" t="s">
        <v>5</v>
      </c>
      <c r="I1539" s="3"/>
      <c r="J1539" s="72" t="s">
        <v>5</v>
      </c>
    </row>
    <row r="1540" spans="3:10" ht="13.5" thickTop="1">
      <c r="C1540" s="100"/>
      <c r="F1540" s="39"/>
      <c r="G1540" s="4"/>
      <c r="J1540" s="73"/>
    </row>
    <row r="1541" spans="1:10" ht="12.75">
      <c r="A1541" t="s">
        <v>0</v>
      </c>
      <c r="B1541" s="159">
        <v>483157</v>
      </c>
      <c r="C1541" s="101">
        <v>49</v>
      </c>
      <c r="D1541" s="129">
        <v>0</v>
      </c>
      <c r="E1541" s="129"/>
      <c r="F1541" s="28">
        <v>0</v>
      </c>
      <c r="G1541" s="6">
        <v>483108</v>
      </c>
      <c r="H1541" s="42">
        <v>1</v>
      </c>
      <c r="I1541" s="42"/>
      <c r="J1541" s="77">
        <v>1</v>
      </c>
    </row>
    <row r="1542" spans="1:10" ht="12.75">
      <c r="A1542" t="s">
        <v>7</v>
      </c>
      <c r="B1542" s="159">
        <v>44423</v>
      </c>
      <c r="C1542" s="101">
        <v>52</v>
      </c>
      <c r="D1542" s="129">
        <v>0.001</v>
      </c>
      <c r="E1542" s="129"/>
      <c r="F1542" s="28">
        <v>0.001</v>
      </c>
      <c r="G1542" s="6">
        <v>44371</v>
      </c>
      <c r="H1542" s="27">
        <v>0.999</v>
      </c>
      <c r="I1542" s="27"/>
      <c r="J1542" s="77">
        <v>1</v>
      </c>
    </row>
    <row r="1543" spans="1:10" ht="12.75">
      <c r="A1543" t="s">
        <v>6</v>
      </c>
      <c r="B1543" s="159">
        <v>10896</v>
      </c>
      <c r="C1543" s="101">
        <v>808</v>
      </c>
      <c r="D1543" s="129">
        <v>0.074</v>
      </c>
      <c r="E1543" s="129"/>
      <c r="F1543" s="28">
        <v>0.085</v>
      </c>
      <c r="G1543" s="6">
        <v>10088</v>
      </c>
      <c r="H1543" s="27">
        <v>0.926</v>
      </c>
      <c r="I1543" s="27"/>
      <c r="J1543" s="74">
        <v>0.91</v>
      </c>
    </row>
    <row r="1544" spans="1:10" ht="12.75">
      <c r="A1544" t="s">
        <v>8</v>
      </c>
      <c r="B1544" s="159">
        <v>363</v>
      </c>
      <c r="C1544" s="101">
        <v>118</v>
      </c>
      <c r="D1544" s="129">
        <v>0.325</v>
      </c>
      <c r="E1544" s="129"/>
      <c r="F1544" s="28">
        <v>0.645</v>
      </c>
      <c r="G1544" s="4">
        <v>245</v>
      </c>
      <c r="H1544" s="27">
        <v>0.675</v>
      </c>
      <c r="I1544" s="27"/>
      <c r="J1544" s="74">
        <v>0.36</v>
      </c>
    </row>
    <row r="1545" spans="1:10" ht="13.5" thickBot="1">
      <c r="A1545" t="s">
        <v>9</v>
      </c>
      <c r="B1545" s="159">
        <v>413</v>
      </c>
      <c r="C1545" s="113">
        <v>4</v>
      </c>
      <c r="D1545" s="134">
        <v>0.01</v>
      </c>
      <c r="E1545" s="134"/>
      <c r="F1545" s="29">
        <v>0.072</v>
      </c>
      <c r="G1545" s="20">
        <v>409</v>
      </c>
      <c r="H1545" s="30">
        <v>0.99</v>
      </c>
      <c r="I1545" s="27"/>
      <c r="J1545" s="74">
        <v>0.93</v>
      </c>
    </row>
    <row r="1546" spans="1:10" ht="14.25" thickBot="1" thickTop="1">
      <c r="A1546" s="8" t="s">
        <v>1</v>
      </c>
      <c r="B1546" s="165">
        <v>539252</v>
      </c>
      <c r="C1546" s="120">
        <v>1031</v>
      </c>
      <c r="D1546" s="137">
        <v>0.002</v>
      </c>
      <c r="E1546" s="137"/>
      <c r="F1546" s="40">
        <v>0.31899971446362446</v>
      </c>
      <c r="G1546" s="7">
        <v>538221</v>
      </c>
      <c r="H1546" s="41">
        <v>0.998</v>
      </c>
      <c r="I1546" s="41"/>
      <c r="J1546" s="78">
        <v>0.68</v>
      </c>
    </row>
    <row r="1547" ht="13.5" thickTop="1">
      <c r="A1547" s="1"/>
    </row>
    <row r="1548" ht="13.5" thickBot="1">
      <c r="A1548" s="1"/>
    </row>
    <row r="1549" spans="1:10" ht="14.25" thickBot="1" thickTop="1">
      <c r="A1549" s="1" t="s">
        <v>15</v>
      </c>
      <c r="B1549" s="158"/>
      <c r="C1549" s="116" t="s">
        <v>2</v>
      </c>
      <c r="D1549" s="136"/>
      <c r="E1549" s="136"/>
      <c r="F1549" s="15"/>
      <c r="G1549" s="14" t="s">
        <v>3</v>
      </c>
      <c r="H1549" s="14"/>
      <c r="I1549" s="14"/>
      <c r="J1549" s="15"/>
    </row>
    <row r="1550" spans="2:10" ht="13.5" thickTop="1">
      <c r="B1550" s="146" t="s">
        <v>10</v>
      </c>
      <c r="C1550" s="100" t="s">
        <v>12</v>
      </c>
      <c r="D1550" s="121"/>
      <c r="E1550" s="121"/>
      <c r="F1550" s="19" t="s">
        <v>11</v>
      </c>
      <c r="G1550" s="13" t="s">
        <v>13</v>
      </c>
      <c r="H1550" s="17"/>
      <c r="I1550" s="17"/>
      <c r="J1550" s="71" t="s">
        <v>11</v>
      </c>
    </row>
    <row r="1551" spans="2:10" ht="13.5" thickBot="1">
      <c r="B1551" s="150" t="s">
        <v>4</v>
      </c>
      <c r="C1551" s="106" t="s">
        <v>4</v>
      </c>
      <c r="D1551" s="126" t="s">
        <v>5</v>
      </c>
      <c r="E1551" s="126"/>
      <c r="F1551" s="12" t="s">
        <v>5</v>
      </c>
      <c r="G1551" s="5" t="s">
        <v>4</v>
      </c>
      <c r="H1551" s="3" t="s">
        <v>5</v>
      </c>
      <c r="I1551" s="3"/>
      <c r="J1551" s="72" t="s">
        <v>5</v>
      </c>
    </row>
    <row r="1552" spans="3:10" ht="13.5" thickTop="1">
      <c r="C1552" s="100"/>
      <c r="F1552" s="11"/>
      <c r="G1552" s="4"/>
      <c r="J1552" s="73"/>
    </row>
    <row r="1553" spans="1:10" ht="12.75">
      <c r="A1553" t="s">
        <v>0</v>
      </c>
      <c r="B1553" s="154">
        <v>482511</v>
      </c>
      <c r="C1553" s="101">
        <v>40</v>
      </c>
      <c r="D1553" s="129">
        <v>0</v>
      </c>
      <c r="E1553" s="129"/>
      <c r="F1553" s="28">
        <v>0</v>
      </c>
      <c r="G1553" s="6">
        <v>482471</v>
      </c>
      <c r="H1553" s="10">
        <v>1</v>
      </c>
      <c r="I1553" s="10"/>
      <c r="J1553" s="79">
        <v>1</v>
      </c>
    </row>
    <row r="1554" spans="1:10" ht="12.75">
      <c r="A1554" t="s">
        <v>7</v>
      </c>
      <c r="B1554" s="154">
        <v>44062</v>
      </c>
      <c r="C1554" s="101">
        <v>39</v>
      </c>
      <c r="D1554" s="129">
        <v>0.001</v>
      </c>
      <c r="E1554" s="129"/>
      <c r="F1554" s="28">
        <v>0</v>
      </c>
      <c r="G1554" s="6">
        <v>44023</v>
      </c>
      <c r="H1554" s="27">
        <v>0.999</v>
      </c>
      <c r="I1554" s="27"/>
      <c r="J1554" s="79">
        <v>0.9995211698064004</v>
      </c>
    </row>
    <row r="1555" spans="1:10" ht="12.75">
      <c r="A1555" t="s">
        <v>6</v>
      </c>
      <c r="B1555" s="154">
        <v>11172</v>
      </c>
      <c r="C1555" s="101">
        <v>425</v>
      </c>
      <c r="D1555" s="129">
        <v>0.038</v>
      </c>
      <c r="E1555" s="129"/>
      <c r="F1555" s="28">
        <v>0.057</v>
      </c>
      <c r="G1555" s="6">
        <v>10747</v>
      </c>
      <c r="H1555" s="27">
        <v>0.962</v>
      </c>
      <c r="I1555" s="27"/>
      <c r="J1555" s="74">
        <v>0.94</v>
      </c>
    </row>
    <row r="1556" spans="1:10" ht="12.75">
      <c r="A1556" t="s">
        <v>8</v>
      </c>
      <c r="B1556" s="154">
        <v>366</v>
      </c>
      <c r="C1556" s="101">
        <v>98</v>
      </c>
      <c r="D1556" s="129">
        <v>0.268</v>
      </c>
      <c r="E1556" s="129"/>
      <c r="F1556" s="28">
        <v>0.604</v>
      </c>
      <c r="G1556" s="4">
        <v>268</v>
      </c>
      <c r="H1556" s="27">
        <v>0.732</v>
      </c>
      <c r="I1556" s="27"/>
      <c r="J1556" s="74">
        <v>0.4</v>
      </c>
    </row>
    <row r="1557" spans="1:10" ht="13.5" thickBot="1">
      <c r="A1557" t="s">
        <v>9</v>
      </c>
      <c r="B1557" s="166">
        <v>413</v>
      </c>
      <c r="C1557" s="113">
        <v>4</v>
      </c>
      <c r="D1557" s="134">
        <v>0.01</v>
      </c>
      <c r="E1557" s="134"/>
      <c r="F1557" s="29">
        <v>0.062</v>
      </c>
      <c r="G1557" s="20">
        <v>409</v>
      </c>
      <c r="H1557" s="30">
        <v>0.99</v>
      </c>
      <c r="I1557" s="30"/>
      <c r="J1557" s="80">
        <v>0.94</v>
      </c>
    </row>
    <row r="1558" spans="1:10" ht="13.5" thickBot="1">
      <c r="A1558" s="8" t="s">
        <v>1</v>
      </c>
      <c r="B1558" s="167">
        <v>538524</v>
      </c>
      <c r="C1558" s="120">
        <v>606</v>
      </c>
      <c r="D1558" s="137">
        <v>0.001</v>
      </c>
      <c r="E1558" s="137"/>
      <c r="F1558" s="40">
        <v>0.28</v>
      </c>
      <c r="G1558" s="7">
        <v>537918</v>
      </c>
      <c r="H1558" s="41">
        <v>0.999</v>
      </c>
      <c r="I1558" s="41"/>
      <c r="J1558" s="81">
        <v>0.72</v>
      </c>
    </row>
    <row r="1559" ht="13.5" thickTop="1"/>
    <row r="1560" ht="13.5" thickBot="1"/>
    <row r="1561" spans="1:10" ht="14.25" thickBot="1" thickTop="1">
      <c r="A1561" s="1" t="s">
        <v>16</v>
      </c>
      <c r="B1561" s="158"/>
      <c r="C1561" s="116" t="s">
        <v>2</v>
      </c>
      <c r="D1561" s="136"/>
      <c r="E1561" s="136"/>
      <c r="F1561" s="15"/>
      <c r="G1561" s="14" t="s">
        <v>3</v>
      </c>
      <c r="H1561" s="14"/>
      <c r="I1561" s="14"/>
      <c r="J1561" s="15"/>
    </row>
    <row r="1562" spans="2:10" ht="13.5" thickTop="1">
      <c r="B1562" s="146" t="s">
        <v>10</v>
      </c>
      <c r="C1562" s="100" t="s">
        <v>12</v>
      </c>
      <c r="D1562" s="121"/>
      <c r="E1562" s="121"/>
      <c r="F1562" s="19" t="s">
        <v>11</v>
      </c>
      <c r="G1562" s="13" t="s">
        <v>13</v>
      </c>
      <c r="H1562" s="17"/>
      <c r="I1562" s="17"/>
      <c r="J1562" s="71" t="s">
        <v>11</v>
      </c>
    </row>
    <row r="1563" spans="2:10" ht="13.5" thickBot="1">
      <c r="B1563" s="150" t="s">
        <v>4</v>
      </c>
      <c r="C1563" s="106" t="s">
        <v>4</v>
      </c>
      <c r="D1563" s="126" t="s">
        <v>5</v>
      </c>
      <c r="E1563" s="126"/>
      <c r="F1563" s="12" t="s">
        <v>5</v>
      </c>
      <c r="G1563" s="5" t="s">
        <v>4</v>
      </c>
      <c r="H1563" s="3" t="s">
        <v>5</v>
      </c>
      <c r="I1563" s="3"/>
      <c r="J1563" s="72" t="s">
        <v>5</v>
      </c>
    </row>
    <row r="1564" spans="2:10" ht="13.5" thickTop="1">
      <c r="B1564" s="146"/>
      <c r="C1564" s="100"/>
      <c r="D1564" s="138"/>
      <c r="E1564" s="138"/>
      <c r="F1564" s="22"/>
      <c r="G1564" s="18"/>
      <c r="H1564" s="21"/>
      <c r="I1564" s="21"/>
      <c r="J1564" s="82"/>
    </row>
    <row r="1565" spans="1:10" ht="12.75">
      <c r="A1565" t="s">
        <v>0</v>
      </c>
      <c r="B1565" s="154">
        <v>481665</v>
      </c>
      <c r="C1565" s="101">
        <v>39</v>
      </c>
      <c r="D1565" s="139">
        <v>0</v>
      </c>
      <c r="E1565" s="139"/>
      <c r="F1565" s="47">
        <v>0</v>
      </c>
      <c r="G1565" s="33">
        <v>481626</v>
      </c>
      <c r="H1565" s="9">
        <v>0.9999211061744799</v>
      </c>
      <c r="I1565" s="9"/>
      <c r="J1565" s="83">
        <v>0.9999282032000492</v>
      </c>
    </row>
    <row r="1566" spans="1:10" ht="12.75">
      <c r="A1566" t="s">
        <v>7</v>
      </c>
      <c r="B1566" s="154">
        <v>43988</v>
      </c>
      <c r="C1566" s="101">
        <v>39</v>
      </c>
      <c r="D1566" s="139">
        <v>0.001</v>
      </c>
      <c r="E1566" s="139"/>
      <c r="F1566" s="47">
        <v>0</v>
      </c>
      <c r="G1566" s="33">
        <v>43949</v>
      </c>
      <c r="H1566" s="44">
        <v>0.999</v>
      </c>
      <c r="I1566" s="44"/>
      <c r="J1566" s="83">
        <v>0.9995697350655594</v>
      </c>
    </row>
    <row r="1567" spans="1:10" ht="12.75">
      <c r="A1567" t="s">
        <v>6</v>
      </c>
      <c r="B1567" s="154">
        <v>11143</v>
      </c>
      <c r="C1567" s="101">
        <v>420</v>
      </c>
      <c r="D1567" s="139">
        <v>0.038</v>
      </c>
      <c r="E1567" s="139"/>
      <c r="F1567" s="47">
        <v>0.068</v>
      </c>
      <c r="G1567" s="33">
        <v>10723</v>
      </c>
      <c r="H1567" s="44">
        <v>0.962</v>
      </c>
      <c r="I1567" s="44"/>
      <c r="J1567" s="84">
        <v>0.93</v>
      </c>
    </row>
    <row r="1568" spans="1:10" ht="12.75">
      <c r="A1568" t="s">
        <v>8</v>
      </c>
      <c r="B1568" s="154">
        <v>368</v>
      </c>
      <c r="C1568" s="101">
        <v>98</v>
      </c>
      <c r="D1568" s="139">
        <v>0.266</v>
      </c>
      <c r="E1568" s="139"/>
      <c r="F1568" s="47">
        <v>0.596</v>
      </c>
      <c r="G1568" s="2">
        <v>270</v>
      </c>
      <c r="H1568" s="44">
        <v>0.734</v>
      </c>
      <c r="I1568" s="44"/>
      <c r="J1568" s="84">
        <v>0.4</v>
      </c>
    </row>
    <row r="1569" spans="1:10" ht="13.5" thickBot="1">
      <c r="A1569" t="s">
        <v>9</v>
      </c>
      <c r="B1569" s="164">
        <v>413</v>
      </c>
      <c r="C1569" s="106">
        <v>4</v>
      </c>
      <c r="D1569" s="140">
        <v>0.01</v>
      </c>
      <c r="E1569" s="140"/>
      <c r="F1569" s="48">
        <v>0.06</v>
      </c>
      <c r="G1569" s="24">
        <v>409</v>
      </c>
      <c r="H1569" s="45">
        <v>0.99</v>
      </c>
      <c r="I1569" s="45"/>
      <c r="J1569" s="85">
        <v>0.94</v>
      </c>
    </row>
    <row r="1570" spans="1:10" ht="14.25" thickBot="1" thickTop="1">
      <c r="A1570" s="8" t="s">
        <v>1</v>
      </c>
      <c r="B1570" s="167">
        <v>537577</v>
      </c>
      <c r="C1570" s="120">
        <v>600</v>
      </c>
      <c r="D1570" s="141">
        <v>0.001</v>
      </c>
      <c r="E1570" s="141"/>
      <c r="F1570" s="40">
        <v>0.282</v>
      </c>
      <c r="G1570" s="7">
        <v>536977</v>
      </c>
      <c r="H1570" s="49">
        <v>0.999</v>
      </c>
      <c r="I1570" s="41"/>
      <c r="J1570" s="49">
        <v>0.72</v>
      </c>
    </row>
    <row r="1571" ht="13.5" thickTop="1"/>
    <row r="1572" ht="13.5" thickBot="1"/>
    <row r="1573" spans="1:10" ht="14.25" thickBot="1" thickTop="1">
      <c r="A1573" s="1" t="s">
        <v>17</v>
      </c>
      <c r="B1573" s="158"/>
      <c r="C1573" s="116" t="s">
        <v>2</v>
      </c>
      <c r="D1573" s="136"/>
      <c r="E1573" s="136"/>
      <c r="F1573" s="15"/>
      <c r="G1573" s="14" t="s">
        <v>3</v>
      </c>
      <c r="H1573" s="14"/>
      <c r="I1573" s="14"/>
      <c r="J1573" s="15"/>
    </row>
    <row r="1574" spans="2:10" ht="13.5" thickTop="1">
      <c r="B1574" s="146" t="s">
        <v>10</v>
      </c>
      <c r="C1574" s="100" t="s">
        <v>12</v>
      </c>
      <c r="D1574" s="121"/>
      <c r="E1574" s="121"/>
      <c r="F1574" s="19" t="s">
        <v>11</v>
      </c>
      <c r="G1574" s="13" t="s">
        <v>13</v>
      </c>
      <c r="H1574" s="17"/>
      <c r="I1574" s="17"/>
      <c r="J1574" s="71" t="s">
        <v>11</v>
      </c>
    </row>
    <row r="1575" spans="2:10" ht="13.5" thickBot="1">
      <c r="B1575" s="150" t="s">
        <v>4</v>
      </c>
      <c r="C1575" s="106" t="s">
        <v>4</v>
      </c>
      <c r="D1575" s="126" t="s">
        <v>5</v>
      </c>
      <c r="E1575" s="126"/>
      <c r="F1575" s="12" t="s">
        <v>5</v>
      </c>
      <c r="G1575" s="5" t="s">
        <v>4</v>
      </c>
      <c r="H1575" s="3" t="s">
        <v>5</v>
      </c>
      <c r="I1575" s="3"/>
      <c r="J1575" s="72" t="s">
        <v>5</v>
      </c>
    </row>
    <row r="1576" spans="2:10" ht="13.5" thickTop="1">
      <c r="B1576" s="146"/>
      <c r="C1576" s="100"/>
      <c r="D1576" s="121"/>
      <c r="E1576" s="121"/>
      <c r="F1576" s="22"/>
      <c r="G1576" s="13"/>
      <c r="H1576" s="18"/>
      <c r="I1576" s="18"/>
      <c r="J1576" s="86"/>
    </row>
    <row r="1577" spans="1:10" ht="12.75">
      <c r="A1577" t="s">
        <v>0</v>
      </c>
      <c r="B1577" s="154">
        <v>482344</v>
      </c>
      <c r="C1577" s="101">
        <v>34</v>
      </c>
      <c r="D1577" s="129">
        <v>0</v>
      </c>
      <c r="E1577" s="129"/>
      <c r="F1577" s="28">
        <v>0</v>
      </c>
      <c r="G1577" s="6">
        <v>482310</v>
      </c>
      <c r="H1577" s="10">
        <v>1</v>
      </c>
      <c r="I1577" s="10"/>
      <c r="J1577" s="79">
        <v>0.9999251811787239</v>
      </c>
    </row>
    <row r="1578" spans="1:10" ht="12.75">
      <c r="A1578" t="s">
        <v>7</v>
      </c>
      <c r="B1578" s="154">
        <v>43906</v>
      </c>
      <c r="C1578" s="101">
        <v>38</v>
      </c>
      <c r="D1578" s="129">
        <v>0.001</v>
      </c>
      <c r="E1578" s="129"/>
      <c r="F1578" s="28">
        <v>0</v>
      </c>
      <c r="G1578" s="6">
        <v>43868</v>
      </c>
      <c r="H1578" s="27">
        <v>0.999</v>
      </c>
      <c r="I1578" s="27"/>
      <c r="J1578" s="79">
        <v>0.9995745889951686</v>
      </c>
    </row>
    <row r="1579" spans="1:10" ht="12.75">
      <c r="A1579" t="s">
        <v>6</v>
      </c>
      <c r="B1579" s="154">
        <v>11147</v>
      </c>
      <c r="C1579" s="101">
        <v>420</v>
      </c>
      <c r="D1579" s="129">
        <v>0.038</v>
      </c>
      <c r="E1579" s="129"/>
      <c r="F1579" s="28">
        <v>0.058</v>
      </c>
      <c r="G1579" s="6">
        <v>10727</v>
      </c>
      <c r="H1579" s="27">
        <v>0.962</v>
      </c>
      <c r="I1579" s="27"/>
      <c r="J1579" s="74">
        <v>0.94</v>
      </c>
    </row>
    <row r="1580" spans="1:10" ht="12.75">
      <c r="A1580" t="s">
        <v>8</v>
      </c>
      <c r="B1580" s="154">
        <v>371</v>
      </c>
      <c r="C1580" s="101">
        <v>102</v>
      </c>
      <c r="D1580" s="129">
        <v>0.275</v>
      </c>
      <c r="E1580" s="129"/>
      <c r="F1580" s="28">
        <v>0.587</v>
      </c>
      <c r="G1580" s="4">
        <v>269</v>
      </c>
      <c r="H1580" s="27">
        <v>0.725</v>
      </c>
      <c r="I1580" s="27"/>
      <c r="J1580" s="74">
        <v>0.41</v>
      </c>
    </row>
    <row r="1581" spans="1:10" ht="13.5" thickBot="1">
      <c r="A1581" t="s">
        <v>9</v>
      </c>
      <c r="B1581" s="164">
        <v>414</v>
      </c>
      <c r="C1581" s="106">
        <v>4</v>
      </c>
      <c r="D1581" s="142">
        <v>0.01</v>
      </c>
      <c r="E1581" s="142"/>
      <c r="F1581" s="43">
        <v>0.041</v>
      </c>
      <c r="G1581" s="20">
        <v>410</v>
      </c>
      <c r="H1581" s="30">
        <v>0.99</v>
      </c>
      <c r="I1581" s="30"/>
      <c r="J1581" s="80">
        <v>0.96</v>
      </c>
    </row>
    <row r="1582" spans="1:10" ht="14.25" thickBot="1" thickTop="1">
      <c r="A1582" s="8" t="s">
        <v>1</v>
      </c>
      <c r="B1582" s="167">
        <v>538182</v>
      </c>
      <c r="C1582" s="120">
        <v>598</v>
      </c>
      <c r="D1582" s="137">
        <v>0.001</v>
      </c>
      <c r="E1582" s="137"/>
      <c r="F1582" s="40">
        <v>0.2776</v>
      </c>
      <c r="G1582" s="7">
        <v>537584</v>
      </c>
      <c r="H1582" s="41">
        <v>0.999</v>
      </c>
      <c r="I1582" s="41"/>
      <c r="J1582" s="81">
        <v>0.72</v>
      </c>
    </row>
    <row r="1583" ht="13.5" thickTop="1"/>
    <row r="1584" ht="13.5" thickBot="1"/>
    <row r="1585" spans="1:10" ht="14.25" thickBot="1" thickTop="1">
      <c r="A1585" s="1" t="s">
        <v>18</v>
      </c>
      <c r="B1585" s="158"/>
      <c r="C1585" s="116" t="s">
        <v>2</v>
      </c>
      <c r="D1585" s="136"/>
      <c r="E1585" s="136"/>
      <c r="F1585" s="15"/>
      <c r="G1585" s="14" t="s">
        <v>3</v>
      </c>
      <c r="H1585" s="14"/>
      <c r="I1585" s="14"/>
      <c r="J1585" s="15"/>
    </row>
    <row r="1586" spans="2:10" ht="13.5" thickTop="1">
      <c r="B1586" s="146" t="s">
        <v>10</v>
      </c>
      <c r="C1586" s="100" t="s">
        <v>12</v>
      </c>
      <c r="D1586" s="121"/>
      <c r="E1586" s="121"/>
      <c r="F1586" s="19" t="s">
        <v>11</v>
      </c>
      <c r="G1586" s="13" t="s">
        <v>13</v>
      </c>
      <c r="H1586" s="17"/>
      <c r="I1586" s="17"/>
      <c r="J1586" s="71" t="s">
        <v>11</v>
      </c>
    </row>
    <row r="1587" spans="2:10" ht="13.5" thickBot="1">
      <c r="B1587" s="150" t="s">
        <v>4</v>
      </c>
      <c r="C1587" s="106" t="s">
        <v>4</v>
      </c>
      <c r="D1587" s="126" t="s">
        <v>5</v>
      </c>
      <c r="E1587" s="126"/>
      <c r="F1587" s="12" t="s">
        <v>5</v>
      </c>
      <c r="G1587" s="5" t="s">
        <v>4</v>
      </c>
      <c r="H1587" s="3" t="s">
        <v>5</v>
      </c>
      <c r="I1587" s="3"/>
      <c r="J1587" s="72" t="s">
        <v>5</v>
      </c>
    </row>
    <row r="1588" spans="2:10" ht="13.5" thickTop="1">
      <c r="B1588" s="146"/>
      <c r="C1588" s="100"/>
      <c r="D1588" s="121"/>
      <c r="E1588" s="121"/>
      <c r="F1588" s="22"/>
      <c r="G1588" s="13"/>
      <c r="H1588" s="18"/>
      <c r="I1588" s="18"/>
      <c r="J1588" s="86"/>
    </row>
    <row r="1589" spans="1:10" ht="12.75">
      <c r="A1589" t="s">
        <v>0</v>
      </c>
      <c r="B1589" s="154">
        <v>481289</v>
      </c>
      <c r="C1589" s="101">
        <v>24</v>
      </c>
      <c r="D1589" s="129">
        <v>4.98663996043932E-05</v>
      </c>
      <c r="E1589" s="129"/>
      <c r="F1589" s="28">
        <v>0</v>
      </c>
      <c r="G1589" s="6">
        <v>481265</v>
      </c>
      <c r="H1589" s="10">
        <v>0.9999501336003956</v>
      </c>
      <c r="I1589" s="10"/>
      <c r="J1589" s="87">
        <v>0.9998815892082911</v>
      </c>
    </row>
    <row r="1590" spans="1:10" ht="12.75">
      <c r="A1590" t="s">
        <v>7</v>
      </c>
      <c r="B1590" s="154">
        <v>43742</v>
      </c>
      <c r="C1590" s="101">
        <v>40</v>
      </c>
      <c r="D1590" s="129">
        <v>0.0001</v>
      </c>
      <c r="E1590" s="129"/>
      <c r="F1590" s="28">
        <v>1.3923469062985527E-06</v>
      </c>
      <c r="G1590" s="6">
        <v>43702</v>
      </c>
      <c r="H1590" s="27">
        <v>0.999</v>
      </c>
      <c r="I1590" s="27"/>
      <c r="J1590" s="87">
        <v>0.9999986076530938</v>
      </c>
    </row>
    <row r="1591" spans="1:10" ht="12.75">
      <c r="A1591" t="s">
        <v>6</v>
      </c>
      <c r="B1591" s="154">
        <v>11113</v>
      </c>
      <c r="C1591" s="101">
        <v>412</v>
      </c>
      <c r="D1591" s="129">
        <v>0.037</v>
      </c>
      <c r="E1591" s="129"/>
      <c r="F1591" s="28">
        <v>0.058</v>
      </c>
      <c r="G1591" s="6">
        <v>10701</v>
      </c>
      <c r="H1591" s="27">
        <v>0.963</v>
      </c>
      <c r="I1591" s="27"/>
      <c r="J1591" s="74">
        <v>0.94</v>
      </c>
    </row>
    <row r="1592" spans="1:10" ht="12.75">
      <c r="A1592" t="s">
        <v>8</v>
      </c>
      <c r="B1592" s="154">
        <v>374</v>
      </c>
      <c r="C1592" s="101">
        <v>99</v>
      </c>
      <c r="D1592" s="129">
        <v>0.265</v>
      </c>
      <c r="E1592" s="129"/>
      <c r="F1592" s="28">
        <v>0.6459560980565023</v>
      </c>
      <c r="G1592" s="4">
        <v>275</v>
      </c>
      <c r="H1592" s="27">
        <v>0.735</v>
      </c>
      <c r="I1592" s="27"/>
      <c r="J1592" s="74">
        <v>0.35</v>
      </c>
    </row>
    <row r="1593" spans="1:10" ht="13.5" thickBot="1">
      <c r="A1593" t="s">
        <v>9</v>
      </c>
      <c r="B1593" s="164">
        <v>413</v>
      </c>
      <c r="C1593" s="106">
        <v>4</v>
      </c>
      <c r="D1593" s="142">
        <v>0.01</v>
      </c>
      <c r="E1593" s="142"/>
      <c r="F1593" s="43">
        <v>0.06121843100308193</v>
      </c>
      <c r="G1593" s="20">
        <v>409</v>
      </c>
      <c r="H1593" s="30">
        <v>0.99</v>
      </c>
      <c r="I1593" s="30"/>
      <c r="J1593" s="80">
        <v>0.94</v>
      </c>
    </row>
    <row r="1594" spans="1:10" ht="14.25" thickBot="1" thickTop="1">
      <c r="A1594" s="8" t="s">
        <v>1</v>
      </c>
      <c r="B1594" s="167">
        <v>536931</v>
      </c>
      <c r="C1594" s="120">
        <v>579</v>
      </c>
      <c r="D1594" s="137">
        <v>0.001</v>
      </c>
      <c r="E1594" s="137"/>
      <c r="F1594" s="40">
        <v>0.3049710779965248</v>
      </c>
      <c r="G1594" s="7">
        <v>536352</v>
      </c>
      <c r="H1594" s="41">
        <v>0.999</v>
      </c>
      <c r="I1594" s="41"/>
      <c r="J1594" s="81">
        <v>0.7</v>
      </c>
    </row>
    <row r="1595" ht="13.5" thickTop="1"/>
  </sheetData>
  <mergeCells count="190">
    <mergeCell ref="C279:F279"/>
    <mergeCell ref="G279:J279"/>
    <mergeCell ref="E280:F280"/>
    <mergeCell ref="I280:J280"/>
    <mergeCell ref="C289:F289"/>
    <mergeCell ref="G289:J289"/>
    <mergeCell ref="E290:F290"/>
    <mergeCell ref="I290:J290"/>
    <mergeCell ref="C299:F299"/>
    <mergeCell ref="G299:J299"/>
    <mergeCell ref="E300:F300"/>
    <mergeCell ref="I300:J300"/>
    <mergeCell ref="C309:F309"/>
    <mergeCell ref="G309:J309"/>
    <mergeCell ref="E310:F310"/>
    <mergeCell ref="I310:J310"/>
    <mergeCell ref="C339:F339"/>
    <mergeCell ref="G339:J339"/>
    <mergeCell ref="E340:F340"/>
    <mergeCell ref="I340:J340"/>
    <mergeCell ref="C359:F359"/>
    <mergeCell ref="G359:J359"/>
    <mergeCell ref="E360:F360"/>
    <mergeCell ref="I360:J360"/>
    <mergeCell ref="C379:F379"/>
    <mergeCell ref="G379:J379"/>
    <mergeCell ref="E380:F380"/>
    <mergeCell ref="I380:J380"/>
    <mergeCell ref="C409:F409"/>
    <mergeCell ref="G409:J409"/>
    <mergeCell ref="E410:F410"/>
    <mergeCell ref="I410:J410"/>
    <mergeCell ref="C429:F429"/>
    <mergeCell ref="G429:J429"/>
    <mergeCell ref="E430:F430"/>
    <mergeCell ref="I430:J430"/>
    <mergeCell ref="C459:F459"/>
    <mergeCell ref="G459:J459"/>
    <mergeCell ref="E460:F460"/>
    <mergeCell ref="I460:J460"/>
    <mergeCell ref="C479:F479"/>
    <mergeCell ref="G479:J479"/>
    <mergeCell ref="E480:F480"/>
    <mergeCell ref="I480:J480"/>
    <mergeCell ref="C509:F509"/>
    <mergeCell ref="G509:J509"/>
    <mergeCell ref="E510:F510"/>
    <mergeCell ref="I510:J510"/>
    <mergeCell ref="C529:F529"/>
    <mergeCell ref="G529:J529"/>
    <mergeCell ref="E530:F530"/>
    <mergeCell ref="I530:J530"/>
    <mergeCell ref="C559:F559"/>
    <mergeCell ref="G559:J559"/>
    <mergeCell ref="E560:F560"/>
    <mergeCell ref="I560:J560"/>
    <mergeCell ref="C579:F579"/>
    <mergeCell ref="G579:J579"/>
    <mergeCell ref="E580:F580"/>
    <mergeCell ref="I580:J580"/>
    <mergeCell ref="C599:F599"/>
    <mergeCell ref="G599:J599"/>
    <mergeCell ref="E600:F600"/>
    <mergeCell ref="I600:J600"/>
    <mergeCell ref="C619:F619"/>
    <mergeCell ref="G619:J619"/>
    <mergeCell ref="E620:F620"/>
    <mergeCell ref="I620:J620"/>
    <mergeCell ref="C639:F639"/>
    <mergeCell ref="G639:J639"/>
    <mergeCell ref="E640:F640"/>
    <mergeCell ref="I640:J640"/>
    <mergeCell ref="E735:F735"/>
    <mergeCell ref="I735:J735"/>
    <mergeCell ref="E746:F746"/>
    <mergeCell ref="I746:J746"/>
    <mergeCell ref="E713:F713"/>
    <mergeCell ref="I713:J713"/>
    <mergeCell ref="E724:F724"/>
    <mergeCell ref="I724:J724"/>
    <mergeCell ref="E691:F691"/>
    <mergeCell ref="I691:J691"/>
    <mergeCell ref="E702:F702"/>
    <mergeCell ref="I702:J702"/>
    <mergeCell ref="C669:F669"/>
    <mergeCell ref="G669:J669"/>
    <mergeCell ref="E670:F670"/>
    <mergeCell ref="I670:J670"/>
    <mergeCell ref="E680:F680"/>
    <mergeCell ref="I680:J680"/>
    <mergeCell ref="G679:J679"/>
    <mergeCell ref="C679:F679"/>
    <mergeCell ref="C659:F659"/>
    <mergeCell ref="G659:J659"/>
    <mergeCell ref="E660:F660"/>
    <mergeCell ref="I660:J660"/>
    <mergeCell ref="E757:F757"/>
    <mergeCell ref="I757:J757"/>
    <mergeCell ref="E768:F768"/>
    <mergeCell ref="I768:J768"/>
    <mergeCell ref="E801:F801"/>
    <mergeCell ref="I801:J801"/>
    <mergeCell ref="E779:F779"/>
    <mergeCell ref="I779:J779"/>
    <mergeCell ref="E790:F790"/>
    <mergeCell ref="I790:J790"/>
    <mergeCell ref="C649:F649"/>
    <mergeCell ref="G649:J649"/>
    <mergeCell ref="E650:F650"/>
    <mergeCell ref="I650:J650"/>
    <mergeCell ref="C629:F629"/>
    <mergeCell ref="G629:J629"/>
    <mergeCell ref="E630:F630"/>
    <mergeCell ref="I630:J630"/>
    <mergeCell ref="C609:F609"/>
    <mergeCell ref="G609:J609"/>
    <mergeCell ref="E610:F610"/>
    <mergeCell ref="I610:J610"/>
    <mergeCell ref="C589:F589"/>
    <mergeCell ref="G589:J589"/>
    <mergeCell ref="E590:F590"/>
    <mergeCell ref="I590:J590"/>
    <mergeCell ref="C569:F569"/>
    <mergeCell ref="G569:J569"/>
    <mergeCell ref="E570:F570"/>
    <mergeCell ref="I570:J570"/>
    <mergeCell ref="C549:F549"/>
    <mergeCell ref="G549:J549"/>
    <mergeCell ref="E550:F550"/>
    <mergeCell ref="I550:J550"/>
    <mergeCell ref="C539:F539"/>
    <mergeCell ref="G539:J539"/>
    <mergeCell ref="E540:F540"/>
    <mergeCell ref="I540:J540"/>
    <mergeCell ref="C519:F519"/>
    <mergeCell ref="G519:J519"/>
    <mergeCell ref="E520:F520"/>
    <mergeCell ref="I520:J520"/>
    <mergeCell ref="C499:F499"/>
    <mergeCell ref="G499:J499"/>
    <mergeCell ref="E500:F500"/>
    <mergeCell ref="I500:J500"/>
    <mergeCell ref="C489:F489"/>
    <mergeCell ref="G489:J489"/>
    <mergeCell ref="E490:F490"/>
    <mergeCell ref="I490:J490"/>
    <mergeCell ref="C469:F469"/>
    <mergeCell ref="G469:J469"/>
    <mergeCell ref="E470:F470"/>
    <mergeCell ref="I470:J470"/>
    <mergeCell ref="C449:F449"/>
    <mergeCell ref="G449:J449"/>
    <mergeCell ref="E450:F450"/>
    <mergeCell ref="I450:J450"/>
    <mergeCell ref="C439:F439"/>
    <mergeCell ref="G439:J439"/>
    <mergeCell ref="E440:F440"/>
    <mergeCell ref="I440:J440"/>
    <mergeCell ref="C419:F419"/>
    <mergeCell ref="G419:J419"/>
    <mergeCell ref="E420:F420"/>
    <mergeCell ref="I420:J420"/>
    <mergeCell ref="C399:F399"/>
    <mergeCell ref="G399:J399"/>
    <mergeCell ref="E400:F400"/>
    <mergeCell ref="I400:J400"/>
    <mergeCell ref="C389:F389"/>
    <mergeCell ref="G389:J389"/>
    <mergeCell ref="E390:F390"/>
    <mergeCell ref="I390:J390"/>
    <mergeCell ref="C369:F369"/>
    <mergeCell ref="G369:J369"/>
    <mergeCell ref="E370:F370"/>
    <mergeCell ref="I370:J370"/>
    <mergeCell ref="C349:F349"/>
    <mergeCell ref="G349:J349"/>
    <mergeCell ref="E350:F350"/>
    <mergeCell ref="I350:J350"/>
    <mergeCell ref="C329:F329"/>
    <mergeCell ref="G329:J329"/>
    <mergeCell ref="E330:F330"/>
    <mergeCell ref="I330:J330"/>
    <mergeCell ref="C319:F319"/>
    <mergeCell ref="G319:J319"/>
    <mergeCell ref="E320:F320"/>
    <mergeCell ref="I320:J320"/>
    <mergeCell ref="C269:F269"/>
    <mergeCell ref="G269:J269"/>
    <mergeCell ref="E270:F270"/>
    <mergeCell ref="I270:J270"/>
  </mergeCells>
  <printOptions gridLines="1"/>
  <pageMargins left="0" right="0" top="0.77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Angela Monroe</cp:lastModifiedBy>
  <cp:lastPrinted>2012-09-18T18:09:33Z</cp:lastPrinted>
  <dcterms:created xsi:type="dcterms:W3CDTF">2000-09-14T18:29:10Z</dcterms:created>
  <dcterms:modified xsi:type="dcterms:W3CDTF">2012-10-01T19:50:12Z</dcterms:modified>
  <cp:category/>
  <cp:version/>
  <cp:contentType/>
  <cp:contentStatus/>
</cp:coreProperties>
</file>