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150" windowWidth="16080" windowHeight="8190"/>
  </bookViews>
  <sheets>
    <sheet name="Total Hours" sheetId="1" r:id="rId1"/>
  </sheets>
  <definedNames>
    <definedName name="_xlnm.Print_Area" localSheetId="0">'Total Hours'!$A$3:$H$36</definedName>
  </definedNames>
  <calcPr calcId="145621"/>
</workbook>
</file>

<file path=xl/calcChain.xml><?xml version="1.0" encoding="utf-8"?>
<calcChain xmlns="http://schemas.openxmlformats.org/spreadsheetml/2006/main">
  <c r="C17" i="1" l="1"/>
  <c r="C24" i="1"/>
  <c r="C23" i="1"/>
  <c r="C21" i="1"/>
  <c r="C20" i="1"/>
  <c r="C19" i="1"/>
  <c r="C18" i="1"/>
  <c r="C16" i="1"/>
  <c r="C22" i="1" l="1"/>
  <c r="R46" i="1"/>
  <c r="Q46" i="1"/>
  <c r="P46" i="1"/>
  <c r="O46" i="1"/>
  <c r="N46" i="1"/>
  <c r="M46" i="1"/>
  <c r="R45" i="1"/>
  <c r="Q45" i="1"/>
  <c r="P45" i="1"/>
  <c r="O45" i="1"/>
  <c r="N45" i="1"/>
  <c r="M45" i="1"/>
  <c r="S44" i="1"/>
  <c r="Q44" i="1"/>
  <c r="T43" i="1"/>
  <c r="S43" i="1"/>
  <c r="Q43" i="1"/>
  <c r="M43" i="1"/>
  <c r="S42" i="1"/>
  <c r="Q42" i="1"/>
  <c r="T41" i="1"/>
  <c r="S41" i="1"/>
  <c r="Q41" i="1"/>
  <c r="S40" i="1"/>
  <c r="M40" i="1"/>
  <c r="M39" i="1"/>
  <c r="T38" i="1"/>
  <c r="S38" i="1"/>
  <c r="Q38" i="1"/>
  <c r="M38" i="1"/>
  <c r="Q37" i="1"/>
  <c r="T36" i="1"/>
  <c r="P36" i="1"/>
  <c r="M36" i="1"/>
  <c r="S35" i="1"/>
  <c r="R35" i="1"/>
  <c r="T34" i="1"/>
  <c r="S34" i="1"/>
  <c r="R34" i="1"/>
  <c r="T33" i="1"/>
  <c r="S33" i="1"/>
  <c r="R33" i="1"/>
  <c r="T32" i="1"/>
  <c r="S32" i="1"/>
  <c r="R32" i="1"/>
  <c r="T31" i="1"/>
  <c r="S31" i="1"/>
  <c r="R31" i="1"/>
  <c r="M30" i="1"/>
  <c r="M29" i="1"/>
  <c r="M28" i="1"/>
  <c r="M27" i="1"/>
  <c r="M26" i="1"/>
  <c r="M25" i="1"/>
  <c r="M24" i="1"/>
  <c r="M23" i="1"/>
  <c r="M22" i="1"/>
  <c r="S21" i="1"/>
  <c r="Q21" i="1"/>
  <c r="T20" i="1"/>
  <c r="S20" i="1"/>
  <c r="Q20" i="1"/>
  <c r="P19" i="1"/>
  <c r="M19" i="1"/>
  <c r="S18" i="1"/>
  <c r="P18" i="1"/>
  <c r="S17" i="1"/>
  <c r="P17" i="1"/>
  <c r="T16" i="1"/>
  <c r="O16" i="1"/>
  <c r="T15" i="1"/>
  <c r="S15" i="1"/>
  <c r="R15" i="1"/>
  <c r="M14" i="1"/>
  <c r="P13" i="1"/>
  <c r="M13" i="1"/>
  <c r="T12" i="1"/>
  <c r="S12" i="1"/>
  <c r="P12" i="1"/>
  <c r="O12" i="1"/>
  <c r="M11" i="1"/>
  <c r="T10" i="1"/>
  <c r="S10" i="1"/>
  <c r="N10" i="1"/>
  <c r="S9" i="1"/>
  <c r="N9" i="1"/>
  <c r="S8" i="1"/>
  <c r="M8" i="1"/>
  <c r="S7" i="1"/>
  <c r="Q7" i="1"/>
  <c r="T6" i="1"/>
  <c r="S6" i="1"/>
  <c r="Q6" i="1"/>
  <c r="M5" i="1"/>
  <c r="T4" i="1"/>
  <c r="S4" i="1"/>
  <c r="P4" i="1"/>
  <c r="O4" i="1"/>
  <c r="T3" i="1"/>
  <c r="S3" i="1"/>
  <c r="N3" i="1"/>
  <c r="M47" i="1" l="1"/>
  <c r="F16" i="1" s="1"/>
  <c r="S47" i="1"/>
  <c r="F22" i="1" s="1"/>
  <c r="G22" i="1" s="1"/>
  <c r="T47" i="1"/>
  <c r="F23" i="1" s="1"/>
  <c r="G23" i="1" s="1"/>
  <c r="N47" i="1"/>
  <c r="F17" i="1" s="1"/>
  <c r="P47" i="1"/>
  <c r="F19" i="1" s="1"/>
  <c r="O47" i="1"/>
  <c r="F18" i="1" s="1"/>
  <c r="R47" i="1"/>
  <c r="F21" i="1" s="1"/>
  <c r="G21" i="1" s="1"/>
  <c r="Q47" i="1"/>
  <c r="F20" i="1" s="1"/>
  <c r="C25" i="1"/>
  <c r="G16" i="1" l="1"/>
  <c r="F25" i="1"/>
  <c r="G19" i="1"/>
  <c r="H19" i="1" s="1"/>
  <c r="F31" i="1" s="1"/>
  <c r="G20" i="1"/>
  <c r="H20" i="1" s="1"/>
  <c r="F32" i="1" s="1"/>
  <c r="G17" i="1"/>
  <c r="H17" i="1" s="1"/>
  <c r="F29" i="1" s="1"/>
  <c r="G18" i="1"/>
  <c r="H18" i="1" s="1"/>
  <c r="F30" i="1" s="1"/>
  <c r="E25" i="1"/>
  <c r="G25" i="1" l="1"/>
  <c r="H16" i="1"/>
  <c r="H22" i="1"/>
  <c r="H23" i="1"/>
  <c r="F35" i="1" l="1"/>
  <c r="F28" i="1"/>
  <c r="F34" i="1"/>
  <c r="H21" i="1" l="1"/>
  <c r="H25" i="1" l="1"/>
  <c r="F24" i="1"/>
  <c r="G24" i="1" s="1"/>
  <c r="F33" i="1"/>
  <c r="H24" i="1" l="1"/>
  <c r="F36" i="1" l="1"/>
</calcChain>
</file>

<file path=xl/sharedStrings.xml><?xml version="1.0" encoding="utf-8"?>
<sst xmlns="http://schemas.openxmlformats.org/spreadsheetml/2006/main" count="109" uniqueCount="97">
  <si>
    <t>Categories</t>
  </si>
  <si>
    <t>Skills - BLS</t>
  </si>
  <si>
    <t>Skills - ALS</t>
  </si>
  <si>
    <t xml:space="preserve">Further CE </t>
  </si>
  <si>
    <t>+/- Hours</t>
  </si>
  <si>
    <t>Program Name</t>
  </si>
  <si>
    <t>Assessment</t>
  </si>
  <si>
    <t>Medical</t>
  </si>
  <si>
    <t>Trauma</t>
  </si>
  <si>
    <t>OB/Pediatrics</t>
  </si>
  <si>
    <t>BLS Skills</t>
  </si>
  <si>
    <t>ALS Skills</t>
  </si>
  <si>
    <t>Advance Cardiac Life Support</t>
  </si>
  <si>
    <t>Airway, Breathing, Cardiac</t>
  </si>
  <si>
    <t>ACLS</t>
  </si>
  <si>
    <t>Advanced Medical Life Support</t>
  </si>
  <si>
    <t>AMLS</t>
  </si>
  <si>
    <t>AVOC, VFIS, Advanced AVOC, CEVO, ETC</t>
  </si>
  <si>
    <t>Assessment and Treatment of Trauma ALS</t>
  </si>
  <si>
    <t>ATT</t>
  </si>
  <si>
    <t>Assessment and Treatment of Trauma BLS</t>
  </si>
  <si>
    <t xml:space="preserve">Basic Search and Rescue </t>
  </si>
  <si>
    <t>ME Search and Rescue</t>
  </si>
  <si>
    <t>Acronym or AKA</t>
  </si>
  <si>
    <t>CPR - BLS Healthcare Provider/Professional Rescuer</t>
  </si>
  <si>
    <t>Difficult Airway Lab (Dr. Goth)</t>
  </si>
  <si>
    <t>DT4EMS</t>
  </si>
  <si>
    <t>EMPACT</t>
  </si>
  <si>
    <t>EMS Autism Awareness &amp; Interaction Training</t>
  </si>
  <si>
    <t>EMS Bicycle Operations</t>
  </si>
  <si>
    <t>Emergency Pediatric Care</t>
  </si>
  <si>
    <t>NAEMT</t>
  </si>
  <si>
    <t>EZ-IO (ME EMS course)</t>
  </si>
  <si>
    <t>Geriatric Education for EMS - Advanced</t>
  </si>
  <si>
    <t>GEMS</t>
  </si>
  <si>
    <t>Geriatric Education for EMS - Basic</t>
  </si>
  <si>
    <t>Advanced EMD Certification</t>
  </si>
  <si>
    <t>IAED</t>
  </si>
  <si>
    <t>International Trauma Life Support - ALS</t>
  </si>
  <si>
    <t>International Trauma Life Support - BLS</t>
  </si>
  <si>
    <t>Lifelight of Maine - Ground Safety</t>
  </si>
  <si>
    <t>Lifesaving Resources - Water Rescue Tech</t>
  </si>
  <si>
    <t>National Incident Management System IS- 100</t>
  </si>
  <si>
    <t>National Incident Management System IS- 200</t>
  </si>
  <si>
    <t>National Incident Management System IS- 300</t>
  </si>
  <si>
    <t>National Incident Management System IS- 400</t>
  </si>
  <si>
    <t>National Incident Management System IS- 700</t>
  </si>
  <si>
    <t>National Incident Management System IS- 800</t>
  </si>
  <si>
    <t>NIMS</t>
  </si>
  <si>
    <t>PALS</t>
  </si>
  <si>
    <t>Pediatric Education for Prehospital Professionals - ALS</t>
  </si>
  <si>
    <t>Pediatric Education for Prehospital Professionals - BLS</t>
  </si>
  <si>
    <t>PEPP</t>
  </si>
  <si>
    <t>PIFT Provider Program</t>
  </si>
  <si>
    <t>Prehospital Management of Traumatic Brain Injury</t>
  </si>
  <si>
    <t>Prehospital Trauma Life Support</t>
  </si>
  <si>
    <t>PHTLS</t>
  </si>
  <si>
    <t>Railroad Safety for First Responder</t>
  </si>
  <si>
    <t>Railroad Safety for First Responder w/ Practical</t>
  </si>
  <si>
    <t>Regional Trauma Team Development</t>
  </si>
  <si>
    <t>Tactical Combat casualty Course</t>
  </si>
  <si>
    <t>TCCC</t>
  </si>
  <si>
    <t>Trauma Nurse Core Course</t>
  </si>
  <si>
    <t>TNCC</t>
  </si>
  <si>
    <t>UMBC - CCEMTP</t>
  </si>
  <si>
    <t>WMA - 36 hour course</t>
  </si>
  <si>
    <t xml:space="preserve">Total Credits Received: </t>
  </si>
  <si>
    <t>If Complete = 1</t>
  </si>
  <si>
    <t>Totals</t>
  </si>
  <si>
    <t>Results</t>
  </si>
  <si>
    <t>CPR</t>
  </si>
  <si>
    <t xml:space="preserve">Select your license level: </t>
  </si>
  <si>
    <t>Lifesaving Resources - Fire Rescue Tech</t>
  </si>
  <si>
    <t xml:space="preserve">Instructions: </t>
  </si>
  <si>
    <t>1) Begin by selecting your license level</t>
  </si>
  <si>
    <t>Completed Courses</t>
  </si>
  <si>
    <r>
      <t xml:space="preserve">4) Take any </t>
    </r>
    <r>
      <rPr>
        <u/>
        <sz val="12"/>
        <color theme="1"/>
        <rFont val="Calibri"/>
        <family val="2"/>
        <scheme val="minor"/>
      </rPr>
      <t>non-MEMSEd</t>
    </r>
    <r>
      <rPr>
        <sz val="12"/>
        <color theme="1"/>
        <rFont val="Calibri"/>
        <family val="2"/>
        <scheme val="minor"/>
      </rPr>
      <t xml:space="preserve"> course certificates you have earned and enter the total number of hours earned for each category under "Other Continuing Education" section. </t>
    </r>
  </si>
  <si>
    <t xml:space="preserve">Note: This document is for informational purposes only.  </t>
  </si>
  <si>
    <t xml:space="preserve">Final determination on continuing education hours and renewal will be done by Maine EMS. </t>
  </si>
  <si>
    <t>Ambulance Vehicle Operators Course</t>
  </si>
  <si>
    <t>Required Hours</t>
  </si>
  <si>
    <t>Neonatal Resuscitation Program</t>
  </si>
  <si>
    <t>Pediatric Emergency Assessment, Recognition and Stabilization</t>
  </si>
  <si>
    <t>Pediatric Advanced Life Support</t>
  </si>
  <si>
    <t>TCC - Law Enforcement/First Responder</t>
  </si>
  <si>
    <t>Preparatory, Operations</t>
  </si>
  <si>
    <r>
      <t xml:space="preserve">2) Using your Maine EMS Training Report, enter the hours you have completed in the system. To view your training report, </t>
    </r>
    <r>
      <rPr>
        <u/>
        <sz val="11"/>
        <color rgb="FF0000FF"/>
        <rFont val="Calibri"/>
        <family val="2"/>
        <scheme val="minor"/>
      </rPr>
      <t>click here</t>
    </r>
    <r>
      <rPr>
        <sz val="11"/>
        <rFont val="Calibri"/>
        <family val="2"/>
        <scheme val="minor"/>
      </rPr>
      <t xml:space="preserve">. </t>
    </r>
  </si>
  <si>
    <t xml:space="preserve">3) Select any courses you have taken from the "Standardized Courses" chart to the right.  Enter a 1 in column J for those you have done.  </t>
  </si>
  <si>
    <t>ABC</t>
  </si>
  <si>
    <t>Prep/Ops</t>
  </si>
  <si>
    <t>Standardized Courses</t>
  </si>
  <si>
    <t>Completed Hours</t>
  </si>
  <si>
    <t>Hours from Training Report</t>
  </si>
  <si>
    <t>Other CEH's**</t>
  </si>
  <si>
    <t>** Do not include MEMSEd courses.</t>
  </si>
  <si>
    <t>(select one)</t>
  </si>
  <si>
    <t>5) View your results.  The red numbers in the +/- column will tell you how many hours you need.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</si>
</sst>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5" borderId="11" xfId="0" applyFill="1" applyBorder="1" applyProtection="1">
      <protection locked="0"/>
    </xf>
    <xf numFmtId="0" fontId="0" fillId="2" borderId="1" xfId="0" applyFill="1" applyBorder="1" applyProtection="1"/>
    <xf numFmtId="0" fontId="0" fillId="0" borderId="1" xfId="0" applyBorder="1" applyProtection="1"/>
    <xf numFmtId="0" fontId="0" fillId="0" borderId="0" xfId="0" applyProtection="1"/>
    <xf numFmtId="0" fontId="1" fillId="0" borderId="1" xfId="0" applyFont="1" applyBorder="1" applyProtection="1"/>
    <xf numFmtId="0" fontId="1" fillId="0" borderId="0" xfId="0" applyFont="1" applyProtection="1"/>
    <xf numFmtId="164" fontId="0" fillId="0" borderId="1" xfId="0" applyNumberFormat="1" applyBorder="1" applyProtection="1"/>
    <xf numFmtId="0" fontId="1" fillId="3" borderId="1" xfId="0" applyFont="1" applyFill="1" applyBorder="1" applyProtection="1"/>
    <xf numFmtId="0" fontId="0" fillId="4" borderId="1" xfId="0" applyFill="1" applyBorder="1" applyProtection="1">
      <protection locked="0"/>
    </xf>
    <xf numFmtId="0" fontId="1" fillId="5" borderId="1" xfId="0" applyFont="1" applyFill="1" applyBorder="1" applyProtection="1"/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0" borderId="1" xfId="0" applyNumberFormat="1" applyBorder="1" applyProtection="1"/>
    <xf numFmtId="164" fontId="3" fillId="0" borderId="0" xfId="0" applyNumberFormat="1" applyFont="1" applyProtection="1"/>
    <xf numFmtId="0" fontId="0" fillId="0" borderId="12" xfId="0" applyBorder="1" applyProtection="1"/>
    <xf numFmtId="0" fontId="5" fillId="0" borderId="0" xfId="0" applyFont="1" applyAlignment="1" applyProtection="1">
      <alignment horizontal="right"/>
    </xf>
    <xf numFmtId="0" fontId="0" fillId="0" borderId="0" xfId="0" applyBorder="1" applyProtection="1"/>
    <xf numFmtId="0" fontId="2" fillId="0" borderId="0" xfId="0" applyFont="1" applyFill="1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19" xfId="0" applyBorder="1" applyProtection="1"/>
    <xf numFmtId="0" fontId="0" fillId="0" borderId="20" xfId="0" applyBorder="1" applyProtection="1"/>
    <xf numFmtId="49" fontId="0" fillId="0" borderId="21" xfId="0" quotePrefix="1" applyNumberFormat="1" applyBorder="1" applyProtection="1"/>
    <xf numFmtId="0" fontId="0" fillId="0" borderId="22" xfId="0" applyBorder="1" applyProtection="1"/>
    <xf numFmtId="164" fontId="0" fillId="0" borderId="23" xfId="0" applyNumberFormat="1" applyBorder="1" applyProtection="1"/>
    <xf numFmtId="0" fontId="1" fillId="2" borderId="17" xfId="0" applyFont="1" applyFill="1" applyBorder="1" applyProtection="1"/>
    <xf numFmtId="2" fontId="1" fillId="2" borderId="24" xfId="0" applyNumberFormat="1" applyFont="1" applyFill="1" applyBorder="1" applyProtection="1"/>
    <xf numFmtId="0" fontId="0" fillId="0" borderId="0" xfId="0" applyProtection="1">
      <protection locked="0" hidden="1"/>
    </xf>
    <xf numFmtId="2" fontId="1" fillId="0" borderId="18" xfId="0" applyNumberFormat="1" applyFont="1" applyFill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10" xfId="0" applyBorder="1" applyAlignment="1" applyProtection="1">
      <alignment horizontal="left" wrapText="1"/>
    </xf>
    <xf numFmtId="0" fontId="2" fillId="0" borderId="9" xfId="1" applyFont="1" applyBorder="1" applyAlignment="1" applyProtection="1">
      <alignment horizontal="left" wrapText="1"/>
      <protection locked="0" hidden="1"/>
    </xf>
    <xf numFmtId="0" fontId="2" fillId="0" borderId="0" xfId="1" applyFont="1" applyBorder="1" applyAlignment="1" applyProtection="1">
      <alignment horizontal="left" wrapText="1"/>
      <protection locked="0" hidden="1"/>
    </xf>
    <xf numFmtId="0" fontId="2" fillId="0" borderId="10" xfId="1" applyFont="1" applyBorder="1" applyAlignment="1" applyProtection="1">
      <alignment horizontal="left" wrapText="1"/>
      <protection locked="0" hidden="1"/>
    </xf>
    <xf numFmtId="0" fontId="0" fillId="0" borderId="6" xfId="0" applyFont="1" applyBorder="1" applyAlignment="1" applyProtection="1">
      <alignment horizontal="left" wrapText="1"/>
    </xf>
    <xf numFmtId="0" fontId="0" fillId="0" borderId="7" xfId="0" applyFont="1" applyBorder="1" applyAlignment="1" applyProtection="1">
      <alignment horizontal="left" wrapText="1"/>
    </xf>
    <xf numFmtId="0" fontId="0" fillId="0" borderId="8" xfId="0" applyFont="1" applyBorder="1" applyAlignment="1" applyProtection="1">
      <alignment horizontal="left" wrapText="1"/>
    </xf>
    <xf numFmtId="0" fontId="6" fillId="0" borderId="3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10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6" fillId="0" borderId="7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wrapText="1"/>
    </xf>
    <xf numFmtId="0" fontId="0" fillId="0" borderId="4" xfId="0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123265</xdr:colOff>
      <xdr:row>3</xdr:row>
      <xdr:rowOff>172453</xdr:rowOff>
    </xdr:from>
    <xdr:to>
      <xdr:col>2</xdr:col>
      <xdr:colOff>936943</xdr:colOff>
      <xdr:row>9</xdr:row>
      <xdr:rowOff>33617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755159"/>
          <a:ext cx="2035119" cy="1004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ine.gov/ems/providers/training/CEH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tabSelected="1" zoomScale="85" zoomScaleNormal="85" workbookViewId="0">
      <pane ySplit="2" topLeftCell="A3" activePane="bottomLeft" state="frozen"/>
      <selection pane="bottomLeft" activeCell="L36" sqref="L36"/>
    </sheetView>
  </sheetViews>
  <sheetFormatPr defaultRowHeight="15" x14ac:dyDescent="0.25"/>
  <cols>
    <col min="1" max="1" width="4.5703125" style="5" customWidth="1"/>
    <col min="2" max="2" width="13.7109375" style="5" bestFit="1" customWidth="1"/>
    <col min="3" max="3" width="15.5703125" style="5" bestFit="1" customWidth="1"/>
    <col min="4" max="4" width="26.5703125" style="5" customWidth="1"/>
    <col min="5" max="5" width="13.7109375" style="5" bestFit="1" customWidth="1"/>
    <col min="6" max="6" width="21.28515625" style="5" bestFit="1" customWidth="1"/>
    <col min="7" max="7" width="17.140625" style="5" bestFit="1" customWidth="1"/>
    <col min="8" max="8" width="9.5703125" style="5" bestFit="1" customWidth="1"/>
    <col min="9" max="9" width="9.140625" style="5"/>
    <col min="10" max="10" width="62.85546875" style="5" bestFit="1" customWidth="1"/>
    <col min="11" max="11" width="44.28515625" style="5" hidden="1" customWidth="1"/>
    <col min="12" max="12" width="20.140625" style="5" bestFit="1" customWidth="1"/>
    <col min="13" max="13" width="20.85546875" style="5" hidden="1" customWidth="1"/>
    <col min="14" max="14" width="24.5703125" style="5" hidden="1" customWidth="1"/>
    <col min="15" max="15" width="11.5703125" style="5" hidden="1" customWidth="1"/>
    <col min="16" max="16" width="8.140625" style="5" hidden="1" customWidth="1"/>
    <col min="17" max="17" width="7.5703125" style="5" hidden="1" customWidth="1"/>
    <col min="18" max="18" width="13.28515625" style="5" hidden="1" customWidth="1"/>
    <col min="19" max="19" width="9" style="5" hidden="1" customWidth="1"/>
    <col min="20" max="20" width="9.140625" style="5" hidden="1" customWidth="1"/>
    <col min="21" max="21" width="9.140625" style="5" customWidth="1"/>
    <col min="22" max="16384" width="9.140625" style="5"/>
  </cols>
  <sheetData>
    <row r="1" spans="2:20" x14ac:dyDescent="0.25">
      <c r="J1" s="35" t="s">
        <v>75</v>
      </c>
      <c r="K1" s="36"/>
      <c r="L1" s="36"/>
    </row>
    <row r="2" spans="2:20" ht="15.75" thickBot="1" x14ac:dyDescent="0.3">
      <c r="J2" s="6" t="s">
        <v>5</v>
      </c>
      <c r="K2" s="6" t="s">
        <v>23</v>
      </c>
      <c r="L2" s="11" t="s">
        <v>67</v>
      </c>
      <c r="M2" s="6" t="s">
        <v>85</v>
      </c>
      <c r="N2" s="6" t="s">
        <v>13</v>
      </c>
      <c r="O2" s="6" t="s">
        <v>6</v>
      </c>
      <c r="P2" s="6" t="s">
        <v>7</v>
      </c>
      <c r="Q2" s="6" t="s">
        <v>8</v>
      </c>
      <c r="R2" s="6" t="s">
        <v>9</v>
      </c>
      <c r="S2" s="6" t="s">
        <v>10</v>
      </c>
      <c r="T2" s="6" t="s">
        <v>11</v>
      </c>
    </row>
    <row r="3" spans="2:20" x14ac:dyDescent="0.25">
      <c r="D3" s="39" t="s">
        <v>73</v>
      </c>
      <c r="E3" s="40"/>
      <c r="F3" s="40"/>
      <c r="G3" s="40"/>
      <c r="H3" s="41"/>
      <c r="J3" s="3" t="s">
        <v>12</v>
      </c>
      <c r="K3" s="3" t="s">
        <v>14</v>
      </c>
      <c r="L3" s="10"/>
      <c r="M3" s="3"/>
      <c r="N3" s="3">
        <f>IF(L3=1,5,0)</f>
        <v>0</v>
      </c>
      <c r="O3" s="3"/>
      <c r="P3" s="3"/>
      <c r="Q3" s="3"/>
      <c r="R3" s="3"/>
      <c r="S3" s="3">
        <f>IF(L3=1,2,0)</f>
        <v>0</v>
      </c>
      <c r="T3" s="3">
        <f>IF(L3=1,5,0)</f>
        <v>0</v>
      </c>
    </row>
    <row r="4" spans="2:20" ht="15" customHeight="1" x14ac:dyDescent="0.25">
      <c r="D4" s="42" t="s">
        <v>74</v>
      </c>
      <c r="E4" s="43"/>
      <c r="F4" s="43"/>
      <c r="G4" s="43"/>
      <c r="H4" s="44"/>
      <c r="J4" s="4" t="s">
        <v>15</v>
      </c>
      <c r="K4" s="4" t="s">
        <v>16</v>
      </c>
      <c r="L4" s="12"/>
      <c r="M4" s="4"/>
      <c r="N4" s="4"/>
      <c r="O4" s="4">
        <f>IF(L4=1,2,0)</f>
        <v>0</v>
      </c>
      <c r="P4" s="4">
        <f>IF(L4=1,8,0)</f>
        <v>0</v>
      </c>
      <c r="Q4" s="4"/>
      <c r="R4" s="4"/>
      <c r="S4" s="4">
        <f>IF(L4=1,2,0)</f>
        <v>0</v>
      </c>
      <c r="T4" s="4">
        <f>IF(L4=1,4,0)</f>
        <v>0</v>
      </c>
    </row>
    <row r="5" spans="2:20" ht="15" customHeight="1" x14ac:dyDescent="0.25">
      <c r="D5" s="45" t="s">
        <v>86</v>
      </c>
      <c r="E5" s="46"/>
      <c r="F5" s="46"/>
      <c r="G5" s="46"/>
      <c r="H5" s="47"/>
      <c r="J5" s="3" t="s">
        <v>79</v>
      </c>
      <c r="K5" s="3" t="s">
        <v>17</v>
      </c>
      <c r="L5" s="10"/>
      <c r="M5" s="3">
        <f>IF(L5=1,8,0)</f>
        <v>0</v>
      </c>
      <c r="N5" s="3"/>
      <c r="O5" s="3"/>
      <c r="P5" s="3"/>
      <c r="Q5" s="3"/>
      <c r="R5" s="3"/>
      <c r="S5" s="3"/>
      <c r="T5" s="3"/>
    </row>
    <row r="6" spans="2:20" ht="15" customHeight="1" x14ac:dyDescent="0.25">
      <c r="D6" s="45"/>
      <c r="E6" s="46"/>
      <c r="F6" s="46"/>
      <c r="G6" s="46"/>
      <c r="H6" s="47"/>
      <c r="J6" s="4" t="s">
        <v>18</v>
      </c>
      <c r="K6" s="4" t="s">
        <v>19</v>
      </c>
      <c r="L6" s="12"/>
      <c r="M6" s="4"/>
      <c r="N6" s="4"/>
      <c r="O6" s="4"/>
      <c r="P6" s="4"/>
      <c r="Q6" s="4">
        <f>IF(L6=1,6,0)</f>
        <v>0</v>
      </c>
      <c r="R6" s="4"/>
      <c r="S6" s="4">
        <f>IF(L6=1,2,0)</f>
        <v>0</v>
      </c>
      <c r="T6" s="4">
        <f>IF(L6=1,2,0)</f>
        <v>0</v>
      </c>
    </row>
    <row r="7" spans="2:20" ht="15" customHeight="1" x14ac:dyDescent="0.25">
      <c r="D7" s="42" t="s">
        <v>87</v>
      </c>
      <c r="E7" s="43"/>
      <c r="F7" s="43"/>
      <c r="G7" s="43"/>
      <c r="H7" s="44"/>
      <c r="J7" s="3" t="s">
        <v>20</v>
      </c>
      <c r="K7" s="3" t="s">
        <v>19</v>
      </c>
      <c r="L7" s="10"/>
      <c r="M7" s="3"/>
      <c r="N7" s="3"/>
      <c r="O7" s="3"/>
      <c r="P7" s="3"/>
      <c r="Q7" s="3">
        <f>IF(L7=1,6,0)</f>
        <v>0</v>
      </c>
      <c r="R7" s="3"/>
      <c r="S7" s="3">
        <f>IF(L7=1,4,0)</f>
        <v>0</v>
      </c>
      <c r="T7" s="3"/>
    </row>
    <row r="8" spans="2:20" ht="15" customHeight="1" x14ac:dyDescent="0.25">
      <c r="D8" s="42"/>
      <c r="E8" s="43"/>
      <c r="F8" s="43"/>
      <c r="G8" s="43"/>
      <c r="H8" s="44"/>
      <c r="J8" s="4" t="s">
        <v>21</v>
      </c>
      <c r="K8" s="4" t="s">
        <v>22</v>
      </c>
      <c r="L8" s="12"/>
      <c r="M8" s="4">
        <f>IF(L8=1,16,0)</f>
        <v>0</v>
      </c>
      <c r="N8" s="4"/>
      <c r="O8" s="4"/>
      <c r="P8" s="4"/>
      <c r="Q8" s="4"/>
      <c r="R8" s="4"/>
      <c r="S8" s="4">
        <f>IF(L8=1,8,0)</f>
        <v>0</v>
      </c>
      <c r="T8" s="4"/>
    </row>
    <row r="9" spans="2:20" ht="15" customHeight="1" x14ac:dyDescent="0.25">
      <c r="D9" s="42" t="s">
        <v>76</v>
      </c>
      <c r="E9" s="43"/>
      <c r="F9" s="43"/>
      <c r="G9" s="43"/>
      <c r="H9" s="44"/>
      <c r="J9" s="3" t="s">
        <v>24</v>
      </c>
      <c r="K9" s="3" t="s">
        <v>70</v>
      </c>
      <c r="L9" s="10"/>
      <c r="M9" s="4"/>
      <c r="N9" s="4">
        <f>IF(L9=1,1,0)</f>
        <v>0</v>
      </c>
      <c r="O9" s="4"/>
      <c r="P9" s="4"/>
      <c r="Q9" s="4"/>
      <c r="R9" s="4"/>
      <c r="S9" s="4">
        <f>IF(L9=1,2,0)</f>
        <v>0</v>
      </c>
      <c r="T9" s="4"/>
    </row>
    <row r="10" spans="2:20" ht="15" customHeight="1" x14ac:dyDescent="0.25">
      <c r="D10" s="42"/>
      <c r="E10" s="43"/>
      <c r="F10" s="43"/>
      <c r="G10" s="43"/>
      <c r="H10" s="44"/>
      <c r="J10" s="4" t="s">
        <v>25</v>
      </c>
      <c r="K10" s="4"/>
      <c r="L10" s="12"/>
      <c r="M10" s="3"/>
      <c r="N10" s="3">
        <f>IF(L10=1,1,0)</f>
        <v>0</v>
      </c>
      <c r="O10" s="3"/>
      <c r="P10" s="3"/>
      <c r="Q10" s="3"/>
      <c r="R10" s="3"/>
      <c r="S10" s="3">
        <f>IF(L10=1,1,0)</f>
        <v>0</v>
      </c>
      <c r="T10" s="3">
        <f>IF(L10=1,2,0)</f>
        <v>0</v>
      </c>
    </row>
    <row r="11" spans="2:20" ht="15" customHeight="1" thickBot="1" x14ac:dyDescent="0.3">
      <c r="D11" s="48" t="s">
        <v>96</v>
      </c>
      <c r="E11" s="49"/>
      <c r="F11" s="49"/>
      <c r="G11" s="49"/>
      <c r="H11" s="50"/>
      <c r="J11" s="3" t="s">
        <v>26</v>
      </c>
      <c r="K11" s="3"/>
      <c r="L11" s="10"/>
      <c r="M11" s="4">
        <f>IF(L11=1,10,0)</f>
        <v>0</v>
      </c>
      <c r="N11" s="4"/>
      <c r="O11" s="4"/>
      <c r="P11" s="4"/>
      <c r="Q11" s="4"/>
      <c r="R11" s="4"/>
      <c r="S11" s="4"/>
      <c r="T11" s="4"/>
    </row>
    <row r="12" spans="2:20" ht="15.75" thickBot="1" x14ac:dyDescent="0.3">
      <c r="I12" s="29"/>
      <c r="J12" s="4" t="s">
        <v>27</v>
      </c>
      <c r="K12" s="4"/>
      <c r="L12" s="12"/>
      <c r="M12" s="3"/>
      <c r="N12" s="3"/>
      <c r="O12" s="3">
        <f>IF(L12=1,2,0)</f>
        <v>0</v>
      </c>
      <c r="P12" s="3">
        <f>IF(L12=1,8,0)</f>
        <v>0</v>
      </c>
      <c r="Q12" s="3"/>
      <c r="R12" s="3"/>
      <c r="S12" s="3">
        <f>IF(L12=1,2,0)</f>
        <v>0</v>
      </c>
      <c r="T12" s="3">
        <f>IF(L12=1,4,0)</f>
        <v>0</v>
      </c>
    </row>
    <row r="13" spans="2:20" ht="15.75" thickBot="1" x14ac:dyDescent="0.3">
      <c r="D13" s="16" t="s">
        <v>71</v>
      </c>
      <c r="E13" s="2" t="s">
        <v>95</v>
      </c>
      <c r="J13" s="3" t="s">
        <v>28</v>
      </c>
      <c r="K13" s="3"/>
      <c r="L13" s="10"/>
      <c r="M13" s="4">
        <f>IF(L13=1,1,0)</f>
        <v>0</v>
      </c>
      <c r="N13" s="4"/>
      <c r="O13" s="4"/>
      <c r="P13" s="4">
        <f>IF(L13=1,2,0)</f>
        <v>0</v>
      </c>
      <c r="Q13" s="4"/>
      <c r="R13" s="4"/>
      <c r="S13" s="4"/>
      <c r="T13" s="4"/>
    </row>
    <row r="14" spans="2:20" ht="15.75" thickBot="1" x14ac:dyDescent="0.3">
      <c r="J14" s="4" t="s">
        <v>29</v>
      </c>
      <c r="K14" s="4"/>
      <c r="L14" s="12"/>
      <c r="M14" s="3">
        <f>IF(L14=1,32,0)</f>
        <v>0</v>
      </c>
      <c r="N14" s="3"/>
      <c r="O14" s="3"/>
      <c r="P14" s="3"/>
      <c r="Q14" s="3"/>
      <c r="R14" s="3"/>
      <c r="S14" s="3"/>
      <c r="T14" s="3"/>
    </row>
    <row r="15" spans="2:20" x14ac:dyDescent="0.25">
      <c r="B15" s="22" t="s">
        <v>0</v>
      </c>
      <c r="C15" s="23" t="s">
        <v>80</v>
      </c>
      <c r="D15" s="23" t="s">
        <v>92</v>
      </c>
      <c r="E15" s="23" t="s">
        <v>93</v>
      </c>
      <c r="F15" s="23" t="s">
        <v>90</v>
      </c>
      <c r="G15" s="23" t="s">
        <v>91</v>
      </c>
      <c r="H15" s="24" t="s">
        <v>4</v>
      </c>
      <c r="J15" s="3" t="s">
        <v>30</v>
      </c>
      <c r="K15" s="3" t="s">
        <v>31</v>
      </c>
      <c r="L15" s="10"/>
      <c r="M15" s="4"/>
      <c r="N15" s="4"/>
      <c r="O15" s="4"/>
      <c r="P15" s="4"/>
      <c r="Q15" s="4"/>
      <c r="R15" s="4">
        <f>IF(L15=1,12,0)</f>
        <v>0</v>
      </c>
      <c r="S15" s="4">
        <f>IF(L15=1,2,0)</f>
        <v>0</v>
      </c>
      <c r="T15" s="4">
        <f>IF(L15=1,2,0)</f>
        <v>0</v>
      </c>
    </row>
    <row r="16" spans="2:20" x14ac:dyDescent="0.25">
      <c r="B16" s="25" t="s">
        <v>89</v>
      </c>
      <c r="C16" s="14">
        <f>IF(E13="(select one)", 0,2)</f>
        <v>0</v>
      </c>
      <c r="D16" s="13"/>
      <c r="E16" s="13"/>
      <c r="F16" s="14">
        <f>M47</f>
        <v>0</v>
      </c>
      <c r="G16" s="8">
        <f>E16+F16+D16</f>
        <v>0</v>
      </c>
      <c r="H16" s="26">
        <f t="shared" ref="H16:H24" si="0">G16-C16</f>
        <v>0</v>
      </c>
      <c r="J16" s="4" t="s">
        <v>32</v>
      </c>
      <c r="K16" s="4"/>
      <c r="L16" s="12"/>
      <c r="M16" s="3"/>
      <c r="N16" s="3"/>
      <c r="O16" s="3">
        <f>IF(L16=1,2,0)</f>
        <v>0</v>
      </c>
      <c r="P16" s="3"/>
      <c r="Q16" s="3"/>
      <c r="R16" s="3"/>
      <c r="S16" s="3"/>
      <c r="T16" s="3">
        <f>IF(L16=1,0.5,0)</f>
        <v>0</v>
      </c>
    </row>
    <row r="17" spans="2:20" x14ac:dyDescent="0.25">
      <c r="B17" s="25" t="s">
        <v>88</v>
      </c>
      <c r="C17" s="14">
        <f>IF(E13="(select one)",0,IF(E13="AEMT",12,IF(E13="Paramedic",16,8)))</f>
        <v>0</v>
      </c>
      <c r="D17" s="13"/>
      <c r="E17" s="13"/>
      <c r="F17" s="14">
        <f>N47</f>
        <v>0</v>
      </c>
      <c r="G17" s="8">
        <f t="shared" ref="G17:G24" si="1">E17+F17+D17</f>
        <v>0</v>
      </c>
      <c r="H17" s="26">
        <f t="shared" si="0"/>
        <v>0</v>
      </c>
      <c r="J17" s="3" t="s">
        <v>33</v>
      </c>
      <c r="K17" s="3" t="s">
        <v>34</v>
      </c>
      <c r="L17" s="10"/>
      <c r="M17" s="4"/>
      <c r="N17" s="4"/>
      <c r="O17" s="4"/>
      <c r="P17" s="4">
        <f>IF(L17=1,7.5,0)</f>
        <v>0</v>
      </c>
      <c r="Q17" s="4"/>
      <c r="R17" s="4"/>
      <c r="S17" s="4">
        <f>IF(L17=1,2.5,0)</f>
        <v>0</v>
      </c>
      <c r="T17" s="4"/>
    </row>
    <row r="18" spans="2:20" x14ac:dyDescent="0.25">
      <c r="B18" s="25" t="s">
        <v>6</v>
      </c>
      <c r="C18" s="14">
        <f>IF(E13="(select one)",0,IF(E13="EMR",2,4))</f>
        <v>0</v>
      </c>
      <c r="D18" s="13"/>
      <c r="E18" s="13"/>
      <c r="F18" s="14">
        <f>O47</f>
        <v>0</v>
      </c>
      <c r="G18" s="8">
        <f t="shared" si="1"/>
        <v>0</v>
      </c>
      <c r="H18" s="26">
        <f t="shared" si="0"/>
        <v>0</v>
      </c>
      <c r="J18" s="4" t="s">
        <v>35</v>
      </c>
      <c r="K18" s="4" t="s">
        <v>34</v>
      </c>
      <c r="L18" s="12"/>
      <c r="M18" s="3"/>
      <c r="N18" s="3"/>
      <c r="O18" s="3"/>
      <c r="P18" s="3">
        <f>IF(L18=1,5.5,0)</f>
        <v>0</v>
      </c>
      <c r="Q18" s="3"/>
      <c r="R18" s="3"/>
      <c r="S18" s="3">
        <f>IF(L18=1,2.5,0)</f>
        <v>0</v>
      </c>
      <c r="T18" s="3"/>
    </row>
    <row r="19" spans="2:20" x14ac:dyDescent="0.25">
      <c r="B19" s="25" t="s">
        <v>7</v>
      </c>
      <c r="C19" s="14">
        <f>IF(E13="(select one)",0,IF(E13="Paramedic",12,IF(E13="EMR",4,8)))</f>
        <v>0</v>
      </c>
      <c r="D19" s="13"/>
      <c r="E19" s="13"/>
      <c r="F19" s="14">
        <f>P47</f>
        <v>0</v>
      </c>
      <c r="G19" s="8">
        <f t="shared" si="1"/>
        <v>0</v>
      </c>
      <c r="H19" s="26">
        <f t="shared" si="0"/>
        <v>0</v>
      </c>
      <c r="J19" s="3" t="s">
        <v>36</v>
      </c>
      <c r="K19" s="3" t="s">
        <v>37</v>
      </c>
      <c r="L19" s="10"/>
      <c r="M19" s="4">
        <f>IF(L19=1,20,0)</f>
        <v>0</v>
      </c>
      <c r="N19" s="4"/>
      <c r="O19" s="4"/>
      <c r="P19" s="4">
        <f>IF(L19=1,4,0)</f>
        <v>0</v>
      </c>
      <c r="Q19" s="4"/>
      <c r="R19" s="4"/>
      <c r="S19" s="4"/>
      <c r="T19" s="4"/>
    </row>
    <row r="20" spans="2:20" x14ac:dyDescent="0.25">
      <c r="B20" s="25" t="s">
        <v>8</v>
      </c>
      <c r="C20" s="14">
        <f>IF(E13="(select one)",0,IF(E13="Paramedic",8,IF(E13="EMR",4,6)))</f>
        <v>0</v>
      </c>
      <c r="D20" s="13"/>
      <c r="E20" s="13"/>
      <c r="F20" s="14">
        <f>Q47</f>
        <v>0</v>
      </c>
      <c r="G20" s="8">
        <f t="shared" si="1"/>
        <v>0</v>
      </c>
      <c r="H20" s="26">
        <f t="shared" si="0"/>
        <v>0</v>
      </c>
      <c r="J20" s="4" t="s">
        <v>38</v>
      </c>
      <c r="K20" s="4"/>
      <c r="L20" s="12"/>
      <c r="M20" s="3"/>
      <c r="N20" s="3"/>
      <c r="O20" s="3"/>
      <c r="P20" s="3"/>
      <c r="Q20" s="3">
        <f>IF(L20=1,10,0)</f>
        <v>0</v>
      </c>
      <c r="R20" s="3"/>
      <c r="S20" s="3">
        <f>IF(L20=1,2,0)</f>
        <v>0</v>
      </c>
      <c r="T20" s="3">
        <f>IF(L20=1,4,0)</f>
        <v>0</v>
      </c>
    </row>
    <row r="21" spans="2:20" x14ac:dyDescent="0.25">
      <c r="B21" s="25" t="s">
        <v>9</v>
      </c>
      <c r="C21" s="14">
        <f>IF(E13="(select one)",0,IF(E13="EMR",4,8))</f>
        <v>0</v>
      </c>
      <c r="D21" s="13"/>
      <c r="E21" s="13"/>
      <c r="F21" s="14">
        <f>R47</f>
        <v>0</v>
      </c>
      <c r="G21" s="8">
        <f t="shared" si="1"/>
        <v>0</v>
      </c>
      <c r="H21" s="26">
        <f t="shared" si="0"/>
        <v>0</v>
      </c>
      <c r="J21" s="3" t="s">
        <v>39</v>
      </c>
      <c r="K21" s="3"/>
      <c r="L21" s="10"/>
      <c r="M21" s="4"/>
      <c r="N21" s="4"/>
      <c r="O21" s="4"/>
      <c r="P21" s="4"/>
      <c r="Q21" s="4">
        <f>IF(L21=1,10,0)</f>
        <v>0</v>
      </c>
      <c r="R21" s="4"/>
      <c r="S21" s="4">
        <f>IF(L21=1,6,0)</f>
        <v>0</v>
      </c>
      <c r="T21" s="4"/>
    </row>
    <row r="22" spans="2:20" x14ac:dyDescent="0.25">
      <c r="B22" s="25" t="s">
        <v>1</v>
      </c>
      <c r="C22" s="14">
        <f>IF(E13="(select one)",0, IF(E13="EMR",8,IF(E13= "EMT", 8,4)))</f>
        <v>0</v>
      </c>
      <c r="D22" s="13"/>
      <c r="E22" s="13"/>
      <c r="F22" s="14">
        <f>S47</f>
        <v>0</v>
      </c>
      <c r="G22" s="8">
        <f t="shared" si="1"/>
        <v>0</v>
      </c>
      <c r="H22" s="26">
        <f t="shared" si="0"/>
        <v>0</v>
      </c>
      <c r="J22" s="4" t="s">
        <v>40</v>
      </c>
      <c r="K22" s="4"/>
      <c r="L22" s="12"/>
      <c r="M22" s="3">
        <f>IF(L22=1,2,0)</f>
        <v>0</v>
      </c>
      <c r="N22" s="3"/>
      <c r="O22" s="3"/>
      <c r="P22" s="3"/>
      <c r="Q22" s="3"/>
      <c r="R22" s="3"/>
      <c r="S22" s="3"/>
      <c r="T22" s="3"/>
    </row>
    <row r="23" spans="2:20" ht="15" customHeight="1" x14ac:dyDescent="0.25">
      <c r="B23" s="25" t="s">
        <v>2</v>
      </c>
      <c r="C23" s="14">
        <f>IF(E13="AEMT",4,IF(E13="Paramedic",8,0))</f>
        <v>0</v>
      </c>
      <c r="D23" s="13"/>
      <c r="E23" s="13"/>
      <c r="F23" s="14">
        <f>T47</f>
        <v>0</v>
      </c>
      <c r="G23" s="8">
        <f t="shared" si="1"/>
        <v>0</v>
      </c>
      <c r="H23" s="26">
        <f t="shared" si="0"/>
        <v>0</v>
      </c>
      <c r="J23" s="3" t="s">
        <v>72</v>
      </c>
      <c r="K23" s="3"/>
      <c r="L23" s="10"/>
      <c r="M23" s="4">
        <f>IF(L23=1,5,0)</f>
        <v>0</v>
      </c>
      <c r="O23" s="4"/>
      <c r="P23" s="4"/>
      <c r="Q23" s="4"/>
      <c r="R23" s="4"/>
      <c r="S23" s="4"/>
      <c r="T23" s="4"/>
    </row>
    <row r="24" spans="2:20" ht="15.75" customHeight="1" x14ac:dyDescent="0.25">
      <c r="B24" s="25" t="s">
        <v>3</v>
      </c>
      <c r="C24" s="14">
        <f>IF(E13="(select one)",0,IF(E13="EMT",8,IF(E13="AEMT",8,IF(E13="EMR",0,10))))</f>
        <v>0</v>
      </c>
      <c r="D24" s="13"/>
      <c r="E24" s="13"/>
      <c r="F24" s="14">
        <f>IF(SUMIF(H16:H23,"&gt;0")&gt;0,(SUMIF(H16:H23,"&gt;0")-E24),(SUMIF(H16:H23,"&gt;0")))</f>
        <v>0</v>
      </c>
      <c r="G24" s="8">
        <f t="shared" si="1"/>
        <v>0</v>
      </c>
      <c r="H24" s="26">
        <f t="shared" si="0"/>
        <v>0</v>
      </c>
      <c r="J24" s="4" t="s">
        <v>41</v>
      </c>
      <c r="K24" s="4"/>
      <c r="L24" s="12"/>
      <c r="M24" s="3">
        <f>IF(L24=1,9,0)</f>
        <v>0</v>
      </c>
      <c r="N24" s="3"/>
      <c r="O24" s="3"/>
      <c r="P24" s="3"/>
      <c r="Q24" s="3"/>
      <c r="R24" s="3"/>
      <c r="S24" s="3"/>
      <c r="T24" s="3"/>
    </row>
    <row r="25" spans="2:20" ht="15" customHeight="1" thickBot="1" x14ac:dyDescent="0.3">
      <c r="B25" s="27" t="s">
        <v>68</v>
      </c>
      <c r="C25" s="28">
        <f>SUM(C16:C24)</f>
        <v>0</v>
      </c>
      <c r="D25" s="28"/>
      <c r="E25" s="28">
        <f>SUM(E16:E24)</f>
        <v>0</v>
      </c>
      <c r="F25" s="28">
        <f>SUM(F16:F23)</f>
        <v>0</v>
      </c>
      <c r="G25" s="28">
        <f>SUM(G16:G23)</f>
        <v>0</v>
      </c>
      <c r="H25" s="30">
        <f>SUMIF(H16:H23,"&lt;0")</f>
        <v>0</v>
      </c>
      <c r="J25" s="3" t="s">
        <v>42</v>
      </c>
      <c r="K25" s="3" t="s">
        <v>48</v>
      </c>
      <c r="L25" s="10"/>
      <c r="M25" s="3">
        <f>IF(L25=1,3,0)</f>
        <v>0</v>
      </c>
      <c r="N25" s="3"/>
      <c r="O25" s="3"/>
      <c r="P25" s="3"/>
      <c r="Q25" s="3"/>
      <c r="R25" s="3"/>
      <c r="S25" s="3"/>
      <c r="T25" s="3"/>
    </row>
    <row r="26" spans="2:20" ht="15" customHeight="1" thickBot="1" x14ac:dyDescent="0.3">
      <c r="D26" s="60" t="s">
        <v>94</v>
      </c>
      <c r="E26" s="60"/>
      <c r="F26" s="17"/>
      <c r="G26" s="15"/>
      <c r="J26" s="4" t="s">
        <v>43</v>
      </c>
      <c r="K26" s="4" t="s">
        <v>48</v>
      </c>
      <c r="L26" s="12"/>
      <c r="M26" s="4">
        <f>IF(L26=1,3,0)</f>
        <v>0</v>
      </c>
      <c r="N26" s="4"/>
      <c r="O26" s="4"/>
      <c r="P26" s="4"/>
      <c r="Q26" s="4"/>
      <c r="R26" s="4"/>
      <c r="S26" s="4"/>
      <c r="T26" s="4"/>
    </row>
    <row r="27" spans="2:20" ht="15" customHeight="1" thickBot="1" x14ac:dyDescent="0.3">
      <c r="F27" s="37" t="s">
        <v>69</v>
      </c>
      <c r="G27" s="38"/>
      <c r="J27" s="3" t="s">
        <v>44</v>
      </c>
      <c r="K27" s="3" t="s">
        <v>48</v>
      </c>
      <c r="L27" s="10"/>
      <c r="M27" s="3">
        <f>IF(L27=1,18,0)</f>
        <v>0</v>
      </c>
      <c r="N27" s="3"/>
      <c r="O27" s="3"/>
      <c r="P27" s="3"/>
      <c r="Q27" s="3"/>
      <c r="R27" s="3"/>
      <c r="S27" s="3"/>
      <c r="T27" s="3"/>
    </row>
    <row r="28" spans="2:20" ht="15" customHeight="1" x14ac:dyDescent="0.25">
      <c r="B28" s="51" t="s">
        <v>77</v>
      </c>
      <c r="C28" s="52"/>
      <c r="D28" s="53"/>
      <c r="F28" s="33" t="str">
        <f>IF(H16&gt;=0,"Prep/Ops Hours are complete","Prep/Ops Hours are needed")</f>
        <v>Prep/Ops Hours are complete</v>
      </c>
      <c r="G28" s="34"/>
      <c r="J28" s="4" t="s">
        <v>45</v>
      </c>
      <c r="K28" s="4" t="s">
        <v>48</v>
      </c>
      <c r="L28" s="12"/>
      <c r="M28" s="4">
        <f>IF(L28=1,14,0)</f>
        <v>0</v>
      </c>
      <c r="N28" s="4"/>
      <c r="O28" s="4"/>
      <c r="P28" s="4"/>
      <c r="Q28" s="4"/>
      <c r="R28" s="4"/>
      <c r="S28" s="4"/>
      <c r="T28" s="4"/>
    </row>
    <row r="29" spans="2:20" ht="15" customHeight="1" x14ac:dyDescent="0.25">
      <c r="B29" s="54" t="s">
        <v>78</v>
      </c>
      <c r="C29" s="55"/>
      <c r="D29" s="56"/>
      <c r="F29" s="33" t="str">
        <f>IF(H17&gt;=0,"ABC Hours are complete","ABC Hours are needed")</f>
        <v>ABC Hours are complete</v>
      </c>
      <c r="G29" s="34"/>
      <c r="J29" s="3" t="s">
        <v>46</v>
      </c>
      <c r="K29" s="3" t="s">
        <v>48</v>
      </c>
      <c r="L29" s="10"/>
      <c r="M29" s="3">
        <f>IF(L29=1,3,0)</f>
        <v>0</v>
      </c>
      <c r="N29" s="3"/>
      <c r="O29" s="3"/>
      <c r="P29" s="3"/>
      <c r="Q29" s="3"/>
      <c r="R29" s="3"/>
      <c r="S29" s="3"/>
      <c r="T29" s="3"/>
    </row>
    <row r="30" spans="2:20" ht="15" customHeight="1" thickBot="1" x14ac:dyDescent="0.3">
      <c r="B30" s="57"/>
      <c r="C30" s="58"/>
      <c r="D30" s="59"/>
      <c r="F30" s="33" t="str">
        <f>IF(H18&gt;=0,"Assessment Hours are complete","Assessment Hours are needed")</f>
        <v>Assessment Hours are complete</v>
      </c>
      <c r="G30" s="34"/>
      <c r="J30" s="4" t="s">
        <v>47</v>
      </c>
      <c r="K30" s="4" t="s">
        <v>48</v>
      </c>
      <c r="L30" s="12"/>
      <c r="M30" s="4">
        <f>IF(L30=1,3,0)</f>
        <v>0</v>
      </c>
      <c r="N30" s="4"/>
      <c r="O30" s="4"/>
      <c r="P30" s="4"/>
      <c r="Q30" s="4"/>
      <c r="R30" s="4"/>
      <c r="S30" s="4"/>
      <c r="T30" s="4"/>
    </row>
    <row r="31" spans="2:20" ht="15" customHeight="1" x14ac:dyDescent="0.25">
      <c r="F31" s="33" t="str">
        <f>IF(H19&gt;=0,"Medical Hours are complete","Medical Hours are needed")</f>
        <v>Medical Hours are complete</v>
      </c>
      <c r="G31" s="34"/>
      <c r="J31" s="3" t="s">
        <v>81</v>
      </c>
      <c r="K31" s="3"/>
      <c r="L31" s="10"/>
      <c r="M31" s="3"/>
      <c r="N31" s="3"/>
      <c r="O31" s="3"/>
      <c r="P31" s="3"/>
      <c r="Q31" s="3"/>
      <c r="R31" s="3">
        <f>IF(L31=1,4.5,0)</f>
        <v>0</v>
      </c>
      <c r="S31" s="3">
        <f>IF(L31=1,1.5,0)</f>
        <v>0</v>
      </c>
      <c r="T31" s="3">
        <f>IF(L31=1,2,0)</f>
        <v>0</v>
      </c>
    </row>
    <row r="32" spans="2:20" ht="15" customHeight="1" x14ac:dyDescent="0.25">
      <c r="F32" s="33" t="str">
        <f>IF(H20&gt;=0,"Trauma Hours are complete","Trauma Hours are needed")</f>
        <v>Trauma Hours are complete</v>
      </c>
      <c r="G32" s="34"/>
      <c r="J32" s="4" t="s">
        <v>82</v>
      </c>
      <c r="K32" s="4"/>
      <c r="L32" s="12"/>
      <c r="N32" s="4"/>
      <c r="O32" s="4"/>
      <c r="P32" s="4"/>
      <c r="Q32" s="4"/>
      <c r="R32" s="4">
        <f>IF(L32=1,4,0)</f>
        <v>0</v>
      </c>
      <c r="S32" s="4">
        <f>IF(L32=1,3,0)</f>
        <v>0</v>
      </c>
      <c r="T32" s="4">
        <f>IF(L32=1,1,0)</f>
        <v>0</v>
      </c>
    </row>
    <row r="33" spans="5:21" ht="15" customHeight="1" x14ac:dyDescent="0.25">
      <c r="F33" s="33" t="str">
        <f>IF(H21&gt;=0,"OB/Pediatric Hours are complete","OB/Pediatric Hours are needed")</f>
        <v>OB/Pediatric Hours are complete</v>
      </c>
      <c r="G33" s="34"/>
      <c r="J33" s="3" t="s">
        <v>83</v>
      </c>
      <c r="K33" s="3" t="s">
        <v>49</v>
      </c>
      <c r="L33" s="10"/>
      <c r="M33" s="3"/>
      <c r="N33" s="3"/>
      <c r="O33" s="3"/>
      <c r="P33" s="3"/>
      <c r="Q33" s="3"/>
      <c r="R33" s="3">
        <f>IF(L33=1,6,0)</f>
        <v>0</v>
      </c>
      <c r="S33" s="3">
        <f>IF(L33=1,3,0)</f>
        <v>0</v>
      </c>
      <c r="T33" s="3">
        <f>IF(L33=1,5,0)</f>
        <v>0</v>
      </c>
    </row>
    <row r="34" spans="5:21" ht="15" customHeight="1" x14ac:dyDescent="0.25">
      <c r="E34" s="1"/>
      <c r="F34" s="33" t="str">
        <f>IF(H22&gt;=0,"Skills - BLS Hours are complete","Skills - BLS Hours are needed")</f>
        <v>Skills - BLS Hours are complete</v>
      </c>
      <c r="G34" s="34"/>
      <c r="H34" s="18"/>
      <c r="J34" s="4" t="s">
        <v>50</v>
      </c>
      <c r="K34" s="4" t="s">
        <v>52</v>
      </c>
      <c r="L34" s="12"/>
      <c r="M34" s="4"/>
      <c r="N34" s="4"/>
      <c r="O34" s="4"/>
      <c r="P34" s="4"/>
      <c r="Q34" s="4"/>
      <c r="R34" s="4">
        <f>IF(L34=1,7,0)</f>
        <v>0</v>
      </c>
      <c r="S34" s="4">
        <f>IF(L34=1,2,0)</f>
        <v>0</v>
      </c>
      <c r="T34" s="4">
        <f>IF(L34=1,5,0)</f>
        <v>0</v>
      </c>
    </row>
    <row r="35" spans="5:21" ht="15" customHeight="1" x14ac:dyDescent="0.25">
      <c r="F35" s="33" t="str">
        <f>IF(H23&gt;=0,"Skills - ALS Hours are complete","Skills - ALS Hours are needed")</f>
        <v>Skills - ALS Hours are complete</v>
      </c>
      <c r="G35" s="34"/>
      <c r="J35" s="3" t="s">
        <v>51</v>
      </c>
      <c r="K35" s="3" t="s">
        <v>52</v>
      </c>
      <c r="L35" s="10"/>
      <c r="M35" s="3"/>
      <c r="N35" s="3"/>
      <c r="O35" s="3"/>
      <c r="P35" s="3"/>
      <c r="Q35" s="3"/>
      <c r="R35" s="3">
        <f>IF(L35=1,5,0)</f>
        <v>0</v>
      </c>
      <c r="S35" s="3">
        <f>IF(L35=1,3,0)</f>
        <v>0</v>
      </c>
      <c r="T35" s="3"/>
    </row>
    <row r="36" spans="5:21" ht="15.75" thickBot="1" x14ac:dyDescent="0.3">
      <c r="F36" s="31" t="str">
        <f>IF(H24&gt;=0,"Further CE  Hours are complete","Further CE Hours are needed")</f>
        <v>Further CE  Hours are complete</v>
      </c>
      <c r="G36" s="32"/>
      <c r="J36" s="4" t="s">
        <v>53</v>
      </c>
      <c r="K36" s="4"/>
      <c r="L36" s="12"/>
      <c r="M36" s="4">
        <f>IF(L35=1,2,0)</f>
        <v>0</v>
      </c>
      <c r="N36" s="4"/>
      <c r="O36" s="4"/>
      <c r="P36" s="4">
        <f>IF(L35=1,6,0)</f>
        <v>0</v>
      </c>
      <c r="Q36" s="4"/>
      <c r="R36" s="4"/>
      <c r="S36" s="4"/>
      <c r="T36" s="4">
        <f>IF(L35=1,2,0)</f>
        <v>0</v>
      </c>
    </row>
    <row r="37" spans="5:21" x14ac:dyDescent="0.25">
      <c r="J37" s="3" t="s">
        <v>54</v>
      </c>
      <c r="K37" s="3"/>
      <c r="L37" s="10"/>
      <c r="M37" s="3"/>
      <c r="N37" s="3"/>
      <c r="O37" s="3"/>
      <c r="P37" s="3"/>
      <c r="Q37" s="3">
        <f>IF(L37=1,4,0)</f>
        <v>0</v>
      </c>
      <c r="R37" s="3"/>
      <c r="S37" s="3"/>
      <c r="T37" s="3"/>
    </row>
    <row r="38" spans="5:21" x14ac:dyDescent="0.25">
      <c r="J38" s="4" t="s">
        <v>55</v>
      </c>
      <c r="K38" s="4" t="s">
        <v>56</v>
      </c>
      <c r="L38" s="12"/>
      <c r="M38" s="4">
        <f>IF(L38=1,0.5,0)</f>
        <v>0</v>
      </c>
      <c r="N38" s="4"/>
      <c r="O38" s="4"/>
      <c r="P38" s="4"/>
      <c r="Q38" s="4">
        <f>IF(L38=1,6.5,0)</f>
        <v>0</v>
      </c>
      <c r="R38" s="4"/>
      <c r="S38" s="4">
        <f>IF(L38=1,4,0)</f>
        <v>0</v>
      </c>
      <c r="T38" s="4">
        <f>IF(L38=1,3,0)</f>
        <v>0</v>
      </c>
    </row>
    <row r="39" spans="5:21" x14ac:dyDescent="0.25">
      <c r="J39" s="3" t="s">
        <v>57</v>
      </c>
      <c r="K39" s="3"/>
      <c r="L39" s="10"/>
      <c r="M39" s="3">
        <f>IF(L39=1,4,0)</f>
        <v>0</v>
      </c>
      <c r="N39" s="3"/>
      <c r="O39" s="3"/>
      <c r="P39" s="3"/>
      <c r="Q39" s="3"/>
      <c r="R39" s="3"/>
      <c r="S39" s="3"/>
      <c r="T39" s="3"/>
    </row>
    <row r="40" spans="5:21" x14ac:dyDescent="0.25">
      <c r="J40" s="4" t="s">
        <v>58</v>
      </c>
      <c r="K40" s="4"/>
      <c r="L40" s="12"/>
      <c r="M40" s="4">
        <f>IF(L40=1,4,0)</f>
        <v>0</v>
      </c>
      <c r="N40" s="4"/>
      <c r="O40" s="4"/>
      <c r="P40" s="4"/>
      <c r="Q40" s="4"/>
      <c r="R40" s="4"/>
      <c r="S40" s="4">
        <f>IF(L40=1,2,0)</f>
        <v>0</v>
      </c>
      <c r="T40" s="4"/>
    </row>
    <row r="41" spans="5:21" ht="15" customHeight="1" x14ac:dyDescent="0.25">
      <c r="J41" s="3" t="s">
        <v>59</v>
      </c>
      <c r="K41" s="3"/>
      <c r="L41" s="10"/>
      <c r="M41" s="3"/>
      <c r="N41" s="3"/>
      <c r="O41" s="3"/>
      <c r="P41" s="3"/>
      <c r="Q41" s="3">
        <f>IF(L41=1,5,0)</f>
        <v>0</v>
      </c>
      <c r="R41" s="3"/>
      <c r="S41" s="3">
        <f>IF(L41=1,1.5,0)</f>
        <v>0</v>
      </c>
      <c r="T41" s="3">
        <f>IF(L41=1,1,0)</f>
        <v>0</v>
      </c>
    </row>
    <row r="42" spans="5:21" ht="15" customHeight="1" x14ac:dyDescent="0.25">
      <c r="J42" s="4" t="s">
        <v>84</v>
      </c>
      <c r="K42" s="4"/>
      <c r="L42" s="12"/>
      <c r="M42" s="4"/>
      <c r="N42" s="4"/>
      <c r="O42" s="4"/>
      <c r="P42" s="4"/>
      <c r="Q42" s="4">
        <f>IF(L42=1,4,0)</f>
        <v>0</v>
      </c>
      <c r="R42" s="4"/>
      <c r="S42" s="4">
        <f>IF(L42=1,4,0)</f>
        <v>0</v>
      </c>
      <c r="T42" s="4"/>
    </row>
    <row r="43" spans="5:21" ht="15" customHeight="1" x14ac:dyDescent="0.25">
      <c r="J43" s="3" t="s">
        <v>60</v>
      </c>
      <c r="K43" s="3" t="s">
        <v>61</v>
      </c>
      <c r="L43" s="10"/>
      <c r="M43" s="3">
        <f>IF(L43=1,3.5,0)</f>
        <v>0</v>
      </c>
      <c r="N43" s="3"/>
      <c r="O43" s="3"/>
      <c r="P43" s="3"/>
      <c r="Q43" s="3">
        <f>IF(L43=1,7,0)</f>
        <v>0</v>
      </c>
      <c r="R43" s="3"/>
      <c r="S43" s="3">
        <f>IF(L43=1,2,0)</f>
        <v>0</v>
      </c>
      <c r="T43" s="3">
        <f>IF(L43=1,2,0)</f>
        <v>0</v>
      </c>
    </row>
    <row r="44" spans="5:21" ht="15" customHeight="1" x14ac:dyDescent="0.25">
      <c r="J44" s="4" t="s">
        <v>62</v>
      </c>
      <c r="K44" s="4" t="s">
        <v>63</v>
      </c>
      <c r="L44" s="12"/>
      <c r="M44" s="4"/>
      <c r="N44" s="4"/>
      <c r="O44" s="4"/>
      <c r="P44" s="4"/>
      <c r="Q44" s="4">
        <f>IF(L44=1,12,0)</f>
        <v>0</v>
      </c>
      <c r="R44" s="4"/>
      <c r="S44" s="4">
        <f>IF(L44=1,4,0)</f>
        <v>0</v>
      </c>
      <c r="T44" s="4"/>
    </row>
    <row r="45" spans="5:21" ht="15.75" customHeight="1" x14ac:dyDescent="0.25">
      <c r="J45" s="3" t="s">
        <v>64</v>
      </c>
      <c r="K45" s="3"/>
      <c r="L45" s="10"/>
      <c r="M45" s="3">
        <f>IF(L45=1,8,0)</f>
        <v>0</v>
      </c>
      <c r="N45" s="3">
        <f>IF(L45=1,16,0)</f>
        <v>0</v>
      </c>
      <c r="O45" s="3">
        <f>IF(L45=1,8,0)</f>
        <v>0</v>
      </c>
      <c r="P45" s="3">
        <f>IF(L45=1,32,0)</f>
        <v>0</v>
      </c>
      <c r="Q45" s="3">
        <f>IF(L45=1,16,0)</f>
        <v>0</v>
      </c>
      <c r="R45" s="3">
        <f>IF(L45=1,16,0)</f>
        <v>0</v>
      </c>
      <c r="S45" s="3"/>
      <c r="T45" s="3"/>
    </row>
    <row r="46" spans="5:21" ht="16.5" customHeight="1" x14ac:dyDescent="0.25">
      <c r="J46" s="4" t="s">
        <v>65</v>
      </c>
      <c r="K46" s="4"/>
      <c r="L46" s="12"/>
      <c r="M46" s="4">
        <f>IF(L46=1,4,0)</f>
        <v>0</v>
      </c>
      <c r="N46" s="4">
        <f>IF(L46=1,1,0)</f>
        <v>0</v>
      </c>
      <c r="O46" s="4">
        <f>IF(L46=1,2,0)</f>
        <v>0</v>
      </c>
      <c r="P46" s="4">
        <f>IF(L46=1,5,0)</f>
        <v>0</v>
      </c>
      <c r="Q46" s="4">
        <f>IF(L46=1,18,0)</f>
        <v>0</v>
      </c>
      <c r="R46" s="4">
        <f>IF(L46=1,6,0)</f>
        <v>0</v>
      </c>
      <c r="S46" s="4"/>
      <c r="T46" s="4"/>
    </row>
    <row r="47" spans="5:21" ht="15.75" hidden="1" customHeight="1" x14ac:dyDescent="0.25">
      <c r="J47" s="9" t="s">
        <v>66</v>
      </c>
      <c r="K47" s="9"/>
      <c r="L47" s="9"/>
      <c r="M47" s="9">
        <f>SUM(M3:M46)+E26</f>
        <v>0</v>
      </c>
      <c r="N47" s="9">
        <f>SUM(N3:N46)</f>
        <v>0</v>
      </c>
      <c r="O47" s="9">
        <f>SUM(O3:O46)</f>
        <v>0</v>
      </c>
      <c r="P47" s="9">
        <f>SUM(P3:P46)</f>
        <v>0</v>
      </c>
      <c r="Q47" s="9">
        <f>SUM(Q3:Q46)</f>
        <v>0</v>
      </c>
      <c r="R47" s="9">
        <f>SUM(R3:R46)</f>
        <v>0</v>
      </c>
      <c r="S47" s="9">
        <f>SUM(S3:S46)+C30</f>
        <v>0</v>
      </c>
      <c r="T47" s="9">
        <f>SUM(T3:T46)+C31</f>
        <v>0</v>
      </c>
    </row>
    <row r="48" spans="5:21" ht="16.5" customHeight="1" x14ac:dyDescent="0.25">
      <c r="K48" s="19"/>
      <c r="L48" s="19"/>
      <c r="M48" s="19"/>
      <c r="N48" s="7"/>
      <c r="O48" s="7"/>
      <c r="U48" s="20"/>
    </row>
    <row r="49" spans="21:21" x14ac:dyDescent="0.25">
      <c r="U49" s="21"/>
    </row>
    <row r="50" spans="21:21" x14ac:dyDescent="0.25">
      <c r="U50" s="20"/>
    </row>
  </sheetData>
  <sheetProtection password="EC95" sheet="1" objects="1" scenarios="1" selectLockedCells="1"/>
  <mergeCells count="20">
    <mergeCell ref="B28:D28"/>
    <mergeCell ref="B29:D30"/>
    <mergeCell ref="D26:E26"/>
    <mergeCell ref="F30:G30"/>
    <mergeCell ref="J1:L1"/>
    <mergeCell ref="F27:G27"/>
    <mergeCell ref="D3:H3"/>
    <mergeCell ref="D4:H4"/>
    <mergeCell ref="D5:H6"/>
    <mergeCell ref="D7:H8"/>
    <mergeCell ref="D9:H10"/>
    <mergeCell ref="D11:H11"/>
    <mergeCell ref="F36:G36"/>
    <mergeCell ref="F28:G28"/>
    <mergeCell ref="F29:G29"/>
    <mergeCell ref="F34:G34"/>
    <mergeCell ref="F35:G35"/>
    <mergeCell ref="F31:G31"/>
    <mergeCell ref="F32:G32"/>
    <mergeCell ref="F33:G33"/>
  </mergeCells>
  <dataValidations count="4">
    <dataValidation type="list" allowBlank="1" showInputMessage="1" showErrorMessage="1" errorTitle="Not Valid" error="Please select an option from the dropdown menu. " sqref="E13">
      <formula1>"(select one), EMR,EMT,AEMT,Paramedic"</formula1>
    </dataValidation>
    <dataValidation type="whole" operator="equal" allowBlank="1" showInputMessage="1" showErrorMessage="1" errorTitle="Not Valid" error="If you've taken this course please enter a 1 in the box. " promptTitle="If you've taken this course..." prompt="...place a 1 in this box" sqref="L3:L46">
      <formula1>1</formula1>
    </dataValidation>
    <dataValidation type="decimal" operator="greaterThanOrEqual" allowBlank="1" showInputMessage="1" showErrorMessage="1" errorTitle="Not Valid" error="Please enter a positive number. " prompt="Enter the number located on your training report" sqref="D16:D24">
      <formula1>0</formula1>
    </dataValidation>
    <dataValidation type="decimal" operator="greaterThanOrEqual" allowBlank="1" showInputMessage="1" showErrorMessage="1" errorTitle="Not Valid" error="Please enter a positive number." promptTitle="Non MEMSEd Courses" prompt="Enter the total number of hours recieved outside of MEMSEd and Standardized Courses" sqref="E16:E24">
      <formula1>0</formula1>
    </dataValidation>
  </dataValidations>
  <hyperlinks>
    <hyperlink ref="D5:G6" r:id="rId1" display="2) Using your Maine EMS Training Report, enter the hours you have completed in the system. To view your training report, click here. "/>
  </hyperlinks>
  <printOptions horizontalCentered="1" verticalCentered="1"/>
  <pageMargins left="0.7" right="0.7" top="0.75" bottom="0.75" header="0.3" footer="0.3"/>
  <pageSetup orientation="landscape" r:id="rId2"/>
  <ignoredErrors>
    <ignoredError sqref="S43 S47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Hours</vt:lpstr>
      <vt:lpstr>'Total Hours'!Print_Area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L. Boynton</dc:creator>
  <cp:lastModifiedBy>Katie L. Boynton</cp:lastModifiedBy>
  <cp:lastPrinted>2015-09-24T13:29:43Z</cp:lastPrinted>
  <dcterms:created xsi:type="dcterms:W3CDTF">2015-08-06T19:52:49Z</dcterms:created>
  <dcterms:modified xsi:type="dcterms:W3CDTF">2017-10-02T16:39:55Z</dcterms:modified>
</cp:coreProperties>
</file>