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6"/>
  <workbookPr defaultThemeVersion="166925"/>
  <mc:AlternateContent xmlns:mc="http://schemas.openxmlformats.org/markup-compatibility/2006">
    <mc:Choice Requires="x15">
      <x15ac:absPath xmlns:x15ac="http://schemas.microsoft.com/office/spreadsheetml/2010/11/ac" url="C:\Users\Elizabeth\SafeSync\Team Shares\Grants\2025 RAISE MaineDOT - Presque Isle\Final Upload Documents\"/>
    </mc:Choice>
  </mc:AlternateContent>
  <xr:revisionPtr revIDLastSave="275" documentId="13_ncr:1_{13A65525-38F9-4813-BE8B-4E504E16AC71}" xr6:coauthVersionLast="47" xr6:coauthVersionMax="47" xr10:uidLastSave="{2FD4EB50-966C-42B6-8675-ACB4DEB1145F}"/>
  <bookViews>
    <workbookView xWindow="-110" yWindow="-110" windowWidth="19420" windowHeight="10300" firstSheet="4" activeTab="4" xr2:uid="{F359A226-429B-4B39-ADCF-FA4E6BC947FC}"/>
  </bookViews>
  <sheets>
    <sheet name="Overview" sheetId="1" r:id="rId1"/>
    <sheet name="Project Information" sheetId="28" r:id="rId2"/>
    <sheet name="Parameter Values" sheetId="12" r:id="rId3"/>
    <sheet name="Inputs" sheetId="36" r:id="rId4"/>
    <sheet name="Outputs" sheetId="37" r:id="rId5"/>
    <sheet name="User Volumes" sheetId="34" r:id="rId6"/>
    <sheet name="Capital Costs" sheetId="2" r:id="rId7"/>
    <sheet name="Operations and Maintenance" sheetId="3" r:id="rId8"/>
    <sheet name="Safety" sheetId="31" r:id="rId9"/>
    <sheet name="Travel Time Savings" sheetId="32" r:id="rId10"/>
    <sheet name="Amenity Benefits" sheetId="21" r:id="rId11"/>
    <sheet name="Health Benefits" sheetId="22" r:id="rId12"/>
    <sheet name="Residual Value" sheetId="23" r:id="rId13"/>
    <sheet name="Summary" sheetId="11" r:id="rId14"/>
    <sheet name="Final Results" sheetId="30" r:id="rId15"/>
    <sheet name="Vehicle Operating Cost Savings" sheetId="33" r:id="rId16"/>
    <sheet name="Emissions Reduction" sheetId="20" r:id="rId17"/>
    <sheet name="Other Highway Use Externalities" sheetId="35" r:id="rId18"/>
    <sheet name="Other Benefit 1" sheetId="24" r:id="rId19"/>
    <sheet name="Other Benefit 2" sheetId="25" r:id="rId20"/>
    <sheet name="Other Benefit 3" sheetId="26" r:id="rId21"/>
    <sheet name="Other Benefit 4" sheetId="27" r:id="rId22"/>
  </sheets>
  <externalReferences>
    <externalReference r:id="rId23"/>
    <externalReference r:id="rId24"/>
    <externalReference r:id="rId25"/>
    <externalReference r:id="rId26"/>
  </externalReferences>
  <definedNames>
    <definedName name="ColumnTitle1">#REF!</definedName>
    <definedName name="ColumnTitleRegion11..B26.1">[1]Proposal!#REF!</definedName>
    <definedName name="ColumnTitleRegion12..B28.1">[1]Proposal!#REF!</definedName>
    <definedName name="ColumnTitleRegion13..B30.1">[1]Proposal!#REF!</definedName>
    <definedName name="ColumnTitleRegion14..D33">[1]Proposal!#REF!</definedName>
    <definedName name="ColumnTitleRegion8..B20.1">[1]Proposal!#REF!</definedName>
    <definedName name="Description">[2]Pricing!$A$3:$A$249</definedName>
    <definedName name="Equip">#REF!</definedName>
    <definedName name="Equip2">#REF!</definedName>
    <definedName name="Equipment">#REF!</definedName>
    <definedName name="faf">#REF!</definedName>
    <definedName name="FML">[3]Sheet2!$A$42:$A$66</definedName>
    <definedName name="IType">'[4]Construction - Do Not Delete'!$D$29:$D$31</definedName>
    <definedName name="Labour">#REF!</definedName>
    <definedName name="Labour2">#REF!</definedName>
    <definedName name="Labour3">#REF!</definedName>
    <definedName name="Material">[2]Pricing!$A$3:$J$249</definedName>
    <definedName name="Other">[1]Proposal!$E$39</definedName>
    <definedName name="RowTitleRegion1..G35">#REF!</definedName>
    <definedName name="Subtotal">#REF!</definedName>
    <definedName name="TaxRate">[1]Proposal!#REF!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3" l="1"/>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8" i="3"/>
  <c r="F37" i="11"/>
  <c r="G37" i="11"/>
  <c r="K37" i="11"/>
  <c r="L37" i="11"/>
  <c r="M37" i="11"/>
  <c r="N37" i="11"/>
  <c r="C9" i="2"/>
  <c r="B41" i="11" s="1"/>
  <c r="C41" i="11" s="1"/>
  <c r="E9" i="37"/>
  <c r="D9" i="37"/>
  <c r="B35" i="22"/>
  <c r="B36" i="22"/>
  <c r="B37" i="22"/>
  <c r="B38" i="22"/>
  <c r="B39" i="22"/>
  <c r="B40" i="22"/>
  <c r="B41" i="22"/>
  <c r="B42" i="22"/>
  <c r="B43" i="22"/>
  <c r="B44" i="22"/>
  <c r="B15" i="22"/>
  <c r="B31" i="21"/>
  <c r="B32" i="21"/>
  <c r="B33" i="21"/>
  <c r="B34" i="21"/>
  <c r="B35" i="21"/>
  <c r="B36" i="21"/>
  <c r="B37" i="21"/>
  <c r="B38" i="21"/>
  <c r="B39" i="21"/>
  <c r="B40" i="21"/>
  <c r="B11" i="21"/>
  <c r="K30" i="34"/>
  <c r="K31" i="34"/>
  <c r="K32" i="34"/>
  <c r="K33" i="34"/>
  <c r="K34" i="34"/>
  <c r="K35" i="34"/>
  <c r="K36" i="34"/>
  <c r="K37" i="34"/>
  <c r="K38" i="34"/>
  <c r="K39" i="34"/>
  <c r="K10" i="34"/>
  <c r="H30" i="34"/>
  <c r="H31" i="34"/>
  <c r="H32" i="34"/>
  <c r="H33" i="34"/>
  <c r="H34" i="34"/>
  <c r="H35" i="34"/>
  <c r="H36" i="34"/>
  <c r="H37" i="34"/>
  <c r="H38" i="34"/>
  <c r="H39" i="34"/>
  <c r="I11" i="34"/>
  <c r="H10" i="34"/>
  <c r="B9" i="32"/>
  <c r="B10" i="32"/>
  <c r="B11" i="32"/>
  <c r="B8" i="32"/>
  <c r="B13" i="32"/>
  <c r="B14" i="32"/>
  <c r="B15" i="32"/>
  <c r="B16" i="32"/>
  <c r="A20" i="32"/>
  <c r="A21" i="32"/>
  <c r="A22" i="32"/>
  <c r="K5" i="11"/>
  <c r="L5" i="11"/>
  <c r="M5" i="11"/>
  <c r="N5" i="11"/>
  <c r="A6" i="11"/>
  <c r="C6" i="11"/>
  <c r="F6" i="11"/>
  <c r="G6" i="11"/>
  <c r="K6" i="11"/>
  <c r="L6" i="11"/>
  <c r="M6" i="11"/>
  <c r="N6" i="11"/>
  <c r="A7" i="11"/>
  <c r="F7" i="11"/>
  <c r="G7" i="11"/>
  <c r="K7" i="11"/>
  <c r="L7" i="11"/>
  <c r="M7" i="11"/>
  <c r="N7" i="11"/>
  <c r="A8" i="11"/>
  <c r="F8" i="11"/>
  <c r="G8" i="11"/>
  <c r="K8" i="11"/>
  <c r="L8" i="11"/>
  <c r="M8" i="11"/>
  <c r="N8" i="11"/>
  <c r="A9" i="11"/>
  <c r="F9" i="11"/>
  <c r="G9" i="11"/>
  <c r="K9" i="11"/>
  <c r="L9" i="11"/>
  <c r="M9" i="11"/>
  <c r="N9" i="11"/>
  <c r="A10" i="11"/>
  <c r="F10" i="11"/>
  <c r="G10" i="11"/>
  <c r="K10" i="11"/>
  <c r="L10" i="11"/>
  <c r="M10" i="11"/>
  <c r="N10" i="11"/>
  <c r="A11" i="11"/>
  <c r="F11" i="11"/>
  <c r="G11" i="11"/>
  <c r="K11" i="11"/>
  <c r="L11" i="11"/>
  <c r="M11" i="11"/>
  <c r="N11" i="11"/>
  <c r="A12" i="11"/>
  <c r="F12" i="11"/>
  <c r="G12" i="11"/>
  <c r="K12" i="11"/>
  <c r="L12" i="11"/>
  <c r="M12" i="11"/>
  <c r="N12" i="11"/>
  <c r="A13" i="11"/>
  <c r="F13" i="11"/>
  <c r="G13" i="11"/>
  <c r="K13" i="11"/>
  <c r="L13" i="11"/>
  <c r="M13" i="11"/>
  <c r="N13" i="11"/>
  <c r="A14" i="11"/>
  <c r="F14" i="11"/>
  <c r="G14" i="11"/>
  <c r="K14" i="11"/>
  <c r="L14" i="11"/>
  <c r="M14" i="11"/>
  <c r="N14" i="11"/>
  <c r="A15" i="11"/>
  <c r="F15" i="11"/>
  <c r="G15" i="11"/>
  <c r="K15" i="11"/>
  <c r="L15" i="11"/>
  <c r="M15" i="11"/>
  <c r="N15" i="11"/>
  <c r="A16" i="11"/>
  <c r="F16" i="11"/>
  <c r="G16" i="11"/>
  <c r="K16" i="11"/>
  <c r="L16" i="11"/>
  <c r="M16" i="11"/>
  <c r="N16" i="11"/>
  <c r="A17" i="11"/>
  <c r="F17" i="11"/>
  <c r="G17" i="11"/>
  <c r="K17" i="11"/>
  <c r="L17" i="11"/>
  <c r="M17" i="11"/>
  <c r="N17" i="11"/>
  <c r="A18" i="11"/>
  <c r="F18" i="11"/>
  <c r="G18" i="11"/>
  <c r="K18" i="11"/>
  <c r="L18" i="11"/>
  <c r="M18" i="11"/>
  <c r="N18" i="11"/>
  <c r="A19" i="11"/>
  <c r="F19" i="11"/>
  <c r="G19" i="11"/>
  <c r="K19" i="11"/>
  <c r="L19" i="11"/>
  <c r="M19" i="11"/>
  <c r="N19" i="11"/>
  <c r="A20" i="11"/>
  <c r="F20" i="11"/>
  <c r="G20" i="11"/>
  <c r="K20" i="11"/>
  <c r="L20" i="11"/>
  <c r="M20" i="11"/>
  <c r="N20" i="11"/>
  <c r="A21" i="11"/>
  <c r="F21" i="11"/>
  <c r="G21" i="11"/>
  <c r="K21" i="11"/>
  <c r="L21" i="11"/>
  <c r="M21" i="11"/>
  <c r="N21" i="11"/>
  <c r="A22" i="11"/>
  <c r="F22" i="11"/>
  <c r="G22" i="11"/>
  <c r="K22" i="11"/>
  <c r="L22" i="11"/>
  <c r="M22" i="11"/>
  <c r="N22" i="11"/>
  <c r="A23" i="11"/>
  <c r="F23" i="11"/>
  <c r="G23" i="11"/>
  <c r="K23" i="11"/>
  <c r="L23" i="11"/>
  <c r="M23" i="11"/>
  <c r="N23" i="11"/>
  <c r="A24" i="11"/>
  <c r="F24" i="11"/>
  <c r="G24" i="11"/>
  <c r="K24" i="11"/>
  <c r="L24" i="11"/>
  <c r="M24" i="11"/>
  <c r="N24" i="11"/>
  <c r="A25" i="11"/>
  <c r="F25" i="11"/>
  <c r="G25" i="11"/>
  <c r="K25" i="11"/>
  <c r="L25" i="11"/>
  <c r="M25" i="11"/>
  <c r="N25" i="11"/>
  <c r="A26" i="11"/>
  <c r="C26" i="11"/>
  <c r="E26" i="11"/>
  <c r="F26" i="11"/>
  <c r="G26" i="11"/>
  <c r="H26" i="11"/>
  <c r="I26" i="11"/>
  <c r="K26" i="11"/>
  <c r="L26" i="11"/>
  <c r="M26" i="11"/>
  <c r="N26" i="11"/>
  <c r="A27" i="11"/>
  <c r="C27" i="11"/>
  <c r="E27" i="11"/>
  <c r="F27" i="11"/>
  <c r="G27" i="11"/>
  <c r="H27" i="11"/>
  <c r="I27" i="11"/>
  <c r="K27" i="11"/>
  <c r="L27" i="11"/>
  <c r="M27" i="11"/>
  <c r="N27" i="11"/>
  <c r="A28" i="11"/>
  <c r="C28" i="11"/>
  <c r="E28" i="11"/>
  <c r="F28" i="11"/>
  <c r="G28" i="11"/>
  <c r="H28" i="11"/>
  <c r="I28" i="11"/>
  <c r="K28" i="11"/>
  <c r="L28" i="11"/>
  <c r="M28" i="11"/>
  <c r="N28" i="11"/>
  <c r="A29" i="11"/>
  <c r="C29" i="11"/>
  <c r="E29" i="11"/>
  <c r="F29" i="11"/>
  <c r="G29" i="11"/>
  <c r="H29" i="11"/>
  <c r="I29" i="11"/>
  <c r="K29" i="11"/>
  <c r="L29" i="11"/>
  <c r="M29" i="11"/>
  <c r="N29" i="11"/>
  <c r="A30" i="11"/>
  <c r="C30" i="11"/>
  <c r="E30" i="11"/>
  <c r="F30" i="11"/>
  <c r="G30" i="11"/>
  <c r="H30" i="11"/>
  <c r="I30" i="11"/>
  <c r="K30" i="11"/>
  <c r="L30" i="11"/>
  <c r="M30" i="11"/>
  <c r="N30" i="11"/>
  <c r="A31" i="11"/>
  <c r="C31" i="11"/>
  <c r="E31" i="11"/>
  <c r="F31" i="11"/>
  <c r="G31" i="11"/>
  <c r="H31" i="11"/>
  <c r="I31" i="11"/>
  <c r="K31" i="11"/>
  <c r="L31" i="11"/>
  <c r="M31" i="11"/>
  <c r="N31" i="11"/>
  <c r="A32" i="11"/>
  <c r="C32" i="11"/>
  <c r="E32" i="11"/>
  <c r="F32" i="11"/>
  <c r="G32" i="11"/>
  <c r="H32" i="11"/>
  <c r="I32" i="11"/>
  <c r="K32" i="11"/>
  <c r="L32" i="11"/>
  <c r="M32" i="11"/>
  <c r="N32" i="11"/>
  <c r="A33" i="11"/>
  <c r="C33" i="11"/>
  <c r="E33" i="11"/>
  <c r="F33" i="11"/>
  <c r="G33" i="11"/>
  <c r="H33" i="11"/>
  <c r="I33" i="11"/>
  <c r="K33" i="11"/>
  <c r="L33" i="11"/>
  <c r="M33" i="11"/>
  <c r="N33" i="11"/>
  <c r="A34" i="11"/>
  <c r="C34" i="11"/>
  <c r="E34" i="11"/>
  <c r="F34" i="11"/>
  <c r="G34" i="11"/>
  <c r="H34" i="11"/>
  <c r="I34" i="11"/>
  <c r="K34" i="11"/>
  <c r="L34" i="11"/>
  <c r="M34" i="11"/>
  <c r="N34" i="11"/>
  <c r="A35" i="11"/>
  <c r="C35" i="11"/>
  <c r="E35" i="11"/>
  <c r="F35" i="11"/>
  <c r="G35" i="11"/>
  <c r="H35" i="11"/>
  <c r="I35" i="11"/>
  <c r="K35" i="11"/>
  <c r="L35" i="11"/>
  <c r="M35" i="11"/>
  <c r="N35" i="11"/>
  <c r="F36" i="11"/>
  <c r="G36" i="11"/>
  <c r="K36" i="11"/>
  <c r="L36" i="11"/>
  <c r="M36" i="11"/>
  <c r="N36" i="11"/>
  <c r="A41" i="11"/>
  <c r="A42" i="11"/>
  <c r="A43" i="11"/>
  <c r="A44" i="11"/>
  <c r="A45" i="11"/>
  <c r="A46" i="11"/>
  <c r="A47" i="11"/>
  <c r="A48" i="11"/>
  <c r="A49" i="11"/>
  <c r="A50" i="11"/>
  <c r="A51" i="11"/>
  <c r="A52" i="11"/>
  <c r="A53" i="11"/>
  <c r="A54" i="11"/>
  <c r="A55" i="11"/>
  <c r="H42" i="3"/>
  <c r="H43" i="3" s="1"/>
  <c r="H44" i="3" s="1"/>
  <c r="H45" i="3" s="1"/>
  <c r="H46" i="3" s="1"/>
  <c r="H47" i="3" s="1"/>
  <c r="H48" i="3" s="1"/>
  <c r="H49" i="3" s="1"/>
  <c r="H50" i="3" s="1"/>
  <c r="H51" i="3" s="1"/>
  <c r="H52" i="3" s="1"/>
  <c r="H53" i="3" s="1"/>
  <c r="H54" i="3" s="1"/>
  <c r="H55" i="3" s="1"/>
  <c r="H56" i="3" s="1"/>
  <c r="H57" i="3" s="1"/>
  <c r="H58" i="3" s="1"/>
  <c r="H59" i="3" s="1"/>
  <c r="H60" i="3" s="1"/>
  <c r="H16" i="3"/>
  <c r="K29" i="31"/>
  <c r="K30" i="31"/>
  <c r="K31" i="31"/>
  <c r="K32" i="31"/>
  <c r="K28" i="31"/>
  <c r="L43" i="31"/>
  <c r="M43" i="31"/>
  <c r="K43" i="31"/>
  <c r="M39" i="31"/>
  <c r="M40" i="31"/>
  <c r="M41" i="31"/>
  <c r="M42" i="31"/>
  <c r="M38" i="31"/>
  <c r="V35" i="36"/>
  <c r="T35" i="36"/>
  <c r="V34" i="36"/>
  <c r="T34" i="36"/>
  <c r="V33" i="36"/>
  <c r="T33" i="36"/>
  <c r="R35" i="36"/>
  <c r="P35" i="36"/>
  <c r="N35" i="36"/>
  <c r="L35" i="36"/>
  <c r="R34" i="36"/>
  <c r="P34" i="36"/>
  <c r="N34" i="36"/>
  <c r="L34" i="36"/>
  <c r="R33" i="36"/>
  <c r="P33" i="36"/>
  <c r="N33" i="36"/>
  <c r="L33" i="36"/>
  <c r="J35" i="36"/>
  <c r="H35" i="36"/>
  <c r="J34" i="36"/>
  <c r="H34" i="36"/>
  <c r="J33" i="36"/>
  <c r="H33" i="36"/>
  <c r="F35" i="36"/>
  <c r="F34" i="36"/>
  <c r="F33" i="36"/>
  <c r="D35" i="36"/>
  <c r="D34" i="36"/>
  <c r="D33" i="36"/>
  <c r="L52" i="3" l="1"/>
  <c r="J57" i="3"/>
  <c r="J45" i="3"/>
  <c r="Y14" i="36"/>
  <c r="I29" i="32" l="1"/>
  <c r="I33" i="32" s="1"/>
  <c r="I28" i="32"/>
  <c r="I30" i="32" s="1"/>
  <c r="G18" i="21"/>
  <c r="L28" i="31"/>
  <c r="L29" i="31"/>
  <c r="L30" i="31"/>
  <c r="L31" i="31"/>
  <c r="L32" i="31"/>
  <c r="L33" i="31"/>
  <c r="L27" i="31"/>
  <c r="Y18" i="36"/>
  <c r="X18" i="36"/>
  <c r="B8" i="28"/>
  <c r="B7" i="28"/>
  <c r="X20" i="36"/>
  <c r="Y20" i="36"/>
  <c r="X21" i="36"/>
  <c r="X23" i="36"/>
  <c r="X22" i="36" s="1"/>
  <c r="I31" i="32" l="1"/>
  <c r="I32" i="32"/>
  <c r="X19" i="36"/>
  <c r="Y19" i="36"/>
  <c r="X31" i="36" l="1"/>
  <c r="Y31" i="36" s="1"/>
  <c r="X29" i="36"/>
  <c r="Y29" i="36" s="1"/>
  <c r="Y30" i="36"/>
  <c r="Y28" i="36"/>
  <c r="Y27" i="36"/>
  <c r="Y15" i="36" l="1"/>
  <c r="Y40" i="36" s="1"/>
  <c r="X15" i="36" l="1"/>
  <c r="X40" i="36" s="1"/>
  <c r="F24" i="21"/>
  <c r="F30" i="21"/>
  <c r="G30" i="21"/>
  <c r="G24" i="21"/>
  <c r="G37" i="21"/>
  <c r="G17" i="21"/>
  <c r="Y25" i="36" l="1"/>
  <c r="X25" i="36"/>
  <c r="Y24" i="36"/>
  <c r="X24" i="36"/>
  <c r="Y17" i="36"/>
  <c r="Y16" i="36" s="1"/>
  <c r="X17" i="36"/>
  <c r="X16" i="36" s="1"/>
  <c r="G16" i="21" s="1"/>
  <c r="G19" i="21" s="1"/>
  <c r="Y21" i="36"/>
  <c r="D16" i="23"/>
  <c r="D15" i="23"/>
  <c r="D14" i="23"/>
  <c r="D13" i="23"/>
  <c r="D12" i="23"/>
  <c r="G23" i="21" l="1"/>
  <c r="G25" i="21" s="1"/>
  <c r="G29" i="21"/>
  <c r="G31" i="21" s="1"/>
  <c r="F10" i="34"/>
  <c r="I10" i="34"/>
  <c r="I12" i="34" s="1"/>
  <c r="Y34" i="36"/>
  <c r="B10" i="2" s="1"/>
  <c r="Y33" i="36"/>
  <c r="B9" i="2" s="1"/>
  <c r="Y35" i="36"/>
  <c r="A10" i="1"/>
  <c r="I13" i="34" l="1"/>
  <c r="Y23" i="36"/>
  <c r="Y22" i="36" s="1"/>
  <c r="G33" i="21"/>
  <c r="F11" i="34"/>
  <c r="C10" i="34"/>
  <c r="Y36" i="36"/>
  <c r="B11" i="2"/>
  <c r="J10" i="34"/>
  <c r="J11" i="34" s="1"/>
  <c r="G10" i="34"/>
  <c r="A11" i="22"/>
  <c r="A10" i="22"/>
  <c r="B18" i="33"/>
  <c r="B19" i="33"/>
  <c r="B20" i="33"/>
  <c r="B13" i="33"/>
  <c r="B14" i="33"/>
  <c r="B15" i="33"/>
  <c r="B22" i="33"/>
  <c r="B17" i="33"/>
  <c r="B12" i="33"/>
  <c r="B16" i="31"/>
  <c r="A9" i="35"/>
  <c r="B9" i="35"/>
  <c r="C9" i="35"/>
  <c r="D9" i="35"/>
  <c r="A10" i="35"/>
  <c r="B10" i="35"/>
  <c r="C10" i="35"/>
  <c r="D10" i="35"/>
  <c r="A11" i="35"/>
  <c r="B11" i="35"/>
  <c r="C11" i="35"/>
  <c r="D11" i="35"/>
  <c r="A12" i="35"/>
  <c r="B12" i="35"/>
  <c r="C12" i="35"/>
  <c r="D12" i="35"/>
  <c r="A13" i="35"/>
  <c r="B13" i="35"/>
  <c r="C13" i="35"/>
  <c r="D13" i="35"/>
  <c r="A14" i="35"/>
  <c r="B14" i="35"/>
  <c r="C14" i="35"/>
  <c r="D14" i="35"/>
  <c r="A15" i="35"/>
  <c r="B15" i="35"/>
  <c r="C15" i="35"/>
  <c r="D15" i="35"/>
  <c r="A16" i="35"/>
  <c r="B16" i="35"/>
  <c r="C16" i="35"/>
  <c r="D16" i="35"/>
  <c r="B8" i="35"/>
  <c r="C8" i="35"/>
  <c r="D8" i="35"/>
  <c r="A8" i="35"/>
  <c r="J12" i="34" l="1"/>
  <c r="K11" i="34"/>
  <c r="I14" i="34"/>
  <c r="J33" i="31"/>
  <c r="M33" i="31"/>
  <c r="C11" i="34"/>
  <c r="C12" i="34" s="1"/>
  <c r="G38" i="21"/>
  <c r="G39" i="21" s="1"/>
  <c r="F12" i="34"/>
  <c r="G11" i="34"/>
  <c r="H11" i="34" s="1"/>
  <c r="B9" i="22"/>
  <c r="C9" i="22"/>
  <c r="C8" i="22"/>
  <c r="I6" i="11" s="1"/>
  <c r="B8" i="22"/>
  <c r="B9" i="33"/>
  <c r="B8" i="33"/>
  <c r="C26" i="33" s="1"/>
  <c r="J13" i="34" l="1"/>
  <c r="K12" i="34"/>
  <c r="I15" i="34"/>
  <c r="B16" i="22"/>
  <c r="B12" i="21"/>
  <c r="G41" i="21"/>
  <c r="C28" i="33"/>
  <c r="C27" i="33"/>
  <c r="F13" i="34"/>
  <c r="I7" i="11"/>
  <c r="C13" i="34"/>
  <c r="G12" i="34"/>
  <c r="H12" i="34" s="1"/>
  <c r="B7" i="31"/>
  <c r="B8" i="31"/>
  <c r="B9" i="31"/>
  <c r="B10" i="31"/>
  <c r="B11" i="31"/>
  <c r="B12" i="31"/>
  <c r="B13" i="31"/>
  <c r="B17" i="31"/>
  <c r="B18" i="31"/>
  <c r="B11" i="28"/>
  <c r="D55" i="33"/>
  <c r="D54" i="33"/>
  <c r="D53" i="33"/>
  <c r="D52" i="33"/>
  <c r="D51" i="33"/>
  <c r="D50" i="33"/>
  <c r="D49" i="33"/>
  <c r="D48" i="33"/>
  <c r="D47" i="33"/>
  <c r="D46" i="33"/>
  <c r="D49" i="32"/>
  <c r="D35" i="11" s="1"/>
  <c r="D48" i="32"/>
  <c r="D34" i="11" s="1"/>
  <c r="D47" i="32"/>
  <c r="D33" i="11" s="1"/>
  <c r="D46" i="32"/>
  <c r="D32" i="11" s="1"/>
  <c r="D45" i="32"/>
  <c r="D31" i="11" s="1"/>
  <c r="D44" i="32"/>
  <c r="D30" i="11" s="1"/>
  <c r="D43" i="32"/>
  <c r="D29" i="11" s="1"/>
  <c r="D42" i="32"/>
  <c r="D28" i="11" s="1"/>
  <c r="D41" i="32"/>
  <c r="D27" i="11" s="1"/>
  <c r="D40" i="32"/>
  <c r="D26" i="11" s="1"/>
  <c r="D42" i="31"/>
  <c r="D43" i="31"/>
  <c r="D44" i="31"/>
  <c r="D45" i="31"/>
  <c r="D46" i="31"/>
  <c r="D47" i="31"/>
  <c r="D48" i="31"/>
  <c r="D49" i="31"/>
  <c r="D50" i="31"/>
  <c r="D51" i="31"/>
  <c r="A9" i="2"/>
  <c r="B6" i="28"/>
  <c r="B9" i="28"/>
  <c r="D8" i="3"/>
  <c r="B6" i="11" s="1"/>
  <c r="D9" i="3"/>
  <c r="B7" i="11" s="1"/>
  <c r="D10" i="3"/>
  <c r="B8" i="11" s="1"/>
  <c r="D11" i="3"/>
  <c r="B9" i="11" s="1"/>
  <c r="D12" i="3"/>
  <c r="B10" i="11" s="1"/>
  <c r="D13" i="3"/>
  <c r="B11" i="11" s="1"/>
  <c r="D14" i="3"/>
  <c r="B12" i="11" s="1"/>
  <c r="D15" i="3"/>
  <c r="B13" i="11" s="1"/>
  <c r="D16" i="3"/>
  <c r="B14" i="11" s="1"/>
  <c r="D17" i="3"/>
  <c r="B15" i="11" s="1"/>
  <c r="D18" i="3"/>
  <c r="B16" i="11" s="1"/>
  <c r="D19" i="3"/>
  <c r="B17" i="11" s="1"/>
  <c r="D20" i="3"/>
  <c r="B18" i="11" s="1"/>
  <c r="D21" i="3"/>
  <c r="B19" i="11" s="1"/>
  <c r="D22" i="3"/>
  <c r="B20" i="11" s="1"/>
  <c r="D23" i="3"/>
  <c r="B21" i="11" s="1"/>
  <c r="D24" i="3"/>
  <c r="B22" i="11" s="1"/>
  <c r="D25" i="3"/>
  <c r="B23" i="11" s="1"/>
  <c r="D26" i="3"/>
  <c r="B24" i="11" s="1"/>
  <c r="D27" i="3"/>
  <c r="B25" i="11" s="1"/>
  <c r="D28" i="3"/>
  <c r="B26" i="11" s="1"/>
  <c r="D29" i="3"/>
  <c r="B27" i="11" s="1"/>
  <c r="D30" i="3"/>
  <c r="B28" i="11" s="1"/>
  <c r="D31" i="3"/>
  <c r="B29" i="11" s="1"/>
  <c r="D32" i="3"/>
  <c r="B30" i="11" s="1"/>
  <c r="D33" i="3"/>
  <c r="B31" i="11" s="1"/>
  <c r="D34" i="3"/>
  <c r="B32" i="11" s="1"/>
  <c r="D35" i="3"/>
  <c r="B33" i="11" s="1"/>
  <c r="D36" i="3"/>
  <c r="B34" i="11" s="1"/>
  <c r="D37" i="3"/>
  <c r="B35" i="11" s="1"/>
  <c r="J14" i="34" l="1"/>
  <c r="K13" i="34"/>
  <c r="I16" i="34"/>
  <c r="B17" i="22"/>
  <c r="B13" i="21"/>
  <c r="B37" i="11"/>
  <c r="B36" i="11"/>
  <c r="J32" i="31"/>
  <c r="M32" i="31"/>
  <c r="J31" i="31"/>
  <c r="M31" i="31"/>
  <c r="J30" i="31"/>
  <c r="M30" i="31"/>
  <c r="M29" i="31"/>
  <c r="J29" i="31"/>
  <c r="J28" i="31"/>
  <c r="M28" i="31"/>
  <c r="J27" i="31"/>
  <c r="J35" i="31" s="1"/>
  <c r="B22" i="31" s="1"/>
  <c r="B23" i="31" s="1"/>
  <c r="B24" i="31" s="1"/>
  <c r="B25" i="31" s="1"/>
  <c r="B26" i="31" s="1"/>
  <c r="B27" i="31" s="1"/>
  <c r="B28" i="31" s="1"/>
  <c r="B29" i="31" s="1"/>
  <c r="B30" i="31" s="1"/>
  <c r="B31" i="31" s="1"/>
  <c r="B32" i="31" s="1"/>
  <c r="B33" i="31" s="1"/>
  <c r="B34" i="31" s="1"/>
  <c r="B35" i="31" s="1"/>
  <c r="B36" i="31" s="1"/>
  <c r="B37" i="31" s="1"/>
  <c r="B38" i="31" s="1"/>
  <c r="B39" i="31" s="1"/>
  <c r="B40" i="31" s="1"/>
  <c r="B41" i="31" s="1"/>
  <c r="M27" i="31"/>
  <c r="M35" i="31" s="1"/>
  <c r="C22" i="31" s="1"/>
  <c r="C23" i="31" s="1"/>
  <c r="C24" i="31" s="1"/>
  <c r="C25" i="31" s="1"/>
  <c r="C26" i="31" s="1"/>
  <c r="C27" i="31" s="1"/>
  <c r="C28" i="31" s="1"/>
  <c r="C29" i="31" s="1"/>
  <c r="C30" i="31" s="1"/>
  <c r="C31" i="31" s="1"/>
  <c r="C32" i="31" s="1"/>
  <c r="C33" i="31" s="1"/>
  <c r="C34" i="31" s="1"/>
  <c r="C35" i="31" s="1"/>
  <c r="C36" i="31" s="1"/>
  <c r="C37" i="31" s="1"/>
  <c r="C38" i="31" s="1"/>
  <c r="C39" i="31" s="1"/>
  <c r="C40" i="31" s="1"/>
  <c r="C41" i="31" s="1"/>
  <c r="I34" i="32"/>
  <c r="I37" i="32"/>
  <c r="I36" i="32"/>
  <c r="I35" i="32"/>
  <c r="B23" i="32"/>
  <c r="H7" i="11"/>
  <c r="H6" i="11"/>
  <c r="H8" i="11"/>
  <c r="C22" i="32"/>
  <c r="D29" i="31"/>
  <c r="C13" i="11" s="1"/>
  <c r="D28" i="31"/>
  <c r="C12" i="11" s="1"/>
  <c r="D26" i="31"/>
  <c r="C10" i="11" s="1"/>
  <c r="D24" i="31"/>
  <c r="C8" i="11" s="1"/>
  <c r="D35" i="31"/>
  <c r="C19" i="11" s="1"/>
  <c r="D33" i="31"/>
  <c r="C17" i="11" s="1"/>
  <c r="D22" i="31"/>
  <c r="D39" i="31"/>
  <c r="C23" i="11" s="1"/>
  <c r="D38" i="31"/>
  <c r="C22" i="11" s="1"/>
  <c r="D37" i="31"/>
  <c r="C21" i="11" s="1"/>
  <c r="D32" i="31"/>
  <c r="C16" i="11" s="1"/>
  <c r="D30" i="31"/>
  <c r="C14" i="11" s="1"/>
  <c r="D40" i="31"/>
  <c r="C24" i="11" s="1"/>
  <c r="D27" i="31"/>
  <c r="C11" i="11" s="1"/>
  <c r="D25" i="31"/>
  <c r="C9" i="11" s="1"/>
  <c r="D36" i="31"/>
  <c r="C20" i="11" s="1"/>
  <c r="D23" i="31"/>
  <c r="C7" i="11" s="1"/>
  <c r="D34" i="31"/>
  <c r="C18" i="11" s="1"/>
  <c r="D31" i="31"/>
  <c r="C15" i="11" s="1"/>
  <c r="D5" i="37"/>
  <c r="C29" i="33"/>
  <c r="F14" i="34"/>
  <c r="I8" i="11"/>
  <c r="C14" i="34"/>
  <c r="G13" i="34"/>
  <c r="H13" i="34" s="1"/>
  <c r="A23" i="32"/>
  <c r="A24" i="32" s="1"/>
  <c r="A25" i="32" s="1"/>
  <c r="A26" i="32" s="1"/>
  <c r="A27" i="32" s="1"/>
  <c r="A28" i="32" s="1"/>
  <c r="A29" i="32" s="1"/>
  <c r="A30" i="32" s="1"/>
  <c r="A31" i="32" s="1"/>
  <c r="A32" i="32" s="1"/>
  <c r="A33" i="32" s="1"/>
  <c r="A34" i="32" s="1"/>
  <c r="A35" i="32" s="1"/>
  <c r="A36" i="32" s="1"/>
  <c r="A37" i="32" s="1"/>
  <c r="A38" i="32" s="1"/>
  <c r="A39" i="32" s="1"/>
  <c r="A40" i="32" s="1"/>
  <c r="A41" i="32" s="1"/>
  <c r="A42" i="32" s="1"/>
  <c r="A43" i="32" s="1"/>
  <c r="A44" i="32" s="1"/>
  <c r="A45" i="32" s="1"/>
  <c r="A46" i="32" s="1"/>
  <c r="A47" i="32" s="1"/>
  <c r="A48" i="32" s="1"/>
  <c r="A49" i="32" s="1"/>
  <c r="A12" i="27"/>
  <c r="A13" i="27" s="1"/>
  <c r="A14" i="27" s="1"/>
  <c r="A15" i="27" s="1"/>
  <c r="A16" i="27" s="1"/>
  <c r="A17" i="27" s="1"/>
  <c r="A18" i="27" s="1"/>
  <c r="A19" i="27" s="1"/>
  <c r="A20" i="27" s="1"/>
  <c r="A21" i="27" s="1"/>
  <c r="A22" i="27" s="1"/>
  <c r="A23" i="27" s="1"/>
  <c r="A24" i="27" s="1"/>
  <c r="A25" i="27" s="1"/>
  <c r="A26" i="27" s="1"/>
  <c r="A27" i="27" s="1"/>
  <c r="A28" i="27" s="1"/>
  <c r="A29" i="27" s="1"/>
  <c r="A30" i="27" s="1"/>
  <c r="A31" i="27" s="1"/>
  <c r="A32" i="27" s="1"/>
  <c r="A33" i="27" s="1"/>
  <c r="A34" i="27" s="1"/>
  <c r="A35" i="27" s="1"/>
  <c r="A36" i="27" s="1"/>
  <c r="A37" i="27" s="1"/>
  <c r="A38" i="27" s="1"/>
  <c r="A39" i="27" s="1"/>
  <c r="A40" i="27" s="1"/>
  <c r="A41" i="27" s="1"/>
  <c r="A8" i="3"/>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8" i="26"/>
  <c r="A9" i="26" s="1"/>
  <c r="A10" i="26" s="1"/>
  <c r="A11" i="26" s="1"/>
  <c r="A12" i="26" s="1"/>
  <c r="A13" i="26" s="1"/>
  <c r="A14" i="26" s="1"/>
  <c r="A15" i="26" s="1"/>
  <c r="A16" i="26" s="1"/>
  <c r="A17" i="26" s="1"/>
  <c r="A18" i="26" s="1"/>
  <c r="A19" i="26" s="1"/>
  <c r="A20" i="26" s="1"/>
  <c r="A21" i="26" s="1"/>
  <c r="A22" i="26" s="1"/>
  <c r="A23" i="26" s="1"/>
  <c r="A24" i="26" s="1"/>
  <c r="A25" i="26" s="1"/>
  <c r="A26" i="26" s="1"/>
  <c r="A27" i="26" s="1"/>
  <c r="A28" i="26" s="1"/>
  <c r="A29" i="26" s="1"/>
  <c r="A30" i="26" s="1"/>
  <c r="A31" i="26" s="1"/>
  <c r="A32" i="26" s="1"/>
  <c r="A33" i="26" s="1"/>
  <c r="A34" i="26" s="1"/>
  <c r="A35" i="26" s="1"/>
  <c r="A36" i="26" s="1"/>
  <c r="A37" i="26" s="1"/>
  <c r="A8" i="25"/>
  <c r="A9" i="25" s="1"/>
  <c r="A10" i="25" s="1"/>
  <c r="A11" i="25" s="1"/>
  <c r="A12" i="25" s="1"/>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8" i="24"/>
  <c r="A9" i="24" s="1"/>
  <c r="A10" i="24" s="1"/>
  <c r="A11" i="24" s="1"/>
  <c r="A12" i="24" s="1"/>
  <c r="A13" i="24" s="1"/>
  <c r="A14" i="24" s="1"/>
  <c r="A15" i="24" s="1"/>
  <c r="A16" i="24" s="1"/>
  <c r="A17" i="24" s="1"/>
  <c r="A18" i="24" s="1"/>
  <c r="A19" i="24" s="1"/>
  <c r="A20" i="24" s="1"/>
  <c r="A21" i="24" s="1"/>
  <c r="A22" i="24" s="1"/>
  <c r="A23" i="24" s="1"/>
  <c r="A24" i="24" s="1"/>
  <c r="A25" i="24" s="1"/>
  <c r="A26" i="24" s="1"/>
  <c r="A27" i="24" s="1"/>
  <c r="A28" i="24" s="1"/>
  <c r="A29" i="24" s="1"/>
  <c r="A30" i="24" s="1"/>
  <c r="A31" i="24" s="1"/>
  <c r="A32" i="24" s="1"/>
  <c r="A33" i="24" s="1"/>
  <c r="A34" i="24" s="1"/>
  <c r="A35" i="24" s="1"/>
  <c r="A36" i="24" s="1"/>
  <c r="A37" i="24" s="1"/>
  <c r="A23" i="23"/>
  <c r="A24" i="23" s="1"/>
  <c r="B24" i="23" s="1"/>
  <c r="J7" i="11" s="1"/>
  <c r="A15" i="22"/>
  <c r="A16" i="22" s="1"/>
  <c r="A17" i="22" s="1"/>
  <c r="A18" i="22" s="1"/>
  <c r="A19" i="22" s="1"/>
  <c r="A20" i="22" s="1"/>
  <c r="A21" i="22" s="1"/>
  <c r="A22" i="22" s="1"/>
  <c r="A23" i="22" s="1"/>
  <c r="A24" i="22" s="1"/>
  <c r="A25" i="22" s="1"/>
  <c r="A26" i="22" s="1"/>
  <c r="A27" i="22" s="1"/>
  <c r="A28" i="22" s="1"/>
  <c r="A29" i="22" s="1"/>
  <c r="A30" i="22" s="1"/>
  <c r="A31" i="22" s="1"/>
  <c r="A32" i="22" s="1"/>
  <c r="A33" i="22" s="1"/>
  <c r="A34" i="22" s="1"/>
  <c r="A35" i="22" s="1"/>
  <c r="A36" i="22" s="1"/>
  <c r="A37" i="22" s="1"/>
  <c r="A38" i="22" s="1"/>
  <c r="A39" i="22" s="1"/>
  <c r="A40" i="22" s="1"/>
  <c r="A41" i="22" s="1"/>
  <c r="A42" i="22" s="1"/>
  <c r="A43" i="22" s="1"/>
  <c r="A44" i="22" s="1"/>
  <c r="A11" i="21"/>
  <c r="A12" i="21" s="1"/>
  <c r="A13" i="21" s="1"/>
  <c r="A14" i="21" s="1"/>
  <c r="A15" i="21" s="1"/>
  <c r="A16" i="21" s="1"/>
  <c r="A17" i="21" s="1"/>
  <c r="A18" i="21" s="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20" i="35"/>
  <c r="A21" i="35" s="1"/>
  <c r="A22" i="35" s="1"/>
  <c r="A23" i="35" s="1"/>
  <c r="A24" i="35" s="1"/>
  <c r="A25" i="35" s="1"/>
  <c r="A26" i="35" s="1"/>
  <c r="A27" i="35" s="1"/>
  <c r="A28" i="35" s="1"/>
  <c r="A29" i="35" s="1"/>
  <c r="A30" i="35" s="1"/>
  <c r="A31" i="35" s="1"/>
  <c r="A32" i="35" s="1"/>
  <c r="A33" i="35" s="1"/>
  <c r="A34" i="35" s="1"/>
  <c r="A35" i="35" s="1"/>
  <c r="A36" i="35" s="1"/>
  <c r="A37" i="35" s="1"/>
  <c r="A38" i="35" s="1"/>
  <c r="A39" i="35" s="1"/>
  <c r="A40" i="35" s="1"/>
  <c r="A41" i="35" s="1"/>
  <c r="A42" i="35" s="1"/>
  <c r="A43" i="35" s="1"/>
  <c r="A44" i="35" s="1"/>
  <c r="A45" i="35" s="1"/>
  <c r="A46" i="35" s="1"/>
  <c r="A47" i="35" s="1"/>
  <c r="A48" i="35" s="1"/>
  <c r="A49" i="35" s="1"/>
  <c r="A26" i="33"/>
  <c r="A27" i="33" s="1"/>
  <c r="A28" i="33" s="1"/>
  <c r="A29" i="33" s="1"/>
  <c r="A30" i="33" s="1"/>
  <c r="A31" i="33" s="1"/>
  <c r="A32" i="33" s="1"/>
  <c r="A33" i="33" s="1"/>
  <c r="A34" i="33" s="1"/>
  <c r="A35" i="33" s="1"/>
  <c r="A36" i="33" s="1"/>
  <c r="A37" i="33" s="1"/>
  <c r="A38" i="33" s="1"/>
  <c r="A39" i="33" s="1"/>
  <c r="A40" i="33" s="1"/>
  <c r="A41" i="33" s="1"/>
  <c r="A42" i="33" s="1"/>
  <c r="A43" i="33" s="1"/>
  <c r="A44" i="33" s="1"/>
  <c r="A45" i="33" s="1"/>
  <c r="A46" i="33" s="1"/>
  <c r="A47" i="33" s="1"/>
  <c r="A48" i="33" s="1"/>
  <c r="A49" i="33" s="1"/>
  <c r="A50" i="33" s="1"/>
  <c r="A51" i="33" s="1"/>
  <c r="A52" i="33" s="1"/>
  <c r="A53" i="33" s="1"/>
  <c r="A54" i="33" s="1"/>
  <c r="A55" i="33" s="1"/>
  <c r="A22" i="31"/>
  <c r="A23" i="31" s="1"/>
  <c r="A24" i="31" s="1"/>
  <c r="A25" i="31" s="1"/>
  <c r="A26" i="31" s="1"/>
  <c r="A27" i="31" s="1"/>
  <c r="A28" i="31" s="1"/>
  <c r="A29" i="31" s="1"/>
  <c r="A30" i="31" s="1"/>
  <c r="A31" i="31" s="1"/>
  <c r="A32" i="31" s="1"/>
  <c r="A33" i="31" s="1"/>
  <c r="A34" i="31" s="1"/>
  <c r="A35" i="31" s="1"/>
  <c r="A36" i="31" s="1"/>
  <c r="A37" i="31" s="1"/>
  <c r="A38" i="31" s="1"/>
  <c r="A39" i="31" s="1"/>
  <c r="A40" i="31" s="1"/>
  <c r="A41" i="31" s="1"/>
  <c r="A42" i="31" s="1"/>
  <c r="A43" i="31" s="1"/>
  <c r="A44" i="31" s="1"/>
  <c r="A45" i="31" s="1"/>
  <c r="A46" i="31" s="1"/>
  <c r="A47" i="31" s="1"/>
  <c r="A48" i="31" s="1"/>
  <c r="A49" i="31" s="1"/>
  <c r="A50" i="31" s="1"/>
  <c r="A51" i="31" s="1"/>
  <c r="A10" i="34"/>
  <c r="A11" i="34" s="1"/>
  <c r="A12" i="34" s="1"/>
  <c r="A13" i="34" s="1"/>
  <c r="A14" i="34" s="1"/>
  <c r="A15" i="34" s="1"/>
  <c r="A16" i="34" s="1"/>
  <c r="A17" i="34" s="1"/>
  <c r="A18" i="34" s="1"/>
  <c r="A19" i="34" s="1"/>
  <c r="A20" i="34" s="1"/>
  <c r="A21" i="34" s="1"/>
  <c r="A22" i="34" s="1"/>
  <c r="A23" i="34" s="1"/>
  <c r="A24" i="34" s="1"/>
  <c r="A25" i="34" s="1"/>
  <c r="A26" i="34" s="1"/>
  <c r="A27" i="34" s="1"/>
  <c r="A28" i="34" s="1"/>
  <c r="A29" i="34" s="1"/>
  <c r="A30" i="34" s="1"/>
  <c r="A31" i="34" s="1"/>
  <c r="A32" i="34" s="1"/>
  <c r="A33" i="34" s="1"/>
  <c r="A34" i="34" s="1"/>
  <c r="A35" i="34" s="1"/>
  <c r="A36" i="34" s="1"/>
  <c r="A37" i="34" s="1"/>
  <c r="A38" i="34" s="1"/>
  <c r="A39" i="34" s="1"/>
  <c r="A10" i="2"/>
  <c r="C10" i="2" s="1"/>
  <c r="B42" i="11" s="1"/>
  <c r="C42" i="11" s="1"/>
  <c r="J15" i="34" l="1"/>
  <c r="K14" i="34"/>
  <c r="I17" i="34"/>
  <c r="B24" i="32"/>
  <c r="B18" i="22"/>
  <c r="B14" i="21"/>
  <c r="B20" i="32"/>
  <c r="B21" i="32"/>
  <c r="B22" i="32"/>
  <c r="C20" i="32"/>
  <c r="C21" i="32"/>
  <c r="D41" i="31"/>
  <c r="C25" i="11" s="1"/>
  <c r="H9" i="11"/>
  <c r="C23" i="32"/>
  <c r="C30" i="33"/>
  <c r="D20" i="32"/>
  <c r="D6" i="11" s="1"/>
  <c r="F15" i="34"/>
  <c r="I9" i="11"/>
  <c r="C15" i="34"/>
  <c r="G14" i="34"/>
  <c r="H14" i="34" s="1"/>
  <c r="B23" i="23"/>
  <c r="J6" i="11" s="1"/>
  <c r="E5" i="37"/>
  <c r="A25" i="23"/>
  <c r="B25" i="23" s="1"/>
  <c r="J8" i="11" s="1"/>
  <c r="A11" i="2"/>
  <c r="C11" i="2" s="1"/>
  <c r="B43" i="11" s="1"/>
  <c r="C43" i="11" s="1"/>
  <c r="J16" i="34" l="1"/>
  <c r="K15" i="34"/>
  <c r="I18" i="34"/>
  <c r="B25" i="32"/>
  <c r="B19" i="22"/>
  <c r="B15" i="21"/>
  <c r="C37" i="11"/>
  <c r="E6" i="37" s="1"/>
  <c r="C36" i="11"/>
  <c r="D6" i="37" s="1"/>
  <c r="H10" i="11"/>
  <c r="C24" i="32"/>
  <c r="C31" i="33"/>
  <c r="D21" i="32"/>
  <c r="D7" i="11" s="1"/>
  <c r="F16" i="34"/>
  <c r="I10" i="11"/>
  <c r="C16" i="34"/>
  <c r="G15" i="34"/>
  <c r="H15" i="34" s="1"/>
  <c r="A26" i="23"/>
  <c r="B26" i="23" s="1"/>
  <c r="J9" i="11" s="1"/>
  <c r="A12" i="2"/>
  <c r="A13" i="2" s="1"/>
  <c r="J17" i="34" l="1"/>
  <c r="K16" i="34"/>
  <c r="I19" i="34"/>
  <c r="B26" i="32"/>
  <c r="B20" i="22"/>
  <c r="B16" i="21"/>
  <c r="H11" i="11"/>
  <c r="C25" i="32"/>
  <c r="C32" i="33"/>
  <c r="D22" i="32"/>
  <c r="D8" i="11" s="1"/>
  <c r="F17" i="34"/>
  <c r="I11" i="11"/>
  <c r="C17" i="34"/>
  <c r="G16" i="34"/>
  <c r="H16" i="34" s="1"/>
  <c r="C12" i="2"/>
  <c r="B44" i="11" s="1"/>
  <c r="A27" i="23"/>
  <c r="B27" i="23" s="1"/>
  <c r="J10" i="11" s="1"/>
  <c r="A14" i="2"/>
  <c r="C13" i="2"/>
  <c r="B45" i="11" s="1"/>
  <c r="C45" i="11" s="1"/>
  <c r="J18" i="34" l="1"/>
  <c r="K17" i="34"/>
  <c r="I20" i="34"/>
  <c r="B27" i="32"/>
  <c r="B21" i="22"/>
  <c r="B17" i="21"/>
  <c r="C44" i="11"/>
  <c r="H12" i="11"/>
  <c r="C26" i="32"/>
  <c r="C33" i="33"/>
  <c r="D23" i="32"/>
  <c r="D9" i="11" s="1"/>
  <c r="I12" i="11"/>
  <c r="F18" i="34"/>
  <c r="C18" i="34"/>
  <c r="G17" i="34"/>
  <c r="H17" i="34" s="1"/>
  <c r="A28" i="23"/>
  <c r="B28" i="23" s="1"/>
  <c r="J11" i="11" s="1"/>
  <c r="A15" i="2"/>
  <c r="C14" i="2"/>
  <c r="B46" i="11" s="1"/>
  <c r="J19" i="34" l="1"/>
  <c r="K18" i="34"/>
  <c r="I21" i="34"/>
  <c r="B28" i="32"/>
  <c r="B22" i="22"/>
  <c r="B18" i="21"/>
  <c r="C46" i="11"/>
  <c r="H13" i="11"/>
  <c r="C27" i="32"/>
  <c r="C34" i="33"/>
  <c r="D24" i="32"/>
  <c r="D10" i="11" s="1"/>
  <c r="F19" i="34"/>
  <c r="C19" i="34"/>
  <c r="I13" i="11"/>
  <c r="G18" i="34"/>
  <c r="H18" i="34" s="1"/>
  <c r="A29" i="23"/>
  <c r="B29" i="23" s="1"/>
  <c r="J12" i="11" s="1"/>
  <c r="A16" i="2"/>
  <c r="C15" i="2"/>
  <c r="B47" i="11" s="1"/>
  <c r="J20" i="34" l="1"/>
  <c r="K19" i="34"/>
  <c r="I22" i="34"/>
  <c r="B29" i="32"/>
  <c r="B23" i="22"/>
  <c r="B19" i="21"/>
  <c r="C47" i="11"/>
  <c r="H14" i="11"/>
  <c r="C28" i="32"/>
  <c r="C35" i="33"/>
  <c r="D25" i="32"/>
  <c r="D11" i="11" s="1"/>
  <c r="F20" i="34"/>
  <c r="C20" i="34"/>
  <c r="I14" i="11"/>
  <c r="G19" i="34"/>
  <c r="H19" i="34" s="1"/>
  <c r="A30" i="23"/>
  <c r="B30" i="23" s="1"/>
  <c r="J13" i="11" s="1"/>
  <c r="A17" i="2"/>
  <c r="C16" i="2"/>
  <c r="B48" i="11" s="1"/>
  <c r="J21" i="34" l="1"/>
  <c r="K20" i="34"/>
  <c r="I23" i="34"/>
  <c r="B30" i="32"/>
  <c r="B24" i="22"/>
  <c r="B20" i="21"/>
  <c r="C48" i="11"/>
  <c r="H15" i="11"/>
  <c r="C29" i="32"/>
  <c r="C36" i="33"/>
  <c r="D26" i="32"/>
  <c r="D12" i="11" s="1"/>
  <c r="F21" i="34"/>
  <c r="C21" i="34"/>
  <c r="I15" i="11"/>
  <c r="G20" i="34"/>
  <c r="H20" i="34" s="1"/>
  <c r="A31" i="23"/>
  <c r="B31" i="23" s="1"/>
  <c r="J14" i="11" s="1"/>
  <c r="A18" i="2"/>
  <c r="C17" i="2"/>
  <c r="B49" i="11" s="1"/>
  <c r="J22" i="34" l="1"/>
  <c r="K21" i="34"/>
  <c r="I24" i="34"/>
  <c r="B31" i="32"/>
  <c r="B25" i="22"/>
  <c r="B21" i="21"/>
  <c r="C49" i="11"/>
  <c r="H16" i="11"/>
  <c r="C30" i="32"/>
  <c r="C37" i="33"/>
  <c r="D27" i="32"/>
  <c r="D13" i="11" s="1"/>
  <c r="F22" i="34"/>
  <c r="I16" i="11"/>
  <c r="C22" i="34"/>
  <c r="G21" i="34"/>
  <c r="H21" i="34" s="1"/>
  <c r="A32" i="23"/>
  <c r="B32" i="23" s="1"/>
  <c r="J15" i="11" s="1"/>
  <c r="A19" i="2"/>
  <c r="C18" i="2"/>
  <c r="B50" i="11" s="1"/>
  <c r="J23" i="34" l="1"/>
  <c r="K22" i="34"/>
  <c r="I25" i="34"/>
  <c r="B32" i="32"/>
  <c r="B26" i="22"/>
  <c r="B22" i="21"/>
  <c r="C50" i="11"/>
  <c r="H17" i="11"/>
  <c r="C31" i="32"/>
  <c r="C38" i="33"/>
  <c r="D28" i="32"/>
  <c r="D14" i="11" s="1"/>
  <c r="F23" i="34"/>
  <c r="C23" i="34"/>
  <c r="I17" i="11"/>
  <c r="G22" i="34"/>
  <c r="H22" i="34" s="1"/>
  <c r="A33" i="23"/>
  <c r="B33" i="23" s="1"/>
  <c r="J16" i="11" s="1"/>
  <c r="A20" i="2"/>
  <c r="C19" i="2"/>
  <c r="B51" i="11" s="1"/>
  <c r="J24" i="34" l="1"/>
  <c r="K23" i="34"/>
  <c r="I26" i="34"/>
  <c r="B33" i="32"/>
  <c r="B27" i="22"/>
  <c r="B23" i="21"/>
  <c r="C51" i="11"/>
  <c r="H18" i="11"/>
  <c r="C32" i="32"/>
  <c r="C39" i="33"/>
  <c r="D29" i="32"/>
  <c r="D15" i="11" s="1"/>
  <c r="F24" i="34"/>
  <c r="I18" i="11"/>
  <c r="C24" i="34"/>
  <c r="G23" i="34"/>
  <c r="H23" i="34" s="1"/>
  <c r="A34" i="23"/>
  <c r="B34" i="23" s="1"/>
  <c r="J17" i="11" s="1"/>
  <c r="A21" i="2"/>
  <c r="C20" i="2"/>
  <c r="B52" i="11" s="1"/>
  <c r="J25" i="34" l="1"/>
  <c r="K24" i="34"/>
  <c r="I27" i="34"/>
  <c r="B34" i="32"/>
  <c r="B28" i="22"/>
  <c r="B24" i="21"/>
  <c r="C52" i="11"/>
  <c r="H19" i="11"/>
  <c r="C33" i="32"/>
  <c r="C40" i="33"/>
  <c r="D30" i="32"/>
  <c r="D16" i="11" s="1"/>
  <c r="F25" i="34"/>
  <c r="C25" i="34"/>
  <c r="I19" i="11"/>
  <c r="G24" i="34"/>
  <c r="H24" i="34" s="1"/>
  <c r="A35" i="23"/>
  <c r="B35" i="23" s="1"/>
  <c r="J18" i="11" s="1"/>
  <c r="A22" i="2"/>
  <c r="C21" i="2"/>
  <c r="B53" i="11" s="1"/>
  <c r="J26" i="34" l="1"/>
  <c r="K25" i="34"/>
  <c r="I28" i="34"/>
  <c r="B35" i="32"/>
  <c r="B29" i="22"/>
  <c r="B25" i="21"/>
  <c r="C53" i="11"/>
  <c r="H20" i="11"/>
  <c r="C34" i="32"/>
  <c r="C41" i="33"/>
  <c r="D31" i="32"/>
  <c r="D17" i="11" s="1"/>
  <c r="F26" i="34"/>
  <c r="I20" i="11"/>
  <c r="C26" i="34"/>
  <c r="G25" i="34"/>
  <c r="H25" i="34" s="1"/>
  <c r="A36" i="23"/>
  <c r="B36" i="23" s="1"/>
  <c r="J19" i="11" s="1"/>
  <c r="A23" i="2"/>
  <c r="C23" i="2" s="1"/>
  <c r="B55" i="11" s="1"/>
  <c r="C55" i="11" s="1"/>
  <c r="C22" i="2"/>
  <c r="B54" i="11" s="1"/>
  <c r="J27" i="34" l="1"/>
  <c r="K26" i="34"/>
  <c r="I29" i="34"/>
  <c r="B36" i="32"/>
  <c r="B30" i="22"/>
  <c r="B26" i="21"/>
  <c r="C54" i="11"/>
  <c r="B56" i="11"/>
  <c r="C56" i="11"/>
  <c r="H21" i="11"/>
  <c r="C35" i="32"/>
  <c r="C42" i="33"/>
  <c r="D32" i="32"/>
  <c r="D18" i="11" s="1"/>
  <c r="F27" i="34"/>
  <c r="C27" i="34"/>
  <c r="I21" i="11"/>
  <c r="G26" i="34"/>
  <c r="H26" i="34" s="1"/>
  <c r="B11" i="23"/>
  <c r="D11" i="23" s="1"/>
  <c r="D17" i="23" s="1"/>
  <c r="A37" i="23"/>
  <c r="B37" i="23" s="1"/>
  <c r="J20" i="11" s="1"/>
  <c r="J28" i="34" l="1"/>
  <c r="K27" i="34"/>
  <c r="B37" i="32"/>
  <c r="B31" i="22"/>
  <c r="B27" i="21"/>
  <c r="H22" i="11"/>
  <c r="C36" i="32"/>
  <c r="C43" i="33"/>
  <c r="D33" i="32"/>
  <c r="D19" i="11" s="1"/>
  <c r="F28" i="34"/>
  <c r="I22" i="11"/>
  <c r="C28" i="34"/>
  <c r="G27" i="34"/>
  <c r="H27" i="34" s="1"/>
  <c r="E4" i="37"/>
  <c r="A38" i="23"/>
  <c r="B38" i="23" s="1"/>
  <c r="J21" i="11" s="1"/>
  <c r="J29" i="34" l="1"/>
  <c r="K29" i="34" s="1"/>
  <c r="K28" i="34"/>
  <c r="B38" i="32"/>
  <c r="B32" i="22"/>
  <c r="B28" i="21"/>
  <c r="C4" i="37"/>
  <c r="C13" i="37" s="1"/>
  <c r="H23" i="11"/>
  <c r="C37" i="32"/>
  <c r="C44" i="33"/>
  <c r="D34" i="32"/>
  <c r="D20" i="11" s="1"/>
  <c r="F29" i="34"/>
  <c r="I23" i="11"/>
  <c r="C29" i="34"/>
  <c r="G28" i="34"/>
  <c r="H28" i="34" s="1"/>
  <c r="A39" i="23"/>
  <c r="B39" i="23" s="1"/>
  <c r="J22" i="11" s="1"/>
  <c r="B39" i="32" l="1"/>
  <c r="B33" i="22"/>
  <c r="B29" i="21"/>
  <c r="H24" i="11"/>
  <c r="C38" i="32"/>
  <c r="C45" i="33"/>
  <c r="D35" i="32"/>
  <c r="D21" i="11" s="1"/>
  <c r="I24" i="11"/>
  <c r="G29" i="34"/>
  <c r="H29" i="34" s="1"/>
  <c r="A40" i="23"/>
  <c r="B40" i="23" s="1"/>
  <c r="J23" i="11" s="1"/>
  <c r="B6" i="30"/>
  <c r="B34" i="22" l="1"/>
  <c r="B30" i="21"/>
  <c r="H25" i="11"/>
  <c r="H37" i="11" s="1"/>
  <c r="C39" i="32"/>
  <c r="D36" i="32"/>
  <c r="D22" i="11" s="1"/>
  <c r="I25" i="11"/>
  <c r="I37" i="11" s="1"/>
  <c r="A41" i="23"/>
  <c r="B41" i="23" s="1"/>
  <c r="J24" i="11" s="1"/>
  <c r="I36" i="11" l="1"/>
  <c r="H36" i="11"/>
  <c r="D37" i="32"/>
  <c r="D23" i="11" s="1"/>
  <c r="E10" i="37"/>
  <c r="D10" i="37"/>
  <c r="E11" i="37"/>
  <c r="D11" i="37"/>
  <c r="A42" i="23"/>
  <c r="B42" i="23" s="1"/>
  <c r="J25" i="11" s="1"/>
  <c r="D39" i="32" l="1"/>
  <c r="D25" i="11" s="1"/>
  <c r="D38" i="32"/>
  <c r="D24" i="11" s="1"/>
  <c r="D37" i="11" s="1"/>
  <c r="A43" i="23"/>
  <c r="B43" i="23" s="1"/>
  <c r="J26" i="11" s="1"/>
  <c r="O26" i="11" l="1"/>
  <c r="P26" i="11" s="1"/>
  <c r="D36" i="11"/>
  <c r="D7" i="37"/>
  <c r="E7" i="37"/>
  <c r="A44" i="23"/>
  <c r="B44" i="23" s="1"/>
  <c r="J27" i="11" s="1"/>
  <c r="O27" i="11" l="1"/>
  <c r="P27" i="11" s="1"/>
  <c r="A45" i="23"/>
  <c r="B45" i="23" s="1"/>
  <c r="J28" i="11" s="1"/>
  <c r="O28" i="11" l="1"/>
  <c r="P28" i="11" s="1"/>
  <c r="A46" i="23"/>
  <c r="B46" i="23" s="1"/>
  <c r="J29" i="11" s="1"/>
  <c r="O29" i="11" l="1"/>
  <c r="P29" i="11" s="1"/>
  <c r="A47" i="23"/>
  <c r="B47" i="23" s="1"/>
  <c r="J30" i="11" s="1"/>
  <c r="O30" i="11" l="1"/>
  <c r="P30" i="11" s="1"/>
  <c r="A48" i="23"/>
  <c r="B48" i="23" s="1"/>
  <c r="J31" i="11" s="1"/>
  <c r="O31" i="11" l="1"/>
  <c r="P31" i="11" s="1"/>
  <c r="A49" i="23"/>
  <c r="B49" i="23" s="1"/>
  <c r="J32" i="11" s="1"/>
  <c r="O32" i="11" l="1"/>
  <c r="P32" i="11" s="1"/>
  <c r="A50" i="23"/>
  <c r="B50" i="23" s="1"/>
  <c r="J33" i="11" s="1"/>
  <c r="O33" i="11" l="1"/>
  <c r="P33" i="11" s="1"/>
  <c r="A51" i="23"/>
  <c r="B51" i="23" s="1"/>
  <c r="J34" i="11" s="1"/>
  <c r="O34" i="11" l="1"/>
  <c r="P34" i="11" s="1"/>
  <c r="A52" i="23"/>
  <c r="B52" i="23" s="1"/>
  <c r="J35" i="11" s="1"/>
  <c r="J37" i="11" s="1"/>
  <c r="E12" i="37" s="1"/>
  <c r="O35" i="11" l="1"/>
  <c r="P35" i="11" s="1"/>
  <c r="J36" i="11"/>
  <c r="D12" i="37" s="1"/>
  <c r="B10" i="34"/>
  <c r="B26" i="33" l="1"/>
  <c r="D26" i="33" s="1"/>
  <c r="E6" i="11" s="1"/>
  <c r="B11" i="34"/>
  <c r="O6" i="11" l="1"/>
  <c r="H27" i="33"/>
  <c r="B12" i="34"/>
  <c r="B27" i="33"/>
  <c r="D27" i="33" s="1"/>
  <c r="E7" i="11" s="1"/>
  <c r="P6" i="11" l="1"/>
  <c r="O7" i="11"/>
  <c r="B28" i="33"/>
  <c r="D28" i="33" s="1"/>
  <c r="E8" i="11" s="1"/>
  <c r="B13" i="34"/>
  <c r="P7" i="11" l="1"/>
  <c r="O8" i="11"/>
  <c r="B14" i="34"/>
  <c r="B29" i="33"/>
  <c r="D29" i="33" s="1"/>
  <c r="E9" i="11" s="1"/>
  <c r="P8" i="11" l="1"/>
  <c r="O9" i="11"/>
  <c r="B30" i="33"/>
  <c r="D30" i="33" s="1"/>
  <c r="E10" i="11" s="1"/>
  <c r="B15" i="34"/>
  <c r="P9" i="11" l="1"/>
  <c r="O10" i="11"/>
  <c r="B31" i="33"/>
  <c r="D31" i="33" s="1"/>
  <c r="E11" i="11" s="1"/>
  <c r="B16" i="34"/>
  <c r="P10" i="11" l="1"/>
  <c r="O11" i="11"/>
  <c r="B32" i="33"/>
  <c r="D32" i="33" s="1"/>
  <c r="E12" i="11" s="1"/>
  <c r="B17" i="34"/>
  <c r="P11" i="11" l="1"/>
  <c r="O12" i="11"/>
  <c r="B18" i="34"/>
  <c r="B33" i="33"/>
  <c r="D33" i="33" s="1"/>
  <c r="E13" i="11" s="1"/>
  <c r="P12" i="11" l="1"/>
  <c r="O13" i="11"/>
  <c r="B19" i="34"/>
  <c r="B34" i="33"/>
  <c r="D34" i="33" s="1"/>
  <c r="E14" i="11" s="1"/>
  <c r="P13" i="11" l="1"/>
  <c r="O14" i="11"/>
  <c r="B20" i="34"/>
  <c r="B35" i="33"/>
  <c r="D35" i="33" s="1"/>
  <c r="E15" i="11" s="1"/>
  <c r="P14" i="11" l="1"/>
  <c r="O15" i="11"/>
  <c r="B36" i="33"/>
  <c r="D36" i="33" s="1"/>
  <c r="E16" i="11" s="1"/>
  <c r="B21" i="34"/>
  <c r="P15" i="11" l="1"/>
  <c r="O16" i="11"/>
  <c r="B22" i="34"/>
  <c r="B37" i="33"/>
  <c r="D37" i="33" s="1"/>
  <c r="E17" i="11" s="1"/>
  <c r="P16" i="11" l="1"/>
  <c r="O17" i="11"/>
  <c r="B38" i="33"/>
  <c r="D38" i="33" s="1"/>
  <c r="E18" i="11" s="1"/>
  <c r="B23" i="34"/>
  <c r="P17" i="11" l="1"/>
  <c r="O18" i="11"/>
  <c r="B39" i="33"/>
  <c r="D39" i="33" s="1"/>
  <c r="E19" i="11" s="1"/>
  <c r="B24" i="34"/>
  <c r="P18" i="11" l="1"/>
  <c r="O19" i="11"/>
  <c r="B40" i="33"/>
  <c r="D40" i="33" s="1"/>
  <c r="E20" i="11" s="1"/>
  <c r="B25" i="34"/>
  <c r="P19" i="11" l="1"/>
  <c r="O20" i="11"/>
  <c r="B41" i="33"/>
  <c r="D41" i="33" s="1"/>
  <c r="E21" i="11" s="1"/>
  <c r="B26" i="34"/>
  <c r="P20" i="11" l="1"/>
  <c r="O21" i="11"/>
  <c r="B27" i="34"/>
  <c r="B42" i="33"/>
  <c r="D42" i="33" s="1"/>
  <c r="E22" i="11" s="1"/>
  <c r="P21" i="11" l="1"/>
  <c r="O22" i="11"/>
  <c r="B43" i="33"/>
  <c r="D43" i="33" s="1"/>
  <c r="E23" i="11" s="1"/>
  <c r="B28" i="34"/>
  <c r="P22" i="11" l="1"/>
  <c r="O23" i="11"/>
  <c r="B29" i="34"/>
  <c r="B44" i="33"/>
  <c r="D44" i="33" s="1"/>
  <c r="E24" i="11" s="1"/>
  <c r="P23" i="11" l="1"/>
  <c r="O24" i="11"/>
  <c r="B45" i="33"/>
  <c r="D45" i="33" s="1"/>
  <c r="E25" i="11" s="1"/>
  <c r="E37" i="11" s="1"/>
  <c r="P24" i="11" l="1"/>
  <c r="O25" i="11"/>
  <c r="O37" i="11" s="1"/>
  <c r="E36" i="11"/>
  <c r="O36" i="11"/>
  <c r="D8" i="37"/>
  <c r="D13" i="37" s="1"/>
  <c r="E8" i="37"/>
  <c r="E13" i="37" s="1"/>
  <c r="P25" i="11" l="1"/>
  <c r="C15" i="37"/>
  <c r="P37" i="11"/>
  <c r="B5" i="30"/>
  <c r="B8" i="30" s="1"/>
  <c r="B7" i="30"/>
  <c r="C16" i="37" l="1"/>
  <c r="Y45"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Matt Davis</author>
  </authors>
  <commentList>
    <comment ref="I32" authorId="0" shapeId="0" xr:uid="{428047E9-35C8-4655-BC51-50378F10A478}">
      <text>
        <r>
          <rPr>
            <b/>
            <sz val="9"/>
            <color indexed="81"/>
            <rFont val="Tahoma"/>
            <family val="2"/>
          </rPr>
          <t>Matt Davis:</t>
        </r>
        <r>
          <rPr>
            <sz val="9"/>
            <color indexed="81"/>
            <rFont val="Tahoma"/>
            <family val="2"/>
          </rPr>
          <t xml:space="preserve">
Pedestrian &amp; Cyclist only.</t>
        </r>
      </text>
    </comment>
  </commentList>
</comments>
</file>

<file path=xl/sharedStrings.xml><?xml version="1.0" encoding="utf-8"?>
<sst xmlns="http://schemas.openxmlformats.org/spreadsheetml/2006/main" count="5455" uniqueCount="525">
  <si>
    <t>USDOT Benefit-Cost Analysis Spreadsheet Template</t>
  </si>
  <si>
    <t>---------------------------------------------------------------------------------------------------------------------------------------------------------------------------------------------------------------</t>
  </si>
  <si>
    <t>What is the USDOT Benefit-Cost Analysis Spreadsheet Template?</t>
  </si>
  <si>
    <t xml:space="preserve">The USDOT Benefit-Cost Analysis Spreadsheet Template is being offered as a resource to applicants to help them get started on their BCA. Applicants are NOT required to use this template, it is simply offered as a convenience. </t>
  </si>
  <si>
    <t>-------------------------------------------------------------------------------------------------------------------------------------------------------------------------------------------------------------</t>
  </si>
  <si>
    <t>What You Need</t>
  </si>
  <si>
    <t>•	  Understanding of the project and the problem it is intended to solve.</t>
  </si>
  <si>
    <t>•	  The estimated costs of the project.</t>
  </si>
  <si>
    <t>•	  Information needed to estimate the benefits of the project (e.g., number users, baseline conditions, measures of effectiveness, expected service life).</t>
  </si>
  <si>
    <t>Notes</t>
  </si>
  <si>
    <r>
      <t xml:space="preserve">• </t>
    </r>
    <r>
      <rPr>
        <b/>
        <sz val="11"/>
        <rFont val="Calibri"/>
        <family val="2"/>
        <scheme val="minor"/>
      </rPr>
      <t>Input, Optional, and No-Input cells.</t>
    </r>
  </si>
  <si>
    <r>
      <t xml:space="preserve">      o Green, </t>
    </r>
    <r>
      <rPr>
        <b/>
        <sz val="11"/>
        <rFont val="Calibri"/>
        <family val="2"/>
        <scheme val="minor"/>
      </rPr>
      <t>bold</t>
    </r>
    <r>
      <rPr>
        <sz val="11"/>
        <rFont val="Calibri"/>
        <family val="2"/>
        <scheme val="minor"/>
      </rPr>
      <t xml:space="preserve">, and </t>
    </r>
    <r>
      <rPr>
        <u/>
        <sz val="11"/>
        <rFont val="Calibri"/>
        <family val="2"/>
        <scheme val="minor"/>
      </rPr>
      <t>underlined</t>
    </r>
    <r>
      <rPr>
        <sz val="11"/>
        <rFont val="Calibri"/>
        <family val="2"/>
        <scheme val="minor"/>
      </rPr>
      <t xml:space="preserve"> cells represent user input cells. These cells are available for input from the user.</t>
    </r>
  </si>
  <si>
    <r>
      <t xml:space="preserve">      o Blue and </t>
    </r>
    <r>
      <rPr>
        <i/>
        <sz val="11"/>
        <rFont val="Calibri"/>
        <family val="2"/>
        <scheme val="minor"/>
      </rPr>
      <t xml:space="preserve">italic </t>
    </r>
    <r>
      <rPr>
        <sz val="11"/>
        <rFont val="Calibri"/>
        <family val="2"/>
        <scheme val="minor"/>
      </rPr>
      <t>cells represent cells where the user may want to edit the formula depending on their project details</t>
    </r>
  </si>
  <si>
    <t xml:space="preserve">      o Gray and plain text cells represent a cell that does not require user input, and should not be edited.</t>
  </si>
  <si>
    <r>
      <t xml:space="preserve">•  	</t>
    </r>
    <r>
      <rPr>
        <b/>
        <sz val="11"/>
        <rFont val="Calibri"/>
        <family val="2"/>
        <scheme val="minor"/>
      </rPr>
      <t xml:space="preserve">Build vs No Build. </t>
    </r>
    <r>
      <rPr>
        <sz val="11"/>
        <rFont val="Calibri"/>
        <family val="2"/>
        <scheme val="minor"/>
      </rPr>
      <t>If you only have data for the difference between the Build and No Build scenarios, enter this data into the "Build" column and leave the "No Build" values at $0. This will still appropriately estimate the benefit</t>
    </r>
  </si>
  <si>
    <r>
      <t xml:space="preserve">•  	</t>
    </r>
    <r>
      <rPr>
        <b/>
        <sz val="11"/>
        <rFont val="Calibri"/>
        <family val="2"/>
        <scheme val="minor"/>
      </rPr>
      <t xml:space="preserve">Deleting a Tab. </t>
    </r>
    <r>
      <rPr>
        <sz val="11"/>
        <rFont val="Calibri"/>
        <family val="2"/>
        <scheme val="minor"/>
      </rPr>
      <t>Do not delete tabs. If a tab is not needed, simply skip it.</t>
    </r>
  </si>
  <si>
    <r>
      <rPr>
        <b/>
        <sz val="11"/>
        <rFont val="Calibri"/>
        <family val="2"/>
        <scheme val="minor"/>
      </rPr>
      <t>•  Parameter Values.</t>
    </r>
    <r>
      <rPr>
        <sz val="11"/>
        <rFont val="Calibri"/>
        <family val="2"/>
        <scheme val="minor"/>
      </rPr>
      <t xml:space="preserve"> This template provides a copy of the Appendix A tables from the USDOT BCA guidance document in a spreadsheet format, located on the "Parameter Values" sheet. </t>
    </r>
  </si>
  <si>
    <t>Model Base Year</t>
  </si>
  <si>
    <t>Model Date</t>
  </si>
  <si>
    <t>Project Information</t>
  </si>
  <si>
    <t>Applicants should fill out this sheet first, before moving on to the remainder of the template sheets.</t>
  </si>
  <si>
    <t>-</t>
  </si>
  <si>
    <t>Table 1. Project Information</t>
  </si>
  <si>
    <t>Variable</t>
  </si>
  <si>
    <t>Value</t>
  </si>
  <si>
    <t>First Year of Project Development/Construction</t>
  </si>
  <si>
    <t>&lt;-For project development costs prior to the model base year, enter into the "Capital Cost" tab in the cell for previously incurred costs</t>
  </si>
  <si>
    <t>Length of Construction/Project Development Period (in Years)</t>
  </si>
  <si>
    <t>&lt;-Enter a whole number value between 1 and 15, only include project development years after the model base year</t>
  </si>
  <si>
    <t>Opening Year</t>
  </si>
  <si>
    <t>Operational Period Length</t>
  </si>
  <si>
    <t>&lt;-See USDOT BCA Guidance for discussion of how to determine the appropriate operational period length</t>
  </si>
  <si>
    <t>Final Analysis Year</t>
  </si>
  <si>
    <t>Parameter Values</t>
  </si>
  <si>
    <t> </t>
  </si>
  <si>
    <t>This sheet provides a copy of parameter and monetization values from Appendix A of the USDOT BCA Guidance, and is provided for convenience.</t>
  </si>
  <si>
    <t>Source: USDOT BCA Guidance (Appendix A)</t>
  </si>
  <si>
    <t>Table A-1a: Value of Reduced Fatalities, Injuries, and Crashes</t>
  </si>
  <si>
    <t>KABCO Level</t>
  </si>
  <si>
    <t>Monetized Value (2024 $)</t>
  </si>
  <si>
    <t>O - No Injury</t>
  </si>
  <si>
    <t>C - Possible Injury</t>
  </si>
  <si>
    <t>B - Non-incapacitating</t>
  </si>
  <si>
    <t>A - Incapacitating</t>
  </si>
  <si>
    <t>K - Killed</t>
  </si>
  <si>
    <t>U - Injured (Severity Unknown)</t>
  </si>
  <si>
    <t>Table A-1b: Value of Reduced Fatal, Injury, and PDO Crashes</t>
  </si>
  <si>
    <t>Crash Type</t>
  </si>
  <si>
    <t>PDO Crash</t>
  </si>
  <si>
    <t>Injury Crash</t>
  </si>
  <si>
    <t>Fatal Crash</t>
  </si>
  <si>
    <t>Table A-2: Value of Travel Time Savings</t>
  </si>
  <si>
    <t>Recommended Hourly Values of Travel Time Savings</t>
  </si>
  <si>
    <t>(2024 $ per person-hour)</t>
  </si>
  <si>
    <t>Category</t>
  </si>
  <si>
    <t>Hourly Value</t>
  </si>
  <si>
    <t>General Travel Time</t>
  </si>
  <si>
    <r>
      <t>Personal</t>
    </r>
    <r>
      <rPr>
        <vertAlign val="superscript"/>
        <sz val="11"/>
        <color rgb="FF1F497D"/>
        <rFont val="Times New Roman"/>
        <family val="1"/>
      </rPr>
      <t>1</t>
    </r>
  </si>
  <si>
    <r>
      <t>Business</t>
    </r>
    <r>
      <rPr>
        <vertAlign val="superscript"/>
        <sz val="11"/>
        <color rgb="FF1F497D"/>
        <rFont val="Times New Roman"/>
        <family val="1"/>
      </rPr>
      <t>2</t>
    </r>
  </si>
  <si>
    <r>
      <t>All Purpose</t>
    </r>
    <r>
      <rPr>
        <vertAlign val="superscript"/>
        <sz val="11"/>
        <color rgb="FF1F497D"/>
        <rFont val="Times New Roman"/>
        <family val="1"/>
      </rPr>
      <t>3</t>
    </r>
  </si>
  <si>
    <r>
      <t>Walking, Cycling, Waiting, Standing, and Transfer Time</t>
    </r>
    <r>
      <rPr>
        <vertAlign val="superscript"/>
        <sz val="11"/>
        <color rgb="FF1F497D"/>
        <rFont val="Times New Roman"/>
        <family val="1"/>
      </rPr>
      <t>4</t>
    </r>
  </si>
  <si>
    <r>
      <t>Commercial Vehicle Operators</t>
    </r>
    <r>
      <rPr>
        <vertAlign val="superscript"/>
        <sz val="11"/>
        <color rgb="FF1F497D"/>
        <rFont val="Times New Roman"/>
        <family val="1"/>
      </rPr>
      <t>5</t>
    </r>
  </si>
  <si>
    <t>Truck Drivers</t>
  </si>
  <si>
    <t>Bus Drivers</t>
  </si>
  <si>
    <t>Transit Rail Operators</t>
  </si>
  <si>
    <t>Locomotive Engineers</t>
  </si>
  <si>
    <t>1)  Values for personal travel based on local travel values as described in USDOT’s Value of Travel Time guidance. Where applicants also have specific information on the mix of local versus long-distance travel (i.e., trips over 50 miles in length) on a facility, then the local travel values of time may be blended with the long-distance personal travel value of $28.20 per hour.</t>
  </si>
  <si>
    <t>2)  Weighted average based on a typical distribution of local travel by surface modes (88.2% personal, 11.8% business). Applicants should apply their own distribution of business versus personal travel where such information is available.</t>
  </si>
  <si>
    <t>3)  Note that business travel does not include commuting travel, which should be valued at the personal travel rate. Travel on high-speed rail service that would be competitive with air travel should be valued at $53.50 per hour for personal travel and $86.00 for business travel.</t>
  </si>
  <si>
    <t>4)  Should be applied only when actions affect those elements of travel time.</t>
  </si>
  <si>
    <t>5)  Includes only the value of time for the operator, not passengers or freight.</t>
  </si>
  <si>
    <t>Table A-3: Average Vehicle Occupancy Rates for Highway Passenger Vehicles</t>
  </si>
  <si>
    <t>Vehicle Type</t>
  </si>
  <si>
    <t>Average Occupancy</t>
  </si>
  <si>
    <r>
      <t>Passenger Vehicles (Weekday Peak)</t>
    </r>
    <r>
      <rPr>
        <vertAlign val="superscript"/>
        <sz val="11"/>
        <color rgb="FF1F497D"/>
        <rFont val="Times New Roman"/>
        <family val="1"/>
      </rPr>
      <t>1</t>
    </r>
  </si>
  <si>
    <t>Passenger Vehicles (Weekday Off-Peak)</t>
  </si>
  <si>
    <t>Passenger Vehicles (Weekend)</t>
  </si>
  <si>
    <t>Passenger Vehicles (All Travel)</t>
  </si>
  <si>
    <t>1) Weekday peak period values calculated for trips starting between 6:00 AM-8:59 AM and 4:00 PM-6:59 PM.</t>
  </si>
  <si>
    <t>Table A-4: Vehicle Operating Costs</t>
  </si>
  <si>
    <t>Recommended Value per Mile (2024 $)</t>
  </si>
  <si>
    <r>
      <t>Light Duty Vehicles</t>
    </r>
    <r>
      <rPr>
        <vertAlign val="superscript"/>
        <sz val="11"/>
        <color rgb="FF000000"/>
        <rFont val="Times New Roman"/>
        <family val="1"/>
      </rPr>
      <t>1</t>
    </r>
  </si>
  <si>
    <r>
      <t>Commercial Trucks</t>
    </r>
    <r>
      <rPr>
        <vertAlign val="superscript"/>
        <sz val="11"/>
        <color rgb="FF000000"/>
        <rFont val="Times New Roman"/>
        <family val="1"/>
      </rPr>
      <t>2</t>
    </r>
  </si>
  <si>
    <t>1)  Based on an average light duty vehicle and includes operating costs such as gasoline, maintenance, tires, and depreciation (assuming an average of 15,000 miles driven per year). The value omits other ownership costs that are mostly fixed or transfers (insurance, license, registration, taxes, and financing charges).</t>
  </si>
  <si>
    <t>2)  Value includes fuel costs, truck/trailer lease or purchase payments, repair and maintenance, truck insurance premiums, permits and licenses, and tires. The value omits tolls (which are transfers), and driver wages and benefits (which are already included in the value of travel time savings).</t>
  </si>
  <si>
    <t>Table A-5: Train Operating and Social Costs</t>
  </si>
  <si>
    <t>Recommended Value per Hour (2024 $)</t>
  </si>
  <si>
    <t>Train and Movement Type</t>
  </si>
  <si>
    <r>
      <t>Operating Costs</t>
    </r>
    <r>
      <rPr>
        <vertAlign val="superscript"/>
        <sz val="11"/>
        <color rgb="FFFFFFFF"/>
        <rFont val="Times New Roman"/>
        <family val="1"/>
      </rPr>
      <t>1</t>
    </r>
  </si>
  <si>
    <r>
      <t>Emission Costs</t>
    </r>
    <r>
      <rPr>
        <vertAlign val="superscript"/>
        <sz val="11"/>
        <color rgb="FFFFFFFF"/>
        <rFont val="Times New Roman"/>
        <family val="1"/>
      </rPr>
      <t>2</t>
    </r>
  </si>
  <si>
    <t>Idling</t>
  </si>
  <si>
    <t>Freight Train</t>
  </si>
  <si>
    <t>Commuter Train</t>
  </si>
  <si>
    <t>Amtrak Long-Distance</t>
  </si>
  <si>
    <t>Amtrak State-Supported</t>
  </si>
  <si>
    <t>Hauling</t>
  </si>
  <si>
    <t>All Movements</t>
  </si>
  <si>
    <t>Freight Railcar</t>
  </si>
  <si>
    <t>*</t>
  </si>
  <si>
    <t>1)  Includes fuel cost, depreciation, and labor cost.</t>
  </si>
  <si>
    <t>2)  Emissions are based on the current diesel-electric locomotive fleet average, and thus the emission values above should not be applied in cases where new locomotives are being acquired or in cases of electrified rail. The monetization applies the 2035-year emission value to approximate increasing emission damage costs over time.</t>
  </si>
  <si>
    <t>Table A-6: Damage Costs for Emissions per Metric Ton*</t>
  </si>
  <si>
    <t>Emission Type</t>
  </si>
  <si>
    <r>
      <t>NO</t>
    </r>
    <r>
      <rPr>
        <vertAlign val="subscript"/>
        <sz val="11"/>
        <color rgb="FFFFFFFF"/>
        <rFont val="Times New Roman"/>
        <family val="1"/>
      </rPr>
      <t>X</t>
    </r>
  </si>
  <si>
    <r>
      <t>SO</t>
    </r>
    <r>
      <rPr>
        <vertAlign val="subscript"/>
        <sz val="11"/>
        <color rgb="FFFFFFFF"/>
        <rFont val="Times New Roman"/>
        <family val="1"/>
      </rPr>
      <t>X</t>
    </r>
  </si>
  <si>
    <r>
      <t>PM</t>
    </r>
    <r>
      <rPr>
        <vertAlign val="subscript"/>
        <sz val="11"/>
        <color rgb="FFFFFFFF"/>
        <rFont val="Times New Roman"/>
        <family val="1"/>
      </rPr>
      <t>2.5</t>
    </r>
    <r>
      <rPr>
        <sz val="11"/>
        <color rgb="FFFFFFFF"/>
        <rFont val="Times New Roman"/>
        <family val="1"/>
      </rPr>
      <t>**</t>
    </r>
  </si>
  <si>
    <t>*Applicants should carefully note whether their emissions data is reported in short tons or metric tons. A metric ton is equal to 1.1023 short tons.</t>
  </si>
  <si>
    <r>
      <t>**Applicants should be careful to not apply the PM</t>
    </r>
    <r>
      <rPr>
        <vertAlign val="subscript"/>
        <sz val="11"/>
        <color rgb="FF1F497D"/>
        <rFont val="Times New Roman"/>
        <family val="1"/>
      </rPr>
      <t>2.5</t>
    </r>
    <r>
      <rPr>
        <sz val="11"/>
        <color rgb="FF1F497D"/>
        <rFont val="Times New Roman"/>
        <family val="1"/>
      </rPr>
      <t xml:space="preserve"> value to estimates of total emissions of PM</t>
    </r>
    <r>
      <rPr>
        <vertAlign val="subscript"/>
        <sz val="11"/>
        <color rgb="FF1F497D"/>
        <rFont val="Times New Roman"/>
        <family val="1"/>
      </rPr>
      <t>10</t>
    </r>
    <r>
      <rPr>
        <sz val="11"/>
        <color rgb="FF1F497D"/>
        <rFont val="Times New Roman"/>
        <family val="1"/>
      </rPr>
      <t>.</t>
    </r>
  </si>
  <si>
    <t>Table A-7: Inflation Adjustment Values</t>
  </si>
  <si>
    <t>Base Year of Nominal Dollar</t>
  </si>
  <si>
    <t>Multiplier to Adjust to Real 2024 $</t>
  </si>
  <si>
    <t>Table A-8: Pedestrian Facility Improvements Revealed Preference Values</t>
  </si>
  <si>
    <t>Improvement Type</t>
  </si>
  <si>
    <r>
      <t>Recommended Value per Person-Mile Walked (2024 $)</t>
    </r>
    <r>
      <rPr>
        <vertAlign val="superscript"/>
        <sz val="11"/>
        <color rgb="FFFFFFFF"/>
        <rFont val="Times New Roman"/>
        <family val="1"/>
      </rPr>
      <t>1</t>
    </r>
  </si>
  <si>
    <r>
      <t>Expand Sidewalk (per foot of added width)</t>
    </r>
    <r>
      <rPr>
        <vertAlign val="superscript"/>
        <sz val="11"/>
        <color rgb="FF1F497D"/>
        <rFont val="Times New Roman"/>
        <family val="1"/>
      </rPr>
      <t>2</t>
    </r>
  </si>
  <si>
    <t>Reducing Upslope by 1%</t>
  </si>
  <si>
    <t>Reducing Traffic Speed by 1 mph (for speeds ≤45 mph)</t>
  </si>
  <si>
    <t>Reducing Traffic Volume by 1 Vehicle per Hour (for ADT &lt;55,000)</t>
  </si>
  <si>
    <r>
      <t>Recommended Value per Use (2024 $)</t>
    </r>
    <r>
      <rPr>
        <vertAlign val="superscript"/>
        <sz val="11"/>
        <color rgb="FFFFFFFF"/>
        <rFont val="Times New Roman"/>
        <family val="1"/>
      </rPr>
      <t>1</t>
    </r>
  </si>
  <si>
    <t>Install Marked-Crosswalk on Roadway with Volumes ≥10,000 Vehicle per Day</t>
  </si>
  <si>
    <t>Install Signal for Pedestrian Crossing on Roadway with Volumes ≥13,000 Vehicles per Day</t>
  </si>
  <si>
    <t>1)   These values assume an average walking trip speed of 3.2 miles per hour. For the mile-based benefits, the estimated value per user should be capped at 0.86 miles, the average length of a walking trip in the 2017 National Household Travel Survey, unless the applicant has specific documentation suggesting longer trips or that a trip shorter than 0.86 miles is not feasible on the facility in question. In other words, applicants should not assume all pedestrians travel the full distance of a proposed facility if the facility is longer than 0.86 miles without a clear justification for doing so.</t>
  </si>
  <si>
    <t>2)   Value for sidewalk width expansion applicable for sidewalks up to approximately 31 feet, benefits for expansions beyond this width should be described qualitatively.</t>
  </si>
  <si>
    <t>Table A-9: Cycling Facility Improvement Revealed Preference Values</t>
  </si>
  <si>
    <t>Facility Type</t>
  </si>
  <si>
    <r>
      <t>Recommended Value per Cycling Mile (2024 $)</t>
    </r>
    <r>
      <rPr>
        <vertAlign val="superscript"/>
        <sz val="11"/>
        <color rgb="FFFFFFFF"/>
        <rFont val="Times New Roman"/>
        <family val="1"/>
      </rPr>
      <t>1</t>
    </r>
  </si>
  <si>
    <t>Cycling Path with At-Grade Crossings</t>
  </si>
  <si>
    <r>
      <t>Cycling Path with no At-Grade Crossings</t>
    </r>
    <r>
      <rPr>
        <vertAlign val="superscript"/>
        <sz val="11"/>
        <color rgb="FF1F497D"/>
        <rFont val="Times New Roman"/>
        <family val="1"/>
      </rPr>
      <t>2</t>
    </r>
  </si>
  <si>
    <t>Dedicated Cycling Lane</t>
  </si>
  <si>
    <t>Cycling Boulevard/“Sharrow”</t>
  </si>
  <si>
    <t>Separated Cycle Track</t>
  </si>
  <si>
    <t>1) Values should only be applied over sections for which a comparable parallel facility is not available, and only applies to miles cycled on the project facility. These values assume an average cycling trip speed of 9.8 miles per hour or, in the case of off-street paths with no at-grade crossings, a free-flow cycling speed of 12.1 miles per hour. The estimated value per cyclist should be capped at 2.38 miles, the average length of a cycling trip in the 2017 National Household Travel Survey, unless the applicant has specific documentation suggesting longer trips or that a trip shorter than 2.38 miles is not feasible on the facility in question. In other words, applicants should not assume all cyclists travel the full distance of a proposed facility if the facility is longer than 2.38 miles without a clear justification for doing so.</t>
  </si>
  <si>
    <t>2) The value for a cycling path with no at-grade intersections is higher due to an assumption of higher average speed of 12.1 miles per hour, resulting in less time on the facility, which lowers journey quality benefits but increases travel time savings.</t>
  </si>
  <si>
    <t>Table A-10: Transit Facility Amenity Revealed and Stated Preference Values</t>
  </si>
  <si>
    <t>Attribute Type</t>
  </si>
  <si>
    <t>Recommended Value per User Trip (2024 $)</t>
  </si>
  <si>
    <t>Bus Stop</t>
  </si>
  <si>
    <t>Light Rail /Streetcar Stop</t>
  </si>
  <si>
    <t>Rail Station</t>
  </si>
  <si>
    <t>Clocks</t>
  </si>
  <si>
    <t>Electronic Real-Time Information Displays</t>
  </si>
  <si>
    <t>Information /Emergency Button</t>
  </si>
  <si>
    <t>PA System</t>
  </si>
  <si>
    <r>
      <t>Platform/Stop Seating Availability</t>
    </r>
    <r>
      <rPr>
        <vertAlign val="superscript"/>
        <sz val="11"/>
        <color rgb="FF1F497D"/>
        <rFont val="Times New Roman"/>
        <family val="1"/>
      </rPr>
      <t>1</t>
    </r>
  </si>
  <si>
    <r>
      <t>Platform/Stop Weather Protection</t>
    </r>
    <r>
      <rPr>
        <vertAlign val="superscript"/>
        <sz val="11"/>
        <color rgb="FF1F497D"/>
        <rFont val="Times New Roman"/>
        <family val="1"/>
      </rPr>
      <t>1</t>
    </r>
  </si>
  <si>
    <t>Restroom Availability</t>
  </si>
  <si>
    <t>Retail/Food Outlet Availability</t>
  </si>
  <si>
    <t>Staff Availability</t>
  </si>
  <si>
    <t>Step-Free Access to Station/Stop</t>
  </si>
  <si>
    <t>Step-Free Access to Vehicle</t>
  </si>
  <si>
    <t>Surveillance Cameras</t>
  </si>
  <si>
    <r>
      <t>Temperature Controlled Environment</t>
    </r>
    <r>
      <rPr>
        <vertAlign val="superscript"/>
        <sz val="11"/>
        <color rgb="FF1F497D"/>
        <rFont val="Times New Roman"/>
        <family val="1"/>
      </rPr>
      <t>1</t>
    </r>
  </si>
  <si>
    <t>Ticket Machines</t>
  </si>
  <si>
    <t>Timetables</t>
  </si>
  <si>
    <t>Bike Facilities</t>
  </si>
  <si>
    <t>Car Access Facilities</t>
  </si>
  <si>
    <t>Elevator</t>
  </si>
  <si>
    <t>Escalators</t>
  </si>
  <si>
    <t>On-Site Ticket Office</t>
  </si>
  <si>
    <t>Taxi Pickup/Dropoff</t>
  </si>
  <si>
    <r>
      <t>Waiting Room</t>
    </r>
    <r>
      <rPr>
        <vertAlign val="superscript"/>
        <sz val="11"/>
        <color rgb="FF1F497D"/>
        <rFont val="Times New Roman"/>
        <family val="1"/>
      </rPr>
      <t>1</t>
    </r>
  </si>
  <si>
    <t>1)  Note that seating availability and weather protection refer to seats, canopies, or wind shelters on the platforms themselves, whereas temperature-controlled environment refers to an indoor facility with heating and air conditioning availability. A waiting room refers to a designated indoor environment with seating availability, separate from platform seating, which may or may not be temperature controlled.</t>
  </si>
  <si>
    <t>Table A-11: Transit Vehicle Amenity Values</t>
  </si>
  <si>
    <t>Bus</t>
  </si>
  <si>
    <t>Light Rail /Streetcar</t>
  </si>
  <si>
    <t>Rail</t>
  </si>
  <si>
    <t>Handrails</t>
  </si>
  <si>
    <t>Luggage Storage</t>
  </si>
  <si>
    <t>Temperature Control</t>
  </si>
  <si>
    <t>Wheelchair Space</t>
  </si>
  <si>
    <t>Food Service Availability</t>
  </si>
  <si>
    <t>Table A-12: Transit Mode Ride and Boarding Quality Revealed Preference Values</t>
  </si>
  <si>
    <t>Transit Mode</t>
  </si>
  <si>
    <r>
      <t>Boarding Quality Benefit (Per Boarding) (2024 $)</t>
    </r>
    <r>
      <rPr>
        <vertAlign val="superscript"/>
        <sz val="11"/>
        <color rgb="FFFFFFFF"/>
        <rFont val="Calibri"/>
        <family val="2"/>
      </rPr>
      <t>1</t>
    </r>
  </si>
  <si>
    <r>
      <t>Vehicle Ride Quality Benefit (Per Passenger Hour) (2024 $)</t>
    </r>
    <r>
      <rPr>
        <vertAlign val="superscript"/>
        <sz val="11"/>
        <color rgb="FFFFFFFF"/>
        <rFont val="Calibri"/>
        <family val="2"/>
      </rPr>
      <t>1</t>
    </r>
  </si>
  <si>
    <r>
      <t>Low-Intensive BRT</t>
    </r>
    <r>
      <rPr>
        <vertAlign val="superscript"/>
        <sz val="11"/>
        <color rgb="FF000000"/>
        <rFont val="Calibri"/>
        <family val="2"/>
      </rPr>
      <t>2</t>
    </r>
  </si>
  <si>
    <r>
      <t>Medium-Intensive BRT</t>
    </r>
    <r>
      <rPr>
        <vertAlign val="superscript"/>
        <sz val="11"/>
        <color rgb="FF000000"/>
        <rFont val="Calibri"/>
        <family val="2"/>
      </rPr>
      <t>2</t>
    </r>
  </si>
  <si>
    <r>
      <t>High-Intensive BRT</t>
    </r>
    <r>
      <rPr>
        <vertAlign val="superscript"/>
        <sz val="11"/>
        <color rgb="FF000000"/>
        <rFont val="Calibri"/>
        <family val="2"/>
      </rPr>
      <t>2,3</t>
    </r>
  </si>
  <si>
    <t>Streetcar or On-Street Light Rail Transit</t>
  </si>
  <si>
    <t>Off-Street Light Rail Transit</t>
  </si>
  <si>
    <t>Heavy Rail</t>
  </si>
  <si>
    <t>Commuter Rail</t>
  </si>
  <si>
    <r>
      <t>Ferry</t>
    </r>
    <r>
      <rPr>
        <vertAlign val="superscript"/>
        <sz val="11"/>
        <color rgb="FF000000"/>
        <rFont val="Calibri"/>
        <family val="2"/>
      </rPr>
      <t>3</t>
    </r>
  </si>
  <si>
    <t>1) Values applicable when base case is transit use of standard on-street bus, the reference case used to create these values. When comparing other types of modal shift, the differences between the relevant modal values above should be used.</t>
  </si>
  <si>
    <t>2) Low-intensive BRT would include special service branding, low floor vehicles, at least 50 percent of route in dedicated lanes and potentially shared turns and the remainder in mixed-traffic, some signal priority, level boarding, off-board fare collection, and visually distinct stations. Medium-intensive BRT would include features of Low-intensive BRT but have 100 percent of the route in dedicated lanes, traffic signal priority throughout the corridor, and median-running service or right-turn prohibitions. High-intensive BRT would have a completely sealed right-of-way with no traffic interference and traffic signal preemption, akin to a “rubber-tired railroad.”</t>
  </si>
  <si>
    <t>3) The Capital Investment Grant program has to date not completed a before-and-after study of ridership on a ferry project or a high-intensive BRT as described above, and thus does not have a calibrated estimate for the fixedguideway setting for those modes. Thus, these values represent the current best estimates, considering average station and ride quality relative to other transit modes.</t>
  </si>
  <si>
    <t>Table A-13: Mortality Reduction Benefits of Induced Active Transportation Values</t>
  </si>
  <si>
    <t>Mode</t>
  </si>
  <si>
    <r>
      <t>Applicable Age Range</t>
    </r>
    <r>
      <rPr>
        <vertAlign val="superscript"/>
        <sz val="11"/>
        <color rgb="FFFFFFFF"/>
        <rFont val="Calibri"/>
        <family val="2"/>
      </rPr>
      <t>3</t>
    </r>
  </si>
  <si>
    <r>
      <t>Recommended Value per Induced Trip (2024 $)</t>
    </r>
    <r>
      <rPr>
        <vertAlign val="superscript"/>
        <sz val="11"/>
        <color rgb="FFFFFFFF"/>
        <rFont val="Calibri"/>
        <family val="2"/>
      </rPr>
      <t>4</t>
    </r>
  </si>
  <si>
    <r>
      <t>Walking</t>
    </r>
    <r>
      <rPr>
        <vertAlign val="superscript"/>
        <sz val="11"/>
        <color rgb="FF000000"/>
        <rFont val="Calibri"/>
        <family val="2"/>
      </rPr>
      <t>1</t>
    </r>
  </si>
  <si>
    <t>Ages 20-74</t>
  </si>
  <si>
    <r>
      <t>Cycling</t>
    </r>
    <r>
      <rPr>
        <vertAlign val="superscript"/>
        <sz val="11"/>
        <color rgb="FF000000"/>
        <rFont val="Calibri"/>
        <family val="2"/>
      </rPr>
      <t>2</t>
    </r>
  </si>
  <si>
    <t>Ages 20-64</t>
  </si>
  <si>
    <t xml:space="preserve">1)   Based on an assumed average walking speed of 3.2 miles per hour, an assumed average age of the relevant age range (20-74 years) of 45, a corresponding baseline mortality risk of 267.1 per 100,000, an annual risk reduction of 8.6 percent per daily mile walked, and an average walking trip distance of 0.86 miles. </t>
  </si>
  <si>
    <t>2)   Based on an assumed average cycling speed of 9.8 miles per hour, an assumed average age of the relevant age range (20-64 years) of 42, a corresponding baseline mortality risk of 217.9 per 100,000, an annual risk reduction of 4.3 percent per daily mile cycled, and an average cycling trip distance of 2.38 miles.</t>
  </si>
  <si>
    <t>3)   Absent more localized data on the proportion of the expected users falling into the age ranges above, applicants may apply a general assumption of 68% and 59% of overall induced trips falling into the walking and cycling age ranges, respectively, assuming a distribution matching the national average.</t>
  </si>
  <si>
    <t xml:space="preserve">4)   Applicants should ensure these monetization values are only applied to trips induced from non-active transportation modes within the relevant age ranges for each mode. Absent more localized data on the proportion of induced trips coming from non-active transportation modes, applicants may apply a general assumption of 89% of induced trips falling into that category, assuming a distribution matching the national average travel pattern. </t>
  </si>
  <si>
    <t>Table A-14: External Highway Use Costs</t>
  </si>
  <si>
    <t>Vehicle Type and Location</t>
  </si>
  <si>
    <r>
      <t>Recommended Value of Cost per Vehicle Mile Traveled (2024 $)</t>
    </r>
    <r>
      <rPr>
        <vertAlign val="superscript"/>
        <sz val="11"/>
        <color rgb="FFFFFFFF"/>
        <rFont val="Times New Roman"/>
        <family val="1"/>
      </rPr>
      <t>1</t>
    </r>
  </si>
  <si>
    <t>Congestion</t>
  </si>
  <si>
    <t>Noise</t>
  </si>
  <si>
    <t>Safety Cost</t>
  </si>
  <si>
    <r>
      <t>Emission Cost</t>
    </r>
    <r>
      <rPr>
        <vertAlign val="superscript"/>
        <sz val="11"/>
        <color rgb="FFFFFFFF"/>
        <rFont val="Times New Roman"/>
        <family val="1"/>
      </rPr>
      <t>2</t>
    </r>
  </si>
  <si>
    <t>Light-Duty Vehicles - Urban</t>
  </si>
  <si>
    <t>Light-Duty Vehicles - Rural</t>
  </si>
  <si>
    <t>Light-Duty Vehicles – All Locations</t>
  </si>
  <si>
    <t>Buses and Trucks - Urban</t>
  </si>
  <si>
    <t>Buses and Trucks - Rural</t>
  </si>
  <si>
    <t>Buses and Trucks – All Locations</t>
  </si>
  <si>
    <t>All Vehicles - Urban</t>
  </si>
  <si>
    <t>All Vehicles - Rural</t>
  </si>
  <si>
    <t>All Vehicles – All Locations</t>
  </si>
  <si>
    <t>1)   Congestion costs updated from the 1997 Highway Cost Allocation Study to reflect increased traffic volumes, changes in vehicle occupancy, and increases in the value of time per person-hour since that time. Both congestion and noise costs are also adjusted from 1994 dollars to 2024 dollars using the GDP deflator.</t>
  </si>
  <si>
    <t>2)   Emission rates are based on estimates from EPA’s MOVES Model. The monetization applies the 2035-year emission value to approximate increasing emission damage costs over time.</t>
  </si>
  <si>
    <t>Growth Rates</t>
  </si>
  <si>
    <t>No Build</t>
  </si>
  <si>
    <t>Build</t>
  </si>
  <si>
    <t>Commentary:</t>
  </si>
  <si>
    <t>One-time change at project completion: vehicle volume (%)</t>
  </si>
  <si>
    <t>N/A</t>
  </si>
  <si>
    <t>&lt;--Vehicle volume unaffected by project</t>
  </si>
  <si>
    <t>One-time change at project completion: pedestrian volume (%)</t>
  </si>
  <si>
    <t>&lt;--Assumes one time growth in pedestrian foot traffic due to project opening</t>
  </si>
  <si>
    <t>One-time change at project completion: cyclist volume (%)</t>
  </si>
  <si>
    <t>&lt;--Assumes one time growth in cyclist traffic due to project opening</t>
  </si>
  <si>
    <t>20 year growth rate: vehicle volume (%)</t>
  </si>
  <si>
    <t>&lt;--Estimated total 20-year population growth based on MaineDOT Travel Demand Forecasts</t>
  </si>
  <si>
    <t>20 year growth rate: pedestrian volume (%)</t>
  </si>
  <si>
    <t>&lt;--Estimated total 20-year population growth based on Maine State Economist Population Projections</t>
  </si>
  <si>
    <t>20 year growth rate: cyclist volume (%)</t>
  </si>
  <si>
    <t>UMPI to Maple St</t>
  </si>
  <si>
    <t>Maple St to Chapman Rd</t>
  </si>
  <si>
    <t>Chapman Rd to Allen St</t>
  </si>
  <si>
    <t>Main St to 5 Fingers</t>
  </si>
  <si>
    <t>Dyer St</t>
  </si>
  <si>
    <t>Ryan &amp; Roberts St</t>
  </si>
  <si>
    <t>Riverside Dr S</t>
  </si>
  <si>
    <t>Riverside Drive N</t>
  </si>
  <si>
    <t>Main St N</t>
  </si>
  <si>
    <t>Multi-Use Path &amp; Ped Bridge</t>
  </si>
  <si>
    <t>Base Data</t>
  </si>
  <si>
    <t>Physical Details</t>
  </si>
  <si>
    <t>Construction to begin (year)</t>
  </si>
  <si>
    <t>&lt;--Project construction start of Oct. 2028, rounded to nearest whole year to fit within BCA template</t>
  </si>
  <si>
    <t>Construction to be completed (year)</t>
  </si>
  <si>
    <t>&lt;--Project to be completed 3 years post-construction start</t>
  </si>
  <si>
    <t>Road length (mi)</t>
  </si>
  <si>
    <t>&lt;--Total actual and planned road length within project</t>
  </si>
  <si>
    <t>Road width (ft)</t>
  </si>
  <si>
    <t>&lt;--Average actual and planned road width within project</t>
  </si>
  <si>
    <t>Road area (sq ft)</t>
  </si>
  <si>
    <t>&lt;--Total actual and planned road area within project</t>
  </si>
  <si>
    <t>Sidewalk length (mi)</t>
  </si>
  <si>
    <t>&lt;--Total actual and planned sidewalk length within project</t>
  </si>
  <si>
    <t>Sidewalk width (ft)</t>
  </si>
  <si>
    <t>&lt;--Average actual and planned sidewalk width within project</t>
  </si>
  <si>
    <t>Sidewalk area (sq ft)</t>
  </si>
  <si>
    <t>&lt;--Total actual and planned sidewalk area within project</t>
  </si>
  <si>
    <t>Multi-use path length (mi)</t>
  </si>
  <si>
    <t>&lt;--Total actual and planned multi-use path length within project</t>
  </si>
  <si>
    <t>Multi-use path width (ft)</t>
  </si>
  <si>
    <t>&lt;--Average actual and planned multi-use path width within project</t>
  </si>
  <si>
    <t>Multi-use path area (sq ft)</t>
  </si>
  <si>
    <t>&lt;--Total actual and planned multi-use path area within project</t>
  </si>
  <si>
    <t>Number of crosswalks (count)</t>
  </si>
  <si>
    <t>&lt;--Total actual and planned number of crosswalks within project</t>
  </si>
  <si>
    <t>Number of pedestrian signals (count)</t>
  </si>
  <si>
    <t>&lt;--Total actual and planned number of pedestrian signals within project</t>
  </si>
  <si>
    <t>User Volumes</t>
  </si>
  <si>
    <t>Daily vehicle volume - all days (trip count)</t>
  </si>
  <si>
    <t>&lt;--Historical volume of 16,310 with 10% reduction to account for bypass</t>
  </si>
  <si>
    <t>Daily pedestrian volume - warm day (trip count)</t>
  </si>
  <si>
    <t>&lt;--Estimated average warm day pedestrian volume based on 20% of total Presque Isle population 2023</t>
  </si>
  <si>
    <t>Daily pedestrian volume - cold day (trip count)</t>
  </si>
  <si>
    <t>&lt;--Warm day volume reduced 50%. BCA assumes 182.5 warm days and 182.5 cold days per year</t>
  </si>
  <si>
    <t>Daily cyclist volume - warm day (trip count)</t>
  </si>
  <si>
    <t>&lt;--Estimated average warm day cyclist volume based on 2% of total Presque Isle population 2023</t>
  </si>
  <si>
    <t>Daily cyclist volume - cold day (trip count)</t>
  </si>
  <si>
    <t>Capital Costs</t>
  </si>
  <si>
    <t>2029 expenditure ($USD)</t>
  </si>
  <si>
    <t>&lt;--25% of Proposed project budget</t>
  </si>
  <si>
    <t>2030 expenditure ($USD)</t>
  </si>
  <si>
    <t>&lt;--50% of Proposed project budget</t>
  </si>
  <si>
    <t>2031 expenditure ($USD)</t>
  </si>
  <si>
    <t>Total expenditure ($USD)</t>
  </si>
  <si>
    <t>&lt;--Proposed project budget</t>
  </si>
  <si>
    <t>Average Trip Length by Traffic Type</t>
  </si>
  <si>
    <t>Average trip length: vehicle (mi)</t>
  </si>
  <si>
    <t>&lt;--Total road length within project area</t>
  </si>
  <si>
    <t>Average trip length: pedestrian (mi)</t>
  </si>
  <si>
    <t>&lt;--Maximum walking trip distance per BCA guidance (average walking trip within project area assumed to meet or exceed maximum value of 0.86)</t>
  </si>
  <si>
    <t>Average trip length: cyclist (mi)</t>
  </si>
  <si>
    <t>&lt;--Maximum cycling trip distance per BCA guidance (average cycling trip within project area assumed to meet or exceed maximum value of 2.38)</t>
  </si>
  <si>
    <t>BCR:</t>
  </si>
  <si>
    <t>7.0% NPV Summary</t>
  </si>
  <si>
    <t>Costs</t>
  </si>
  <si>
    <t>Benefits</t>
  </si>
  <si>
    <t>Discounted</t>
  </si>
  <si>
    <t>Capital Cost</t>
  </si>
  <si>
    <t>Operations and Maintenance</t>
  </si>
  <si>
    <t>Safety</t>
  </si>
  <si>
    <t>Travel Time Savings</t>
  </si>
  <si>
    <t>Vehicle Operating Cost Savings</t>
  </si>
  <si>
    <t>Emission Reductions</t>
  </si>
  <si>
    <t>Amenity Benefits</t>
  </si>
  <si>
    <t>Health Benefits</t>
  </si>
  <si>
    <t>Residual Value</t>
  </si>
  <si>
    <t>Total</t>
  </si>
  <si>
    <t>Net Present Value</t>
  </si>
  <si>
    <t>Benefit-Cost Ratio</t>
  </si>
  <si>
    <t>This is an optional sheet to aid in displaying user volumes, note that it does not automatically link to any other sheet and is provided for convenience and organizational purposes.</t>
  </si>
  <si>
    <t>Users can use whichever units are of interest to their application (for example: number of users, average annual daily traffic, person miles traveled, vehicle miles traveled).</t>
  </si>
  <si>
    <t xml:space="preserve">Users are free to use only the necessary columns for their application and/or to add additional columns as necessary. </t>
  </si>
  <si>
    <t>If you do not wish to use this sheet, simply leave the values blank and move on to the next sheet.</t>
  </si>
  <si>
    <t>Table 1. Volumes by Mode</t>
  </si>
  <si>
    <t>Trip count</t>
  </si>
  <si>
    <t>Vehicles</t>
  </si>
  <si>
    <t>Trucks</t>
  </si>
  <si>
    <t>Pedestrians</t>
  </si>
  <si>
    <t>Cyclists</t>
  </si>
  <si>
    <t>Trains</t>
  </si>
  <si>
    <t>[Other Modes]</t>
  </si>
  <si>
    <t>Workspace - Applicants may create new sheets for more space</t>
  </si>
  <si>
    <t>Year</t>
  </si>
  <si>
    <t>Induced</t>
  </si>
  <si>
    <t>See Inputs tab for User Volume detail</t>
  </si>
  <si>
    <t xml:space="preserve">In this "Capital Costs" sheet,  values should be entered as year-of-expenditure dollars. The template will automatically apply discounting to all costs and benefits for you. </t>
  </si>
  <si>
    <t>Annual Inflation Rate Used to Convert Constant Dollars to Year-of-Expenditure Dollars</t>
  </si>
  <si>
    <t>Previously Incurred Costs (in 2024$)</t>
  </si>
  <si>
    <t>Table 1. Capital Costs</t>
  </si>
  <si>
    <t>Capital Cost in Year-of-Expenditure Dollars</t>
  </si>
  <si>
    <t>Cost in Constant Dollars (2024 $)</t>
  </si>
  <si>
    <t>See Inputs tab for Budget detail</t>
  </si>
  <si>
    <t>Operations and Maintenance Costs</t>
  </si>
  <si>
    <t xml:space="preserve">All values entered into input cells in this sheet should be entered as undiscounted 2024 dollar values. The template will automatically apply discounting to all costs and benefits for you. </t>
  </si>
  <si>
    <t>Applicants should use this sheet for general operations and maintenance, as well as any recapitalization costs that will be needed for project components over the course of the analysis period.</t>
  </si>
  <si>
    <t>Table 1. Operations and Maintenance</t>
  </si>
  <si>
    <t>No Build Operations and Maintenance Costs</t>
  </si>
  <si>
    <t>Build Operations and Maintenance Costs</t>
  </si>
  <si>
    <t>Net Change in Operations and Maintenance Costs</t>
  </si>
  <si>
    <t>Assumptions about Maintenance and Operation Costs:</t>
  </si>
  <si>
    <t>Maintenance of Road Pavement:</t>
  </si>
  <si>
    <t>2.1 mile road</t>
  </si>
  <si>
    <t xml:space="preserve">Light Treatment cycle of 12 years </t>
  </si>
  <si>
    <t>Cost of LT is assumed to be $450,000 per mile</t>
  </si>
  <si>
    <t>Total Cost of Light Treatment</t>
  </si>
  <si>
    <t>Build scenario requires LT in 2043, based on project completion in 2031</t>
  </si>
  <si>
    <t>No Build requires LT in 2036 and 2048, based on mill and fill completion in 2024</t>
  </si>
  <si>
    <t>Baseline Build Scenario Maintenance is lower than No Build die to reduced travel lanes, improved sidewalks and road resurfacing</t>
  </si>
  <si>
    <t>No Build - Baseline Maintenance Costs</t>
  </si>
  <si>
    <t>Cyclical Paving</t>
  </si>
  <si>
    <t>Build - Baseline Maintenance Costs</t>
  </si>
  <si>
    <t>Note that not all projects will have benefits in all categories. In such cases, simply leave the input values in that sheet as zeros and move to the next sheet.</t>
  </si>
  <si>
    <t>Table 1. Recommended Monetization Values</t>
  </si>
  <si>
    <t>Table 2. Safety</t>
  </si>
  <si>
    <t>No Build Safety Costs</t>
  </si>
  <si>
    <t>Build Safety Costs</t>
  </si>
  <si>
    <t>Safety Benefits</t>
  </si>
  <si>
    <t>Actual historic average annual crash occurrences reduced 10% to account for bypass</t>
  </si>
  <si>
    <t>No Build (Base)</t>
  </si>
  <si>
    <t>Build (Base)</t>
  </si>
  <si>
    <t>Annual Occurrences</t>
  </si>
  <si>
    <t>x CMF</t>
  </si>
  <si>
    <t>O</t>
  </si>
  <si>
    <t>&lt;--No change</t>
  </si>
  <si>
    <t>C</t>
  </si>
  <si>
    <t>&lt;--N/A</t>
  </si>
  <si>
    <t>B</t>
  </si>
  <si>
    <t>A</t>
  </si>
  <si>
    <t>K</t>
  </si>
  <si>
    <t>U</t>
  </si>
  <si>
    <t>&lt;--Pedestrian &amp; cyclist crashes expected to be fully eliminated by project. Detail in below table</t>
  </si>
  <si>
    <t>PDO</t>
  </si>
  <si>
    <t>CRF ID #</t>
  </si>
  <si>
    <t>CMF</t>
  </si>
  <si>
    <t>CRF min (%)</t>
  </si>
  <si>
    <t>CRF max (%)</t>
  </si>
  <si>
    <t>CRF avg. (%)</t>
  </si>
  <si>
    <t>CRF Detail</t>
  </si>
  <si>
    <t>Separation between vehicles and pedestrians/bicycles on US 1, State St., and Riverside Dr. with esplanade-buffered sidewalks and shared-use pathways</t>
  </si>
  <si>
    <t>4123-4</t>
  </si>
  <si>
    <t>0.60-0.81</t>
  </si>
  <si>
    <t>Improved crossing visibility and signaling at the US 1–State St., State St.–Riverside Dr., and 5-Fingers intersections</t>
  </si>
  <si>
    <t>11158, 11168-9</t>
  </si>
  <si>
    <t>0.27-0.31</t>
  </si>
  <si>
    <t>Enhanced crosswalks with three new RRFBs for pedestrians</t>
  </si>
  <si>
    <t>2841, 5553-4</t>
  </si>
  <si>
    <t>0.53-0.81</t>
  </si>
  <si>
    <t>Converting four-lane roadways to three-lane roadways with center turn lane</t>
  </si>
  <si>
    <t>10269-70</t>
  </si>
  <si>
    <t>0.96-1.04</t>
  </si>
  <si>
    <t>Upgrading traffic signals to adaptive signal control technology</t>
  </si>
  <si>
    <t>Hourly Value (2024 $)</t>
  </si>
  <si>
    <t>Personal</t>
  </si>
  <si>
    <t>Business</t>
  </si>
  <si>
    <t>All Purpose</t>
  </si>
  <si>
    <t>Walking, Cycling, Waiting, Standing, and Transfer Time</t>
  </si>
  <si>
    <t>Commercial Vehicle Operators</t>
  </si>
  <si>
    <t>Table 2. Travel Time Savings</t>
  </si>
  <si>
    <t>No Build Travel Time Costs</t>
  </si>
  <si>
    <t>Build Travel Time Costs</t>
  </si>
  <si>
    <t>Travel Time Benefits</t>
  </si>
  <si>
    <t>Construction of pedestrian bridge will result in 0.7 mile trip length shortening for a portion of pedestrian and cyclist traffic</t>
  </si>
  <si>
    <t>% of Pedestrian traffic impacted:</t>
  </si>
  <si>
    <t>&lt;--Conservative estimate</t>
  </si>
  <si>
    <t>% of Cyclist traffic impacted:</t>
  </si>
  <si>
    <t>Distance shortened (mi):</t>
  </si>
  <si>
    <t>&lt;--Actual</t>
  </si>
  <si>
    <t>Pedestrian walking speed (mph):</t>
  </si>
  <si>
    <t>&lt;--Per BCA Guidance</t>
  </si>
  <si>
    <t>Cyclist speed (mph):</t>
  </si>
  <si>
    <t>Maximum pedestrian trip length per BCA Guidance (mi):</t>
  </si>
  <si>
    <t>Maximum cyclist trip length per BCA Guidance (mi):</t>
  </si>
  <si>
    <t>No build travel time (hours) - impacted pedestrians:</t>
  </si>
  <si>
    <t>No build travel time (hours) - impacted cyclists:</t>
  </si>
  <si>
    <t>Build travel time (hours) - impacted pedestrians:</t>
  </si>
  <si>
    <t>Build travel time (hours) - impacted cyclists:</t>
  </si>
  <si>
    <t>No build trip value (2024 $) - impacted pedestrians:</t>
  </si>
  <si>
    <t>No build trip value (2024 $) - impacted cyclists:</t>
  </si>
  <si>
    <t>Build trip value (2024 $) - impacted pedestrians:</t>
  </si>
  <si>
    <t>Build trip value (2024 $) - impacted cyclists:</t>
  </si>
  <si>
    <t xml:space="preserve">For recommended monetization values, please refer to the Parameter Values tab directly. </t>
  </si>
  <si>
    <t>There are numerous potential values for pedestrian facilities, bicycle facilities, transit vehicles, and transit stations.</t>
  </si>
  <si>
    <t>Table 2. Amenity Benefits</t>
  </si>
  <si>
    <t>Additional sidewalk &amp; multi-use path, crosswalks, and signals to enhance pedestrian and cyclist travel experience and drive increase in traffic volumes</t>
  </si>
  <si>
    <t>Pedestrian Enhancements:</t>
  </si>
  <si>
    <t>Sidewalk Gain Benefit:</t>
  </si>
  <si>
    <t>Sidewalk/multi-use path width gained (ft):</t>
  </si>
  <si>
    <t>&lt;--Average reduction to overall road width in project</t>
  </si>
  <si>
    <t>Value Per Mile: Expand Sidewalk (per foot of added width):</t>
  </si>
  <si>
    <t>&lt;--Per BCA guidance</t>
  </si>
  <si>
    <t>Value per trip:</t>
  </si>
  <si>
    <t>Crosswalk Gain Benefit:</t>
  </si>
  <si>
    <t>New Crosswalks Gained:</t>
  </si>
  <si>
    <t>Signal Gain Benefit:</t>
  </si>
  <si>
    <t>Pedestrian Signals Gained:</t>
  </si>
  <si>
    <t>Total Pedestrian Improvement Per Trip:</t>
  </si>
  <si>
    <t>&lt;-- Induced Trips accrue 50% of these benefits</t>
  </si>
  <si>
    <t>Cyclist Enhancements:</t>
  </si>
  <si>
    <t>Cycling Facility Improvement Benefit:</t>
  </si>
  <si>
    <t>Value Per Mile: Cycling Path with At-Grade Crossings</t>
  </si>
  <si>
    <t>Total Cyclist Improvement Per Trip:</t>
  </si>
  <si>
    <t>Applicable Age Range</t>
  </si>
  <si>
    <t>Recommended Value per Induced Trip (2024 $)</t>
  </si>
  <si>
    <t>Walking</t>
  </si>
  <si>
    <t>Cycling</t>
  </si>
  <si>
    <t>Table 2. Health Benefits</t>
  </si>
  <si>
    <t>Induced trips * Recommended Value per induced trip * Applicable Age Range Ratio * Mode Shift Ratio</t>
  </si>
  <si>
    <t>Age Range Ratio</t>
  </si>
  <si>
    <t>Non Active Mode Shift Ratio</t>
  </si>
  <si>
    <t xml:space="preserve">To calculate overall residual value for the entire project automatically, simply enter a useful life in the first row of Table 1 below. </t>
  </si>
  <si>
    <t>If there are multiple distinct components with unique useful lives, use multiple rows as needed and override the formula and names in the input cells of Table 1 below.</t>
  </si>
  <si>
    <t>For projects that involve capacity expansion or represent purely operational improvements, no residual value should be assumed.</t>
  </si>
  <si>
    <t>Table 1. Useful Life</t>
  </si>
  <si>
    <t>Project Component</t>
  </si>
  <si>
    <t>Capital Cost (2024$)</t>
  </si>
  <si>
    <t>Useful Life (Years)</t>
  </si>
  <si>
    <t>Overall Project if One Component</t>
  </si>
  <si>
    <t>[Text Describing Project Component]</t>
  </si>
  <si>
    <t>Total Residual Value</t>
  </si>
  <si>
    <t>To manually calculate the residual value, please enter your estimated value in the blue italicized cell below in lieu of the automatic calculation</t>
  </si>
  <si>
    <t>To remove the residual value, please enter "0" in the blue cell below in lieu of the automatic calculation</t>
  </si>
  <si>
    <t>Table 2. Residual Value</t>
  </si>
  <si>
    <t>Summary by Benefit Area</t>
  </si>
  <si>
    <t>Note that not all projects will have all benefit categories. Conversely, if more categories are needed, applicants may need to add additional columns, but be sure to edit the formula under "Total Benefits" to ensure all benefits are being correctly summed.</t>
  </si>
  <si>
    <t>Table 1. Summary of Benefits</t>
  </si>
  <si>
    <t xml:space="preserve"> Emission Reduction</t>
  </si>
  <si>
    <t>Avoided Highway Externality</t>
  </si>
  <si>
    <t>Total Benefits</t>
  </si>
  <si>
    <t>Total Discounted Benefits</t>
  </si>
  <si>
    <t>Undiscounted Total</t>
  </si>
  <si>
    <t>Discounted Total</t>
  </si>
  <si>
    <t>Table 2. Summary of Costs</t>
  </si>
  <si>
    <t>Discounted Capital Cost</t>
  </si>
  <si>
    <t>Benefit Cost Analysis Results</t>
  </si>
  <si>
    <t>Table 1. BCA Results</t>
  </si>
  <si>
    <t>Total Discounted Costs</t>
  </si>
  <si>
    <t>Benefit Cost Ratio</t>
  </si>
  <si>
    <t>&lt;-The BCR will be estimated once capital costs are entered in the 'Capital Cost' sheet</t>
  </si>
  <si>
    <t>Vehicle Operating Costs</t>
  </si>
  <si>
    <t>Light Duty Vehicles</t>
  </si>
  <si>
    <t>Commercial Trucks</t>
  </si>
  <si>
    <t>Operating Costs</t>
  </si>
  <si>
    <t>Table 2. Vehicle Operating Costs</t>
  </si>
  <si>
    <t>No Build Vehicle Operating Costs</t>
  </si>
  <si>
    <t>Build Vehicle Operating Costs</t>
  </si>
  <si>
    <t>Emissions Reduction</t>
  </si>
  <si>
    <t xml:space="preserve">Unique to this sheet, applicants may either input monetized emissions in 2024 dollars OR enter the direct emission amounts in the table below, in which case they must be entered in the form of METRIC TONS. A metric ton is equal to 1.1023 short tons. </t>
  </si>
  <si>
    <t>To avoid double-counting of benefits, applicants should not enter the same emission data as BOTH a dollar value and as units of emissions.</t>
  </si>
  <si>
    <t>Unique to this sheet, the template will automatically apply the correct monetization values for units of emissions.</t>
  </si>
  <si>
    <t>Whether amounts are entered in dollar form OR direct units of emissions, the template will automatically apply discounting to all costs and benefits for you.</t>
  </si>
  <si>
    <t>Table 1. Emission Costs per VMT and Train-Hour</t>
  </si>
  <si>
    <t>Emissions</t>
  </si>
  <si>
    <t>Table 2. Emissions</t>
  </si>
  <si>
    <t>No Build Emission Costs ($)</t>
  </si>
  <si>
    <t>Build Emission Costs ($)</t>
  </si>
  <si>
    <r>
      <t>No Build NO</t>
    </r>
    <r>
      <rPr>
        <vertAlign val="subscript"/>
        <sz val="11"/>
        <color rgb="FFFFFFFF"/>
        <rFont val="Calibri"/>
        <family val="2"/>
      </rPr>
      <t>x</t>
    </r>
    <r>
      <rPr>
        <sz val="11"/>
        <color rgb="FFFFFFFF"/>
        <rFont val="Calibri"/>
        <family val="2"/>
      </rPr>
      <t xml:space="preserve"> (mt)</t>
    </r>
  </si>
  <si>
    <r>
      <t>Build NO</t>
    </r>
    <r>
      <rPr>
        <vertAlign val="subscript"/>
        <sz val="11"/>
        <color rgb="FFFFFFFF"/>
        <rFont val="Calibri"/>
        <family val="2"/>
      </rPr>
      <t>x</t>
    </r>
    <r>
      <rPr>
        <sz val="11"/>
        <color rgb="FFFFFFFF"/>
        <rFont val="Calibri"/>
        <family val="2"/>
      </rPr>
      <t xml:space="preserve"> (mt)</t>
    </r>
  </si>
  <si>
    <r>
      <t>No Build SO</t>
    </r>
    <r>
      <rPr>
        <vertAlign val="subscript"/>
        <sz val="11"/>
        <color rgb="FFFFFFFF"/>
        <rFont val="Calibri"/>
        <family val="2"/>
      </rPr>
      <t>x</t>
    </r>
    <r>
      <rPr>
        <sz val="11"/>
        <color rgb="FFFFFFFF"/>
        <rFont val="Calibri"/>
        <family val="2"/>
      </rPr>
      <t xml:space="preserve"> (mt)</t>
    </r>
  </si>
  <si>
    <r>
      <t>Build SO</t>
    </r>
    <r>
      <rPr>
        <vertAlign val="subscript"/>
        <sz val="11"/>
        <color rgb="FFFFFFFF"/>
        <rFont val="Calibri"/>
        <family val="2"/>
      </rPr>
      <t>x</t>
    </r>
    <r>
      <rPr>
        <sz val="11"/>
        <color rgb="FFFFFFFF"/>
        <rFont val="Calibri"/>
        <family val="2"/>
      </rPr>
      <t xml:space="preserve"> (mt)</t>
    </r>
  </si>
  <si>
    <r>
      <t>No Build PM</t>
    </r>
    <r>
      <rPr>
        <vertAlign val="subscript"/>
        <sz val="11"/>
        <color rgb="FFFFFFFF"/>
        <rFont val="Calibri"/>
        <family val="2"/>
      </rPr>
      <t>2.5</t>
    </r>
    <r>
      <rPr>
        <sz val="11"/>
        <color rgb="FFFFFFFF"/>
        <rFont val="Calibri"/>
        <family val="2"/>
      </rPr>
      <t xml:space="preserve"> (mt)</t>
    </r>
  </si>
  <si>
    <r>
      <t>Build PM</t>
    </r>
    <r>
      <rPr>
        <vertAlign val="subscript"/>
        <sz val="11"/>
        <color rgb="FFFFFFFF"/>
        <rFont val="Calibri"/>
        <family val="2"/>
      </rPr>
      <t>2.5</t>
    </r>
    <r>
      <rPr>
        <sz val="11"/>
        <color rgb="FFFFFFFF"/>
        <rFont val="Calibri"/>
        <family val="2"/>
      </rPr>
      <t xml:space="preserve"> (mt)</t>
    </r>
  </si>
  <si>
    <r>
      <t>NO</t>
    </r>
    <r>
      <rPr>
        <vertAlign val="subscript"/>
        <sz val="11"/>
        <color rgb="FFFFFFFF"/>
        <rFont val="Calibri"/>
        <family val="2"/>
      </rPr>
      <t>x</t>
    </r>
  </si>
  <si>
    <r>
      <t>SO</t>
    </r>
    <r>
      <rPr>
        <vertAlign val="subscript"/>
        <sz val="11"/>
        <color rgb="FFFFFFFF"/>
        <rFont val="Calibri"/>
        <family val="2"/>
      </rPr>
      <t>x</t>
    </r>
  </si>
  <si>
    <r>
      <t>PM</t>
    </r>
    <r>
      <rPr>
        <vertAlign val="subscript"/>
        <sz val="11"/>
        <color rgb="FFFFFFFF"/>
        <rFont val="Calibri"/>
        <family val="2"/>
      </rPr>
      <t>2.5</t>
    </r>
  </si>
  <si>
    <t>Emission Reduction</t>
  </si>
  <si>
    <t>Other Highway Use Externalities</t>
  </si>
  <si>
    <t xml:space="preserve">All values entered into input cells in this sheet should be entered as undiscounted 2023 dollar values. The template will automatically apply discounting to all costs and benefits for you. </t>
  </si>
  <si>
    <t>Congestion Cost per VMT</t>
  </si>
  <si>
    <t>Noise Cost per VMT</t>
  </si>
  <si>
    <t>Safety Cost per VMT</t>
  </si>
  <si>
    <t>Table 2. Avoided Externality Benefits</t>
  </si>
  <si>
    <t>Avoided Externalities</t>
  </si>
  <si>
    <t>Other Benefit 1</t>
  </si>
  <si>
    <t>This is an extra benefit sheet for an additional benefit category not captured elsewhere</t>
  </si>
  <si>
    <t>Table 1. Other Benefit</t>
  </si>
  <si>
    <t>&lt;- Benefit Name</t>
  </si>
  <si>
    <t>Other Benefit 2</t>
  </si>
  <si>
    <t>Other Benefit 3</t>
  </si>
  <si>
    <t>Other Benefit 4</t>
  </si>
  <si>
    <t xml:space="preserve">Note that if more than four "other benefit" categories are needed, applicants may create a copy of this sheet (and rename accordingly). </t>
  </si>
  <si>
    <t>Additionally, the "Summary" sheet will need to be edited to include additional columns for benefits.</t>
  </si>
  <si>
    <t>Additionally, the formulas in the "Total Benefits" column may need to be adjusted to ensure all benefits are being summed correctly.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</si>
</sst>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quot;$&quot;#,##0"/>
    <numFmt numFmtId="166" formatCode="&quot;$&quot;#,##0.0000"/>
    <numFmt numFmtId="167" formatCode="&quot;$&quot;#,##0.000"/>
    <numFmt numFmtId="168" formatCode="_(&quot;$&quot;* #,##0_);_(&quot;$&quot;* \(#,##0\);_(&quot;$&quot;* &quot;-&quot;??_);_(@_)"/>
    <numFmt numFmtId="169" formatCode="0.0%"/>
  </numFmts>
  <fonts count="48">
    <font>
      <sz val="11"/>
      <color theme="1"/>
      <name val="Calibri"/>
      <family val="2"/>
      <scheme val="minor"/>
    </font>
    <font>
      <u/>
      <sz val="11"/>
      <color theme="10"/>
      <name val="Calibri"/>
      <family val="2"/>
      <scheme val="minor"/>
    </font>
    <font>
      <sz val="11"/>
      <color rgb="FF1F497D"/>
      <name val="Times New Roman"/>
      <family val="1"/>
    </font>
    <font>
      <vertAlign val="superscript"/>
      <sz val="11"/>
      <color rgb="FF1F497D"/>
      <name val="Times New Roman"/>
      <family val="1"/>
    </font>
    <font>
      <vertAlign val="subscript"/>
      <sz val="11"/>
      <color rgb="FF1F497D"/>
      <name val="Times New Roman"/>
      <family val="1"/>
    </font>
    <font>
      <b/>
      <u/>
      <sz val="11"/>
      <color theme="1"/>
      <name val="Calibri"/>
      <family val="2"/>
      <scheme val="minor"/>
    </font>
    <font>
      <i/>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b/>
      <sz val="11"/>
      <color theme="0"/>
      <name val="Calibri"/>
      <family val="2"/>
      <scheme val="minor"/>
    </font>
    <font>
      <sz val="11"/>
      <color theme="0"/>
      <name val="Calibri"/>
      <family val="2"/>
      <scheme val="minor"/>
    </font>
    <font>
      <b/>
      <sz val="15"/>
      <name val="Calibri"/>
      <family val="2"/>
      <scheme val="minor"/>
    </font>
    <font>
      <sz val="12"/>
      <color theme="1"/>
      <name val="Calibri"/>
      <family val="2"/>
      <scheme val="minor"/>
    </font>
    <font>
      <sz val="11"/>
      <name val="Calibri"/>
      <family val="2"/>
      <scheme val="minor"/>
    </font>
    <font>
      <b/>
      <sz val="11"/>
      <name val="Calibri"/>
      <family val="2"/>
      <scheme val="minor"/>
    </font>
    <font>
      <sz val="14"/>
      <name val="Calibri"/>
      <family val="2"/>
      <scheme val="minor"/>
    </font>
    <font>
      <u/>
      <sz val="11"/>
      <name val="Calibri"/>
      <family val="2"/>
      <scheme val="minor"/>
    </font>
    <font>
      <i/>
      <sz val="11"/>
      <name val="Calibri"/>
      <family val="2"/>
      <scheme val="minor"/>
    </font>
    <font>
      <b/>
      <sz val="11"/>
      <color theme="1"/>
      <name val="Calibri"/>
      <family val="2"/>
      <scheme val="minor"/>
    </font>
    <font>
      <sz val="11"/>
      <color rgb="FF0000FF"/>
      <name val="Calibri"/>
      <family val="2"/>
      <scheme val="minor"/>
    </font>
    <font>
      <sz val="9"/>
      <color indexed="81"/>
      <name val="Tahoma"/>
      <family val="2"/>
    </font>
    <font>
      <b/>
      <sz val="9"/>
      <color indexed="81"/>
      <name val="Tahoma"/>
      <family val="2"/>
    </font>
    <font>
      <b/>
      <sz val="20"/>
      <color theme="1"/>
      <name val="Calibri"/>
      <family val="2"/>
      <scheme val="minor"/>
    </font>
    <font>
      <sz val="11"/>
      <color rgb="FF00B050"/>
      <name val="Calibri"/>
      <family val="2"/>
      <scheme val="minor"/>
    </font>
    <font>
      <sz val="11"/>
      <color rgb="FF000000"/>
      <name val="Aptos"/>
      <family val="2"/>
    </font>
    <font>
      <b/>
      <u/>
      <sz val="11"/>
      <color rgb="FF000000"/>
      <name val="Calibri"/>
      <family val="2"/>
    </font>
    <font>
      <sz val="11"/>
      <color rgb="FF000000"/>
      <name val="Calibri"/>
      <family val="2"/>
    </font>
    <font>
      <sz val="11"/>
      <color rgb="FF242424"/>
      <name val="Aptos Narrow"/>
      <charset val="1"/>
    </font>
    <font>
      <b/>
      <sz val="16"/>
      <color rgb="FFFFFFFF"/>
      <name val="Calibri"/>
      <family val="2"/>
    </font>
    <font>
      <b/>
      <i/>
      <sz val="11"/>
      <color rgb="FF2F75B5"/>
      <name val="Times New Roman"/>
      <family val="1"/>
    </font>
    <font>
      <sz val="11"/>
      <color rgb="FF000000"/>
      <name val="Times New Roman"/>
      <family val="1"/>
    </font>
    <font>
      <b/>
      <sz val="11"/>
      <color rgb="FFFFFFFF"/>
      <name val="Calibri"/>
      <family val="2"/>
    </font>
    <font>
      <b/>
      <sz val="11"/>
      <color rgb="FFFFFFFF"/>
      <name val="Times New Roman"/>
      <family val="1"/>
    </font>
    <font>
      <sz val="11"/>
      <color rgb="FFFFFFFF"/>
      <name val="Times New Roman"/>
      <family val="1"/>
    </font>
    <font>
      <vertAlign val="superscript"/>
      <sz val="11"/>
      <color rgb="FF000000"/>
      <name val="Times New Roman"/>
      <family val="1"/>
    </font>
    <font>
      <vertAlign val="superscript"/>
      <sz val="11"/>
      <color rgb="FFFFFFFF"/>
      <name val="Times New Roman"/>
      <family val="1"/>
    </font>
    <font>
      <vertAlign val="subscript"/>
      <sz val="11"/>
      <color rgb="FFFFFFFF"/>
      <name val="Times New Roman"/>
      <family val="1"/>
    </font>
    <font>
      <vertAlign val="superscript"/>
      <sz val="11"/>
      <color rgb="FFFFFFFF"/>
      <name val="Calibri"/>
      <family val="2"/>
    </font>
    <font>
      <vertAlign val="superscript"/>
      <sz val="11"/>
      <color rgb="FF000000"/>
      <name val="Calibri"/>
      <family val="2"/>
    </font>
    <font>
      <sz val="11"/>
      <color rgb="FFFFFFFF"/>
      <name val="Calibri"/>
      <family val="2"/>
    </font>
    <font>
      <b/>
      <sz val="15"/>
      <color rgb="FF44546A"/>
      <name val="Calibri"/>
      <family val="2"/>
    </font>
    <font>
      <b/>
      <sz val="11"/>
      <color rgb="FF44546A"/>
      <name val="Calibri"/>
      <family val="2"/>
    </font>
    <font>
      <vertAlign val="subscript"/>
      <sz val="11"/>
      <color rgb="FFFFFFFF"/>
      <name val="Calibri"/>
      <family val="2"/>
    </font>
    <font>
      <u/>
      <sz val="11"/>
      <color rgb="FF000000"/>
      <name val="Calibri"/>
      <family val="2"/>
    </font>
    <font>
      <b/>
      <i/>
      <sz val="11"/>
      <color theme="0"/>
      <name val="Calibri"/>
      <family val="2"/>
      <scheme val="minor"/>
    </font>
    <font>
      <b/>
      <i/>
      <u/>
      <sz val="11"/>
      <color theme="1"/>
      <name val="Calibri"/>
      <family val="2"/>
      <scheme val="minor"/>
    </font>
  </fonts>
  <fills count="25">
    <fill>
      <patternFill patternType="none"/>
    </fill>
    <fill>
      <patternFill patternType="gray125"/>
    </fill>
    <fill>
      <patternFill patternType="solid">
        <fgColor theme="9" tint="0.39997558519241921"/>
        <bgColor indexed="64"/>
      </patternFill>
    </fill>
    <fill>
      <patternFill patternType="solid">
        <fgColor theme="0" tint="-0.249977111117893"/>
        <bgColor indexed="64"/>
      </patternFill>
    </fill>
    <fill>
      <patternFill patternType="solid">
        <fgColor theme="0"/>
        <bgColor indexed="64"/>
      </patternFill>
    </fill>
    <fill>
      <patternFill patternType="solid">
        <fgColor rgb="FFA9D08E"/>
        <bgColor indexed="64"/>
      </patternFill>
    </fill>
    <fill>
      <patternFill patternType="solid">
        <fgColor theme="0" tint="-4.9989318521683403E-2"/>
        <bgColor indexed="64"/>
      </patternFill>
    </fill>
    <fill>
      <patternFill patternType="solid">
        <fgColor theme="1"/>
        <bgColor indexed="64"/>
      </patternFill>
    </fill>
    <fill>
      <patternFill patternType="solid">
        <fgColor theme="1"/>
        <bgColor theme="1"/>
      </patternFill>
    </fill>
    <fill>
      <patternFill patternType="solid">
        <fgColor theme="1" tint="0.34998626667073579"/>
        <bgColor indexed="64"/>
      </patternFill>
    </fill>
    <fill>
      <patternFill patternType="solid">
        <fgColor theme="0" tint="-0.14999847407452621"/>
        <bgColor indexed="64"/>
      </patternFill>
    </fill>
    <fill>
      <patternFill patternType="solid">
        <fgColor rgb="FFFFFFCC"/>
      </patternFill>
    </fill>
    <fill>
      <patternFill patternType="solid">
        <fgColor theme="8" tint="0.39997558519241921"/>
        <bgColor indexed="64"/>
      </patternFill>
    </fill>
    <fill>
      <patternFill patternType="solid">
        <fgColor rgb="FF002060"/>
        <bgColor indexed="64"/>
      </patternFill>
    </fill>
    <fill>
      <patternFill patternType="solid">
        <fgColor rgb="FF548235"/>
        <bgColor indexed="64"/>
      </patternFill>
    </fill>
    <fill>
      <patternFill patternType="solid">
        <fgColor rgb="FFFFFF00"/>
        <bgColor indexed="64"/>
      </patternFill>
    </fill>
    <fill>
      <patternFill patternType="solid">
        <fgColor rgb="FF92D050"/>
        <bgColor indexed="64"/>
      </patternFill>
    </fill>
    <fill>
      <patternFill patternType="solid">
        <fgColor rgb="FFA9D08E"/>
        <bgColor rgb="FF000000"/>
      </patternFill>
    </fill>
    <fill>
      <patternFill patternType="solid">
        <fgColor rgb="FFBFBFBF"/>
        <bgColor rgb="FF000000"/>
      </patternFill>
    </fill>
    <fill>
      <patternFill patternType="solid">
        <fgColor rgb="FF000000"/>
        <bgColor rgb="FF000000"/>
      </patternFill>
    </fill>
    <fill>
      <patternFill patternType="solid">
        <fgColor rgb="FFFFFFCC"/>
        <bgColor rgb="FF000000"/>
      </patternFill>
    </fill>
    <fill>
      <patternFill patternType="solid">
        <fgColor rgb="FF4472C4"/>
        <bgColor rgb="FF4472C4"/>
      </patternFill>
    </fill>
    <fill>
      <patternFill patternType="solid">
        <fgColor rgb="FF4472C4"/>
        <bgColor rgb="FF000000"/>
      </patternFill>
    </fill>
    <fill>
      <patternFill patternType="solid">
        <fgColor rgb="FFFFFFFF"/>
        <bgColor rgb="FF000000"/>
      </patternFill>
    </fill>
    <fill>
      <patternFill patternType="solid">
        <fgColor rgb="FFD9D9D9"/>
        <bgColor rgb="FF000000"/>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style="thin">
        <color indexed="64"/>
      </left>
      <right style="thin">
        <color indexed="64"/>
      </right>
      <top style="thick">
        <color theme="4" tint="0.499984740745262"/>
      </top>
      <bottom style="thin">
        <color indexed="64"/>
      </bottom>
      <diagonal/>
    </border>
    <border>
      <left style="thin">
        <color indexed="64"/>
      </left>
      <right style="thin">
        <color indexed="64"/>
      </right>
      <top style="thick">
        <color theme="4" tint="0.499984740745262"/>
      </top>
      <bottom/>
      <diagonal/>
    </border>
    <border>
      <left style="medium">
        <color indexed="64"/>
      </left>
      <right/>
      <top style="medium">
        <color indexed="64"/>
      </top>
      <bottom style="thick">
        <color theme="4"/>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rgb="FFB2B2B2"/>
      </left>
      <right style="thin">
        <color rgb="FFB2B2B2"/>
      </right>
      <top style="thin">
        <color rgb="FFB2B2B2"/>
      </top>
      <bottom style="thin">
        <color rgb="FFB2B2B2"/>
      </bottom>
      <diagonal/>
    </border>
    <border>
      <left/>
      <right style="thin">
        <color theme="0"/>
      </right>
      <top/>
      <bottom/>
      <diagonal/>
    </border>
    <border>
      <left/>
      <right/>
      <top/>
      <bottom style="thin">
        <color theme="0" tint="-0.249977111117893"/>
      </bottom>
      <diagonal/>
    </border>
    <border>
      <left/>
      <right style="thin">
        <color theme="0"/>
      </right>
      <top/>
      <bottom style="thin">
        <color theme="0" tint="-0.249977111117893"/>
      </bottom>
      <diagonal/>
    </border>
    <border>
      <left style="dashDotDot">
        <color theme="0" tint="-0.249977111117893"/>
      </left>
      <right/>
      <top/>
      <bottom/>
      <diagonal/>
    </border>
    <border>
      <left/>
      <right style="dashDotDot">
        <color theme="0" tint="-0.249977111117893"/>
      </right>
      <top/>
      <bottom/>
      <diagonal/>
    </border>
    <border>
      <left style="dashDotDot">
        <color theme="0" tint="-0.249977111117893"/>
      </left>
      <right/>
      <top style="thin">
        <color indexed="64"/>
      </top>
      <bottom/>
      <diagonal/>
    </border>
    <border>
      <left/>
      <right style="dashDotDot">
        <color theme="0" tint="-0.249977111117893"/>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rgb="FFB2B2B2"/>
      </right>
      <top style="thin">
        <color rgb="FFB2B2B2"/>
      </top>
      <bottom style="thin">
        <color rgb="FFB2B2B2"/>
      </bottom>
      <diagonal/>
    </border>
    <border>
      <left/>
      <right style="thin">
        <color rgb="FF000000"/>
      </right>
      <top/>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right style="thin">
        <color rgb="FF000000"/>
      </right>
      <top style="thin">
        <color indexed="64"/>
      </top>
      <bottom/>
      <diagonal/>
    </border>
    <border>
      <left style="medium">
        <color indexed="64"/>
      </left>
      <right/>
      <top style="medium">
        <color indexed="64"/>
      </top>
      <bottom style="thick">
        <color rgb="FF4472C4"/>
      </bottom>
      <diagonal/>
    </border>
    <border>
      <left style="thin">
        <color rgb="FFB2B2B2"/>
      </left>
      <right style="thin">
        <color rgb="FFB2B2B2"/>
      </right>
      <top/>
      <bottom style="thin">
        <color rgb="FFB2B2B2"/>
      </bottom>
      <diagonal/>
    </border>
    <border>
      <left/>
      <right style="thin">
        <color rgb="FFB2B2B2"/>
      </right>
      <top/>
      <bottom style="thin">
        <color rgb="FFB2B2B2"/>
      </bottom>
      <diagonal/>
    </border>
    <border>
      <left style="thin">
        <color rgb="FF000000"/>
      </left>
      <right style="thin">
        <color rgb="FF000000"/>
      </right>
      <top style="thin">
        <color rgb="FF000000"/>
      </top>
      <bottom style="thin">
        <color rgb="FF000000"/>
      </bottom>
      <diagonal/>
    </border>
  </borders>
  <cellStyleXfs count="10">
    <xf numFmtId="0" fontId="0" fillId="0" borderId="0"/>
    <xf numFmtId="0" fontId="1" fillId="0" borderId="0" applyNumberFormat="0" applyFill="0" applyBorder="0" applyAlignment="0" applyProtection="0"/>
    <xf numFmtId="44" fontId="7" fillId="0" borderId="0" applyFont="0" applyFill="0" applyBorder="0" applyAlignment="0" applyProtection="0"/>
    <xf numFmtId="0" fontId="8" fillId="0" borderId="24" applyNumberFormat="0" applyFill="0" applyAlignment="0" applyProtection="0"/>
    <xf numFmtId="0" fontId="9" fillId="0" borderId="25" applyNumberFormat="0" applyFill="0" applyAlignment="0" applyProtection="0"/>
    <xf numFmtId="0" fontId="10" fillId="0" borderId="0" applyNumberFormat="0" applyFill="0" applyBorder="0" applyAlignment="0" applyProtection="0"/>
    <xf numFmtId="0" fontId="14" fillId="0" borderId="0"/>
    <xf numFmtId="0" fontId="1" fillId="0" borderId="0" applyNumberFormat="0" applyFill="0" applyBorder="0" applyAlignment="0" applyProtection="0"/>
    <xf numFmtId="0" fontId="7" fillId="11" borderId="31" applyNumberFormat="0" applyFont="0" applyAlignment="0" applyProtection="0"/>
    <xf numFmtId="43" fontId="7" fillId="0" borderId="0" applyFont="0" applyFill="0" applyBorder="0" applyAlignment="0" applyProtection="0"/>
  </cellStyleXfs>
  <cellXfs count="364">
    <xf numFmtId="0" fontId="0" fillId="0" borderId="0" xfId="0"/>
    <xf numFmtId="0" fontId="0" fillId="3" borderId="0" xfId="0" applyFill="1"/>
    <xf numFmtId="0" fontId="0" fillId="3" borderId="14" xfId="0" applyFill="1" applyBorder="1"/>
    <xf numFmtId="0" fontId="0" fillId="3" borderId="16" xfId="0" applyFill="1" applyBorder="1"/>
    <xf numFmtId="0" fontId="0" fillId="4" borderId="0" xfId="0" applyFill="1"/>
    <xf numFmtId="0" fontId="0" fillId="3" borderId="13" xfId="0" applyFill="1" applyBorder="1"/>
    <xf numFmtId="6" fontId="0" fillId="3" borderId="0" xfId="0" applyNumberFormat="1" applyFill="1"/>
    <xf numFmtId="6" fontId="0" fillId="3" borderId="21" xfId="0" applyNumberFormat="1" applyFill="1" applyBorder="1"/>
    <xf numFmtId="6" fontId="0" fillId="3" borderId="22" xfId="0" applyNumberFormat="1" applyFill="1" applyBorder="1"/>
    <xf numFmtId="0" fontId="0" fillId="0" borderId="7" xfId="0" applyBorder="1"/>
    <xf numFmtId="0" fontId="0" fillId="0" borderId="18"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9" xfId="0" applyBorder="1"/>
    <xf numFmtId="0" fontId="0" fillId="0" borderId="12" xfId="0" applyBorder="1"/>
    <xf numFmtId="6" fontId="0" fillId="3" borderId="4" xfId="0" applyNumberFormat="1" applyFill="1" applyBorder="1"/>
    <xf numFmtId="165" fontId="0" fillId="3" borderId="0" xfId="0" applyNumberFormat="1" applyFill="1"/>
    <xf numFmtId="6" fontId="5" fillId="2" borderId="2" xfId="0" applyNumberFormat="1" applyFont="1" applyFill="1" applyBorder="1"/>
    <xf numFmtId="1" fontId="5" fillId="2" borderId="1" xfId="0" applyNumberFormat="1" applyFont="1" applyFill="1" applyBorder="1"/>
    <xf numFmtId="0" fontId="5" fillId="2" borderId="17" xfId="0" applyFont="1" applyFill="1" applyBorder="1" applyAlignment="1">
      <alignment horizontal="right"/>
    </xf>
    <xf numFmtId="0" fontId="0" fillId="3" borderId="15" xfId="0" applyFill="1" applyBorder="1"/>
    <xf numFmtId="6" fontId="0" fillId="3" borderId="20" xfId="0" applyNumberFormat="1" applyFill="1" applyBorder="1"/>
    <xf numFmtId="6" fontId="5" fillId="4" borderId="0" xfId="0" applyNumberFormat="1" applyFont="1" applyFill="1"/>
    <xf numFmtId="6" fontId="0" fillId="4" borderId="0" xfId="0" applyNumberFormat="1" applyFill="1"/>
    <xf numFmtId="1" fontId="0" fillId="3" borderId="13" xfId="0" applyNumberFormat="1" applyFill="1" applyBorder="1"/>
    <xf numFmtId="0" fontId="0" fillId="4" borderId="13" xfId="0" applyFill="1" applyBorder="1"/>
    <xf numFmtId="6" fontId="5" fillId="4" borderId="13" xfId="0" applyNumberFormat="1" applyFont="1" applyFill="1" applyBorder="1"/>
    <xf numFmtId="6" fontId="0" fillId="4" borderId="13" xfId="0" applyNumberFormat="1" applyFill="1" applyBorder="1"/>
    <xf numFmtId="0" fontId="0" fillId="4" borderId="1" xfId="0" applyFill="1" applyBorder="1" applyAlignment="1">
      <alignment vertical="top" wrapText="1"/>
    </xf>
    <xf numFmtId="165" fontId="0" fillId="4" borderId="0" xfId="0" applyNumberFormat="1" applyFill="1"/>
    <xf numFmtId="0" fontId="0" fillId="4" borderId="0" xfId="0" applyFill="1" applyAlignment="1">
      <alignment vertical="top" wrapText="1"/>
    </xf>
    <xf numFmtId="164" fontId="0" fillId="4" borderId="1" xfId="0" applyNumberFormat="1" applyFill="1" applyBorder="1" applyAlignment="1">
      <alignment vertical="top" wrapText="1"/>
    </xf>
    <xf numFmtId="165" fontId="0" fillId="4" borderId="1" xfId="0" applyNumberFormat="1" applyFill="1" applyBorder="1" applyAlignment="1">
      <alignment vertical="top" wrapText="1"/>
    </xf>
    <xf numFmtId="0" fontId="5" fillId="5" borderId="1" xfId="0" applyFont="1" applyFill="1" applyBorder="1"/>
    <xf numFmtId="8" fontId="0" fillId="4" borderId="1" xfId="0" applyNumberFormat="1" applyFill="1" applyBorder="1" applyAlignment="1">
      <alignment vertical="top" wrapText="1"/>
    </xf>
    <xf numFmtId="0" fontId="0" fillId="4" borderId="1" xfId="0" applyFill="1" applyBorder="1"/>
    <xf numFmtId="164" fontId="0" fillId="4" borderId="1" xfId="2" applyNumberFormat="1" applyFont="1" applyFill="1" applyBorder="1"/>
    <xf numFmtId="0" fontId="13" fillId="4" borderId="24" xfId="3" applyFont="1" applyFill="1" applyAlignment="1">
      <alignment wrapText="1"/>
    </xf>
    <xf numFmtId="0" fontId="7" fillId="0" borderId="0" xfId="6" quotePrefix="1" applyFont="1"/>
    <xf numFmtId="0" fontId="9" fillId="0" borderId="25" xfId="4" applyFill="1" applyAlignment="1">
      <alignment wrapText="1"/>
    </xf>
    <xf numFmtId="0" fontId="9" fillId="0" borderId="25" xfId="4" applyFill="1" applyAlignment="1"/>
    <xf numFmtId="0" fontId="15" fillId="6" borderId="21" xfId="0" applyFont="1" applyFill="1" applyBorder="1" applyAlignment="1">
      <alignment vertical="center" wrapText="1"/>
    </xf>
    <xf numFmtId="0" fontId="15" fillId="6" borderId="26" xfId="0" applyFont="1" applyFill="1" applyBorder="1" applyAlignment="1">
      <alignment vertical="center" wrapText="1"/>
    </xf>
    <xf numFmtId="0" fontId="15" fillId="6" borderId="21" xfId="0" applyFont="1" applyFill="1" applyBorder="1" applyAlignment="1">
      <alignment horizontal="left" wrapText="1"/>
    </xf>
    <xf numFmtId="0" fontId="15" fillId="6" borderId="21" xfId="0" applyFont="1" applyFill="1" applyBorder="1" applyAlignment="1">
      <alignment horizontal="left"/>
    </xf>
    <xf numFmtId="0" fontId="1" fillId="6" borderId="6" xfId="1" applyFill="1" applyBorder="1" applyAlignment="1">
      <alignment vertical="center" wrapText="1"/>
    </xf>
    <xf numFmtId="0" fontId="15" fillId="6" borderId="27" xfId="0" applyFont="1" applyFill="1" applyBorder="1" applyAlignment="1">
      <alignment vertical="center" wrapText="1"/>
    </xf>
    <xf numFmtId="0" fontId="15" fillId="6" borderId="22" xfId="0" applyFont="1" applyFill="1" applyBorder="1" applyAlignment="1">
      <alignment wrapText="1"/>
    </xf>
    <xf numFmtId="0" fontId="0" fillId="0" borderId="13" xfId="0" applyBorder="1"/>
    <xf numFmtId="0" fontId="8" fillId="0" borderId="28" xfId="3" applyFill="1" applyBorder="1" applyAlignment="1" applyProtection="1"/>
    <xf numFmtId="0" fontId="10" fillId="0" borderId="9" xfId="5" applyBorder="1" applyProtection="1"/>
    <xf numFmtId="0" fontId="0" fillId="3" borderId="1" xfId="0" applyFill="1" applyBorder="1"/>
    <xf numFmtId="1" fontId="0" fillId="3" borderId="1" xfId="0" applyNumberFormat="1" applyFill="1" applyBorder="1"/>
    <xf numFmtId="0" fontId="11" fillId="8" borderId="29" xfId="0" applyFont="1" applyFill="1" applyBorder="1"/>
    <xf numFmtId="0" fontId="11" fillId="8" borderId="30" xfId="0" applyFont="1" applyFill="1" applyBorder="1" applyAlignment="1">
      <alignment horizontal="left"/>
    </xf>
    <xf numFmtId="0" fontId="11" fillId="7" borderId="1" xfId="0" applyFont="1" applyFill="1" applyBorder="1" applyAlignment="1">
      <alignment horizontal="right"/>
    </xf>
    <xf numFmtId="0" fontId="11" fillId="9" borderId="1" xfId="0" applyFont="1" applyFill="1" applyBorder="1" applyAlignment="1">
      <alignment horizontal="center"/>
    </xf>
    <xf numFmtId="0" fontId="17" fillId="0" borderId="9" xfId="0" quotePrefix="1" applyFont="1" applyBorder="1" applyAlignment="1">
      <alignment vertical="top"/>
    </xf>
    <xf numFmtId="165" fontId="0" fillId="3" borderId="1" xfId="0" applyNumberFormat="1" applyFill="1" applyBorder="1"/>
    <xf numFmtId="0" fontId="11" fillId="8" borderId="1" xfId="0" applyFont="1" applyFill="1" applyBorder="1" applyAlignment="1">
      <alignment horizontal="center" vertical="center" wrapText="1"/>
    </xf>
    <xf numFmtId="0" fontId="12" fillId="7" borderId="1" xfId="0" applyFont="1" applyFill="1" applyBorder="1" applyAlignment="1">
      <alignment horizontal="right"/>
    </xf>
    <xf numFmtId="0" fontId="12" fillId="7" borderId="17" xfId="0" applyFont="1" applyFill="1" applyBorder="1" applyAlignment="1">
      <alignment horizontal="right"/>
    </xf>
    <xf numFmtId="0" fontId="12" fillId="7" borderId="22" xfId="0" applyFont="1" applyFill="1" applyBorder="1" applyAlignment="1">
      <alignment horizontal="right"/>
    </xf>
    <xf numFmtId="0" fontId="12" fillId="7" borderId="15" xfId="0" applyFont="1" applyFill="1" applyBorder="1" applyAlignment="1">
      <alignment horizontal="right"/>
    </xf>
    <xf numFmtId="0" fontId="12" fillId="7" borderId="16" xfId="0" applyFont="1" applyFill="1" applyBorder="1" applyAlignment="1">
      <alignment horizontal="right"/>
    </xf>
    <xf numFmtId="0" fontId="12" fillId="7" borderId="23" xfId="0" applyFont="1" applyFill="1" applyBorder="1" applyAlignment="1">
      <alignment horizontal="right"/>
    </xf>
    <xf numFmtId="0" fontId="12" fillId="7" borderId="15" xfId="0" applyFont="1" applyFill="1" applyBorder="1" applyAlignment="1">
      <alignment horizontal="left"/>
    </xf>
    <xf numFmtId="0" fontId="12" fillId="7" borderId="1" xfId="0" applyFont="1" applyFill="1" applyBorder="1" applyAlignment="1">
      <alignment vertical="top" wrapText="1"/>
    </xf>
    <xf numFmtId="0" fontId="12" fillId="7" borderId="1" xfId="0" applyFont="1" applyFill="1" applyBorder="1"/>
    <xf numFmtId="0" fontId="12" fillId="7" borderId="1" xfId="0" applyFont="1" applyFill="1" applyBorder="1" applyAlignment="1">
      <alignment wrapText="1"/>
    </xf>
    <xf numFmtId="6" fontId="5" fillId="2" borderId="1" xfId="0" applyNumberFormat="1" applyFont="1" applyFill="1" applyBorder="1"/>
    <xf numFmtId="1" fontId="0" fillId="3" borderId="3" xfId="0" applyNumberFormat="1" applyFill="1" applyBorder="1" applyAlignment="1">
      <alignment horizontal="right"/>
    </xf>
    <xf numFmtId="0" fontId="0" fillId="3" borderId="3" xfId="0" applyFill="1" applyBorder="1" applyAlignment="1">
      <alignment horizontal="right"/>
    </xf>
    <xf numFmtId="0" fontId="0" fillId="4" borderId="13" xfId="0" applyFill="1" applyBorder="1" applyAlignment="1">
      <alignment vertical="top" wrapText="1"/>
    </xf>
    <xf numFmtId="165" fontId="0" fillId="4" borderId="13" xfId="0" applyNumberFormat="1" applyFill="1" applyBorder="1" applyAlignment="1">
      <alignment vertical="top" wrapText="1"/>
    </xf>
    <xf numFmtId="0" fontId="0" fillId="10" borderId="1" xfId="0" applyFill="1" applyBorder="1" applyAlignment="1">
      <alignment vertical="top" wrapText="1"/>
    </xf>
    <xf numFmtId="8" fontId="0" fillId="10" borderId="1" xfId="0" applyNumberFormat="1" applyFill="1" applyBorder="1" applyAlignment="1">
      <alignment vertical="top" wrapText="1"/>
    </xf>
    <xf numFmtId="6" fontId="0" fillId="4" borderId="1" xfId="0" applyNumberFormat="1" applyFill="1" applyBorder="1" applyAlignment="1">
      <alignment vertical="top" wrapText="1"/>
    </xf>
    <xf numFmtId="164" fontId="0" fillId="4" borderId="1" xfId="0" applyNumberFormat="1" applyFill="1" applyBorder="1"/>
    <xf numFmtId="167" fontId="0" fillId="4" borderId="1" xfId="0" applyNumberFormat="1" applyFill="1" applyBorder="1"/>
    <xf numFmtId="166" fontId="0" fillId="4" borderId="1" xfId="0" applyNumberFormat="1" applyFill="1" applyBorder="1"/>
    <xf numFmtId="2" fontId="0" fillId="3" borderId="1" xfId="0" applyNumberFormat="1" applyFill="1" applyBorder="1"/>
    <xf numFmtId="0" fontId="10" fillId="4" borderId="9" xfId="5" applyFill="1" applyBorder="1" applyProtection="1"/>
    <xf numFmtId="0" fontId="0" fillId="4" borderId="9" xfId="0" applyFill="1" applyBorder="1"/>
    <xf numFmtId="0" fontId="0" fillId="4" borderId="10" xfId="0" applyFill="1" applyBorder="1"/>
    <xf numFmtId="0" fontId="0" fillId="4" borderId="11" xfId="0" applyFill="1" applyBorder="1"/>
    <xf numFmtId="0" fontId="0" fillId="4" borderId="19" xfId="0" applyFill="1" applyBorder="1"/>
    <xf numFmtId="0" fontId="0" fillId="4" borderId="12" xfId="0" applyFill="1" applyBorder="1"/>
    <xf numFmtId="0" fontId="0" fillId="11" borderId="31" xfId="8" applyFont="1"/>
    <xf numFmtId="0" fontId="0" fillId="11" borderId="31" xfId="8" applyFont="1" applyAlignment="1">
      <alignment vertical="top"/>
    </xf>
    <xf numFmtId="0" fontId="5" fillId="2" borderId="1" xfId="0" applyFont="1" applyFill="1" applyBorder="1"/>
    <xf numFmtId="6" fontId="6" fillId="12" borderId="0" xfId="0" applyNumberFormat="1" applyFont="1" applyFill="1"/>
    <xf numFmtId="168" fontId="5" fillId="3" borderId="16" xfId="2" applyNumberFormat="1" applyFont="1" applyFill="1" applyBorder="1"/>
    <xf numFmtId="43" fontId="5" fillId="3" borderId="17" xfId="9" applyFont="1" applyFill="1" applyBorder="1"/>
    <xf numFmtId="0" fontId="12" fillId="7" borderId="20" xfId="0" applyFont="1" applyFill="1" applyBorder="1" applyAlignment="1">
      <alignment horizontal="right"/>
    </xf>
    <xf numFmtId="0" fontId="12" fillId="7" borderId="20" xfId="0" applyFont="1" applyFill="1" applyBorder="1" applyAlignment="1">
      <alignment horizontal="right" wrapText="1"/>
    </xf>
    <xf numFmtId="0" fontId="12" fillId="7" borderId="0" xfId="0" applyFont="1" applyFill="1" applyAlignment="1">
      <alignment horizontal="right" wrapText="1"/>
    </xf>
    <xf numFmtId="165" fontId="5" fillId="2" borderId="1" xfId="2" applyNumberFormat="1" applyFont="1" applyFill="1" applyBorder="1"/>
    <xf numFmtId="6" fontId="5" fillId="2" borderId="20" xfId="0" applyNumberFormat="1" applyFont="1" applyFill="1" applyBorder="1"/>
    <xf numFmtId="6" fontId="0" fillId="3" borderId="1" xfId="0" applyNumberFormat="1" applyFill="1" applyBorder="1"/>
    <xf numFmtId="0" fontId="15" fillId="5" borderId="4" xfId="0" applyFont="1" applyFill="1" applyBorder="1" applyAlignment="1">
      <alignment wrapText="1"/>
    </xf>
    <xf numFmtId="0" fontId="15" fillId="12" borderId="4" xfId="0" applyFont="1" applyFill="1" applyBorder="1" applyAlignment="1">
      <alignment wrapText="1"/>
    </xf>
    <xf numFmtId="165" fontId="6" fillId="12" borderId="1" xfId="2" applyNumberFormat="1" applyFont="1" applyFill="1" applyBorder="1"/>
    <xf numFmtId="0" fontId="15" fillId="3" borderId="4" xfId="0" applyFont="1" applyFill="1" applyBorder="1" applyAlignment="1">
      <alignment wrapText="1"/>
    </xf>
    <xf numFmtId="6" fontId="0" fillId="3" borderId="16" xfId="0" applyNumberFormat="1" applyFill="1" applyBorder="1"/>
    <xf numFmtId="6" fontId="6" fillId="12" borderId="16" xfId="0" applyNumberFormat="1" applyFont="1" applyFill="1" applyBorder="1"/>
    <xf numFmtId="6" fontId="0" fillId="3" borderId="17" xfId="0" applyNumberFormat="1" applyFill="1" applyBorder="1"/>
    <xf numFmtId="165" fontId="0" fillId="3" borderId="13" xfId="0" applyNumberFormat="1" applyFill="1" applyBorder="1"/>
    <xf numFmtId="0" fontId="12" fillId="13" borderId="33" xfId="0" applyFont="1" applyFill="1" applyBorder="1" applyAlignment="1">
      <alignment horizontal="center"/>
    </xf>
    <xf numFmtId="0" fontId="12" fillId="13" borderId="0" xfId="0" applyFont="1" applyFill="1" applyAlignment="1">
      <alignment horizontal="center"/>
    </xf>
    <xf numFmtId="0" fontId="20" fillId="0" borderId="0" xfId="0" applyFont="1"/>
    <xf numFmtId="0" fontId="0" fillId="0" borderId="36" xfId="0" applyBorder="1"/>
    <xf numFmtId="0" fontId="0" fillId="0" borderId="0" xfId="0" applyAlignment="1">
      <alignment horizontal="left" indent="2"/>
    </xf>
    <xf numFmtId="0" fontId="0" fillId="0" borderId="36" xfId="0" applyBorder="1" applyAlignment="1">
      <alignment horizontal="center"/>
    </xf>
    <xf numFmtId="0" fontId="0" fillId="0" borderId="0" xfId="0" applyAlignment="1">
      <alignment horizontal="center"/>
    </xf>
    <xf numFmtId="3" fontId="0" fillId="0" borderId="36" xfId="0" applyNumberFormat="1" applyBorder="1" applyAlignment="1">
      <alignment horizontal="center"/>
    </xf>
    <xf numFmtId="3" fontId="0" fillId="0" borderId="0" xfId="0" applyNumberFormat="1" applyAlignment="1">
      <alignment horizontal="center"/>
    </xf>
    <xf numFmtId="3" fontId="0" fillId="0" borderId="0" xfId="0" applyNumberFormat="1"/>
    <xf numFmtId="0" fontId="20" fillId="0" borderId="0" xfId="0" applyFont="1" applyAlignment="1">
      <alignment horizontal="left"/>
    </xf>
    <xf numFmtId="165" fontId="0" fillId="0" borderId="36" xfId="0" applyNumberFormat="1" applyBorder="1" applyAlignment="1">
      <alignment horizontal="center"/>
    </xf>
    <xf numFmtId="165" fontId="0" fillId="0" borderId="0" xfId="0" applyNumberFormat="1" applyAlignment="1">
      <alignment horizontal="center"/>
    </xf>
    <xf numFmtId="0" fontId="12" fillId="0" borderId="0" xfId="0" applyFont="1" applyAlignment="1">
      <alignment horizontal="center"/>
    </xf>
    <xf numFmtId="169" fontId="21" fillId="0" borderId="0" xfId="0" applyNumberFormat="1" applyFont="1" applyAlignment="1">
      <alignment horizontal="center"/>
    </xf>
    <xf numFmtId="0" fontId="20" fillId="0" borderId="33" xfId="0" applyFont="1" applyBorder="1"/>
    <xf numFmtId="165" fontId="0" fillId="0" borderId="38" xfId="0" applyNumberFormat="1" applyBorder="1" applyAlignment="1">
      <alignment horizontal="center"/>
    </xf>
    <xf numFmtId="165" fontId="0" fillId="0" borderId="37" xfId="0" applyNumberFormat="1" applyBorder="1" applyAlignment="1">
      <alignment horizontal="center"/>
    </xf>
    <xf numFmtId="0" fontId="21" fillId="0" borderId="35" xfId="0" applyFont="1" applyBorder="1"/>
    <xf numFmtId="0" fontId="21" fillId="0" borderId="36" xfId="0" applyFont="1" applyBorder="1"/>
    <xf numFmtId="0" fontId="21" fillId="0" borderId="0" xfId="0" applyFont="1"/>
    <xf numFmtId="0" fontId="21" fillId="0" borderId="35" xfId="0" applyFont="1" applyBorder="1" applyAlignment="1">
      <alignment horizontal="center"/>
    </xf>
    <xf numFmtId="0" fontId="21" fillId="0" borderId="36" xfId="0" applyFont="1" applyBorder="1" applyAlignment="1">
      <alignment horizontal="center"/>
    </xf>
    <xf numFmtId="0" fontId="21" fillId="0" borderId="0" xfId="0" applyFont="1" applyAlignment="1">
      <alignment horizontal="center"/>
    </xf>
    <xf numFmtId="3" fontId="21" fillId="0" borderId="35" xfId="0" applyNumberFormat="1" applyFont="1" applyBorder="1" applyAlignment="1">
      <alignment horizontal="center"/>
    </xf>
    <xf numFmtId="3" fontId="21" fillId="0" borderId="36" xfId="0" applyNumberFormat="1" applyFont="1" applyBorder="1" applyAlignment="1">
      <alignment horizontal="center"/>
    </xf>
    <xf numFmtId="3" fontId="21" fillId="0" borderId="0" xfId="0" applyNumberFormat="1" applyFont="1" applyAlignment="1">
      <alignment horizontal="center"/>
    </xf>
    <xf numFmtId="0" fontId="21" fillId="0" borderId="0" xfId="0" applyFont="1" applyAlignment="1">
      <alignment horizontal="center" wrapText="1"/>
    </xf>
    <xf numFmtId="165" fontId="21" fillId="0" borderId="36" xfId="0" applyNumberFormat="1" applyFont="1" applyBorder="1" applyAlignment="1">
      <alignment horizontal="center"/>
    </xf>
    <xf numFmtId="0" fontId="15" fillId="0" borderId="37" xfId="0" applyFont="1" applyBorder="1" applyAlignment="1">
      <alignment horizontal="center"/>
    </xf>
    <xf numFmtId="165" fontId="15" fillId="0" borderId="38" xfId="0" applyNumberFormat="1" applyFont="1" applyBorder="1" applyAlignment="1">
      <alignment horizontal="center"/>
    </xf>
    <xf numFmtId="3" fontId="5" fillId="5" borderId="1" xfId="0" applyNumberFormat="1" applyFont="1" applyFill="1" applyBorder="1"/>
    <xf numFmtId="165" fontId="0" fillId="0" borderId="0" xfId="0" applyNumberFormat="1"/>
    <xf numFmtId="6" fontId="0" fillId="0" borderId="0" xfId="0" applyNumberFormat="1"/>
    <xf numFmtId="3" fontId="15" fillId="0" borderId="36" xfId="0" applyNumberFormat="1" applyFont="1" applyBorder="1" applyAlignment="1">
      <alignment horizontal="center"/>
    </xf>
    <xf numFmtId="164" fontId="0" fillId="0" borderId="0" xfId="0" applyNumberFormat="1"/>
    <xf numFmtId="2" fontId="0" fillId="0" borderId="0" xfId="0" applyNumberFormat="1"/>
    <xf numFmtId="0" fontId="6" fillId="4" borderId="0" xfId="0" applyFont="1" applyFill="1"/>
    <xf numFmtId="165" fontId="20" fillId="0" borderId="0" xfId="0" applyNumberFormat="1" applyFont="1"/>
    <xf numFmtId="6" fontId="20" fillId="0" borderId="0" xfId="0" applyNumberFormat="1" applyFont="1"/>
    <xf numFmtId="4" fontId="0" fillId="0" borderId="36" xfId="0" applyNumberFormat="1" applyBorder="1" applyAlignment="1">
      <alignment horizontal="center"/>
    </xf>
    <xf numFmtId="4" fontId="0" fillId="0" borderId="0" xfId="0" applyNumberFormat="1" applyAlignment="1">
      <alignment horizontal="center"/>
    </xf>
    <xf numFmtId="2" fontId="21" fillId="0" borderId="35" xfId="0" applyNumberFormat="1" applyFont="1" applyBorder="1" applyAlignment="1">
      <alignment horizontal="center"/>
    </xf>
    <xf numFmtId="2" fontId="21" fillId="0" borderId="36" xfId="0" applyNumberFormat="1" applyFont="1" applyBorder="1" applyAlignment="1">
      <alignment horizontal="center"/>
    </xf>
    <xf numFmtId="2" fontId="21" fillId="0" borderId="0" xfId="0" applyNumberFormat="1" applyFont="1" applyAlignment="1">
      <alignment horizontal="center"/>
    </xf>
    <xf numFmtId="2" fontId="15" fillId="0" borderId="0" xfId="0" applyNumberFormat="1" applyFont="1" applyAlignment="1">
      <alignment horizontal="center"/>
    </xf>
    <xf numFmtId="2" fontId="0" fillId="0" borderId="0" xfId="0" applyNumberFormat="1" applyAlignment="1">
      <alignment horizontal="centerContinuous"/>
    </xf>
    <xf numFmtId="0" fontId="0" fillId="0" borderId="0" xfId="0" applyAlignment="1">
      <alignment horizontal="centerContinuous"/>
    </xf>
    <xf numFmtId="4" fontId="21" fillId="0" borderId="35" xfId="0" applyNumberFormat="1" applyFont="1" applyBorder="1" applyAlignment="1">
      <alignment horizontal="center"/>
    </xf>
    <xf numFmtId="0" fontId="20" fillId="0" borderId="13" xfId="0" applyFont="1" applyBorder="1"/>
    <xf numFmtId="164" fontId="0" fillId="0" borderId="13" xfId="0" applyNumberFormat="1" applyBorder="1"/>
    <xf numFmtId="0" fontId="20" fillId="0" borderId="14" xfId="0" applyFont="1" applyBorder="1"/>
    <xf numFmtId="0" fontId="0" fillId="0" borderId="14" xfId="0" applyBorder="1"/>
    <xf numFmtId="4" fontId="21" fillId="0" borderId="36" xfId="0" applyNumberFormat="1" applyFont="1" applyBorder="1" applyAlignment="1">
      <alignment horizontal="center"/>
    </xf>
    <xf numFmtId="4" fontId="21" fillId="0" borderId="0" xfId="0" applyNumberFormat="1" applyFont="1" applyAlignment="1">
      <alignment horizontal="center"/>
    </xf>
    <xf numFmtId="6" fontId="0" fillId="0" borderId="13" xfId="0" applyNumberFormat="1" applyBorder="1"/>
    <xf numFmtId="10" fontId="21" fillId="0" borderId="0" xfId="0" applyNumberFormat="1" applyFont="1"/>
    <xf numFmtId="3" fontId="24" fillId="0" borderId="15" xfId="0" applyNumberFormat="1" applyFont="1" applyBorder="1" applyAlignment="1">
      <alignment horizontal="center"/>
    </xf>
    <xf numFmtId="4" fontId="24" fillId="0" borderId="17" xfId="0" applyNumberFormat="1" applyFont="1" applyBorder="1" applyAlignment="1">
      <alignment horizontal="center"/>
    </xf>
    <xf numFmtId="169" fontId="21" fillId="0" borderId="36" xfId="0" applyNumberFormat="1" applyFont="1" applyBorder="1" applyAlignment="1">
      <alignment horizontal="center"/>
    </xf>
    <xf numFmtId="2" fontId="0" fillId="0" borderId="36" xfId="0" applyNumberFormat="1" applyBorder="1" applyAlignment="1">
      <alignment horizontal="center"/>
    </xf>
    <xf numFmtId="0" fontId="12" fillId="14" borderId="0" xfId="0" applyFont="1" applyFill="1" applyAlignment="1">
      <alignment horizontal="center"/>
    </xf>
    <xf numFmtId="0" fontId="12" fillId="14" borderId="34" xfId="0" applyFont="1" applyFill="1" applyBorder="1" applyAlignment="1">
      <alignment horizontal="center"/>
    </xf>
    <xf numFmtId="0" fontId="11" fillId="9" borderId="0" xfId="0" applyFont="1" applyFill="1" applyAlignment="1">
      <alignment horizontal="centerContinuous"/>
    </xf>
    <xf numFmtId="0" fontId="11" fillId="9" borderId="32" xfId="0" applyFont="1" applyFill="1" applyBorder="1" applyAlignment="1">
      <alignment horizontal="centerContinuous"/>
    </xf>
    <xf numFmtId="0" fontId="15" fillId="0" borderId="0" xfId="0" applyFont="1" applyAlignment="1">
      <alignment horizontal="center"/>
    </xf>
    <xf numFmtId="165" fontId="15" fillId="0" borderId="0" xfId="0" applyNumberFormat="1" applyFont="1" applyAlignment="1">
      <alignment horizontal="center"/>
    </xf>
    <xf numFmtId="0" fontId="20" fillId="15" borderId="0" xfId="0" applyFont="1" applyFill="1"/>
    <xf numFmtId="0" fontId="0" fillId="15" borderId="0" xfId="0" applyFill="1"/>
    <xf numFmtId="0" fontId="1" fillId="15" borderId="0" xfId="1" applyFill="1"/>
    <xf numFmtId="0" fontId="20" fillId="3" borderId="39" xfId="0" applyFont="1" applyFill="1" applyBorder="1" applyAlignment="1">
      <alignment horizontal="centerContinuous"/>
    </xf>
    <xf numFmtId="0" fontId="0" fillId="3" borderId="40" xfId="0" applyFill="1" applyBorder="1" applyAlignment="1">
      <alignment horizontal="centerContinuous"/>
    </xf>
    <xf numFmtId="0" fontId="0" fillId="3" borderId="41" xfId="0" applyFill="1" applyBorder="1" applyAlignment="1">
      <alignment horizontal="centerContinuous"/>
    </xf>
    <xf numFmtId="0" fontId="20" fillId="3" borderId="42" xfId="0" applyFont="1" applyFill="1" applyBorder="1" applyAlignment="1">
      <alignment horizontal="centerContinuous"/>
    </xf>
    <xf numFmtId="0" fontId="20" fillId="3" borderId="43" xfId="0" applyFont="1" applyFill="1" applyBorder="1" applyAlignment="1">
      <alignment horizontal="centerContinuous"/>
    </xf>
    <xf numFmtId="0" fontId="20" fillId="3" borderId="21" xfId="0" applyFont="1" applyFill="1" applyBorder="1"/>
    <xf numFmtId="0" fontId="0" fillId="4" borderId="4" xfId="0" applyFill="1" applyBorder="1"/>
    <xf numFmtId="0" fontId="20" fillId="3" borderId="1" xfId="0" applyFont="1" applyFill="1" applyBorder="1"/>
    <xf numFmtId="6" fontId="25" fillId="4" borderId="17" xfId="0" applyNumberFormat="1" applyFont="1" applyFill="1" applyBorder="1"/>
    <xf numFmtId="10" fontId="0" fillId="4" borderId="0" xfId="0" applyNumberFormat="1" applyFill="1"/>
    <xf numFmtId="0" fontId="20" fillId="3" borderId="22" xfId="0" applyFont="1" applyFill="1" applyBorder="1"/>
    <xf numFmtId="0" fontId="0" fillId="4" borderId="22" xfId="0" applyFill="1" applyBorder="1"/>
    <xf numFmtId="6" fontId="25" fillId="4" borderId="6" xfId="0" applyNumberFormat="1" applyFont="1" applyFill="1" applyBorder="1"/>
    <xf numFmtId="0" fontId="20" fillId="16" borderId="22" xfId="0" applyFont="1" applyFill="1" applyBorder="1"/>
    <xf numFmtId="2" fontId="20" fillId="16" borderId="14" xfId="0" applyNumberFormat="1" applyFont="1" applyFill="1" applyBorder="1" applyAlignment="1">
      <alignment horizontal="centerContinuous"/>
    </xf>
    <xf numFmtId="0" fontId="0" fillId="16" borderId="6" xfId="0" applyFill="1" applyBorder="1" applyAlignment="1">
      <alignment horizontal="centerContinuous"/>
    </xf>
    <xf numFmtId="6" fontId="0" fillId="4" borderId="4" xfId="0" applyNumberFormat="1" applyFill="1" applyBorder="1"/>
    <xf numFmtId="5" fontId="20" fillId="3" borderId="22" xfId="0" applyNumberFormat="1" applyFont="1" applyFill="1" applyBorder="1"/>
    <xf numFmtId="0" fontId="20" fillId="16" borderId="1" xfId="0" applyFont="1" applyFill="1" applyBorder="1"/>
    <xf numFmtId="165" fontId="20" fillId="16" borderId="16" xfId="0" applyNumberFormat="1" applyFont="1" applyFill="1" applyBorder="1" applyAlignment="1">
      <alignment horizontal="centerContinuous"/>
    </xf>
    <xf numFmtId="2" fontId="20" fillId="16" borderId="16" xfId="0" applyNumberFormat="1" applyFont="1" applyFill="1" applyBorder="1" applyAlignment="1">
      <alignment horizontal="centerContinuous"/>
    </xf>
    <xf numFmtId="0" fontId="0" fillId="16" borderId="17" xfId="0" applyFill="1" applyBorder="1" applyAlignment="1">
      <alignment horizontal="centerContinuous"/>
    </xf>
    <xf numFmtId="0" fontId="26" fillId="0" borderId="0" xfId="0" applyFont="1" applyAlignment="1">
      <alignment horizontal="left" vertical="center" indent="1"/>
    </xf>
    <xf numFmtId="169" fontId="0" fillId="0" borderId="0" xfId="0" applyNumberFormat="1"/>
    <xf numFmtId="49" fontId="0" fillId="0" borderId="0" xfId="0" applyNumberFormat="1" applyAlignment="1">
      <alignment horizontal="right"/>
    </xf>
    <xf numFmtId="169" fontId="0" fillId="0" borderId="0" xfId="0" applyNumberFormat="1" applyAlignment="1">
      <alignment horizontal="right"/>
    </xf>
    <xf numFmtId="0" fontId="26" fillId="0" borderId="0" xfId="0" applyFont="1" applyAlignment="1">
      <alignment vertical="center"/>
    </xf>
    <xf numFmtId="0" fontId="0" fillId="0" borderId="0" xfId="0" applyFill="1"/>
    <xf numFmtId="0" fontId="0" fillId="0" borderId="0" xfId="0" applyFont="1"/>
    <xf numFmtId="6" fontId="27" fillId="17" borderId="2" xfId="0" applyNumberFormat="1" applyFont="1" applyFill="1" applyBorder="1" applyAlignment="1"/>
    <xf numFmtId="6" fontId="28" fillId="0" borderId="0" xfId="0" applyNumberFormat="1" applyFont="1" applyFill="1" applyBorder="1" applyAlignment="1"/>
    <xf numFmtId="0" fontId="0" fillId="0" borderId="0" xfId="0" applyAlignment="1">
      <alignment wrapText="1"/>
    </xf>
    <xf numFmtId="0" fontId="0" fillId="0" borderId="0" xfId="0" applyFill="1" applyAlignment="1">
      <alignment wrapText="1"/>
    </xf>
    <xf numFmtId="0" fontId="29" fillId="0" borderId="0" xfId="0" applyFont="1"/>
    <xf numFmtId="165" fontId="0" fillId="16" borderId="0" xfId="0" applyNumberFormat="1" applyFill="1"/>
    <xf numFmtId="0" fontId="28" fillId="18" borderId="13" xfId="0" applyFont="1" applyFill="1" applyBorder="1" applyAlignment="1"/>
    <xf numFmtId="0" fontId="28" fillId="18" borderId="23" xfId="0" applyFont="1" applyFill="1" applyBorder="1" applyAlignment="1"/>
    <xf numFmtId="0" fontId="28" fillId="18" borderId="14" xfId="0" applyFont="1" applyFill="1" applyBorder="1" applyAlignment="1"/>
    <xf numFmtId="14" fontId="28" fillId="18" borderId="6" xfId="0" applyNumberFormat="1" applyFont="1" applyFill="1" applyBorder="1" applyAlignment="1"/>
    <xf numFmtId="0" fontId="30" fillId="19" borderId="2" xfId="0" applyFont="1" applyFill="1" applyBorder="1" applyAlignment="1"/>
    <xf numFmtId="0" fontId="28" fillId="19" borderId="13" xfId="0" applyFont="1" applyFill="1" applyBorder="1" applyAlignment="1"/>
    <xf numFmtId="0" fontId="28" fillId="19" borderId="23" xfId="0" applyFont="1" applyFill="1" applyBorder="1" applyAlignment="1"/>
    <xf numFmtId="0" fontId="28" fillId="0" borderId="0" xfId="0" applyFont="1" applyFill="1" applyBorder="1" applyAlignment="1"/>
    <xf numFmtId="0" fontId="28" fillId="20" borderId="31" xfId="0" applyFont="1" applyFill="1" applyBorder="1" applyAlignment="1"/>
    <xf numFmtId="0" fontId="28" fillId="20" borderId="44" xfId="0" applyFont="1" applyFill="1" applyBorder="1" applyAlignment="1"/>
    <xf numFmtId="0" fontId="28" fillId="0" borderId="4" xfId="0" applyFont="1" applyFill="1" applyBorder="1" applyAlignment="1"/>
    <xf numFmtId="0" fontId="1" fillId="0" borderId="3" xfId="1" applyFill="1" applyBorder="1" applyAlignment="1"/>
    <xf numFmtId="0" fontId="28" fillId="0" borderId="3" xfId="0" applyFont="1" applyFill="1" applyBorder="1" applyAlignment="1"/>
    <xf numFmtId="0" fontId="28" fillId="0" borderId="3" xfId="0" quotePrefix="1" applyFont="1" applyFill="1" applyBorder="1" applyAlignment="1"/>
    <xf numFmtId="0" fontId="31" fillId="0" borderId="3" xfId="0" applyFont="1" applyFill="1" applyBorder="1" applyAlignment="1"/>
    <xf numFmtId="0" fontId="31" fillId="0" borderId="0" xfId="0" applyFont="1" applyFill="1" applyAlignment="1"/>
    <xf numFmtId="0" fontId="32" fillId="0" borderId="0" xfId="0" applyFont="1" applyFill="1" applyBorder="1" applyAlignment="1"/>
    <xf numFmtId="0" fontId="33" fillId="21" borderId="1" xfId="0" applyFont="1" applyFill="1" applyBorder="1" applyAlignment="1">
      <alignment wrapText="1"/>
    </xf>
    <xf numFmtId="0" fontId="33" fillId="21" borderId="17" xfId="0" applyFont="1" applyFill="1" applyBorder="1" applyAlignment="1">
      <alignment wrapText="1"/>
    </xf>
    <xf numFmtId="0" fontId="2" fillId="0" borderId="22" xfId="0" applyFont="1" applyFill="1" applyBorder="1" applyAlignment="1">
      <alignment wrapText="1"/>
    </xf>
    <xf numFmtId="0" fontId="2" fillId="0" borderId="6" xfId="0" applyFont="1" applyFill="1" applyBorder="1" applyAlignment="1">
      <alignment wrapText="1"/>
    </xf>
    <xf numFmtId="6" fontId="2" fillId="0" borderId="6" xfId="0" applyNumberFormat="1" applyFont="1" applyFill="1" applyBorder="1" applyAlignment="1">
      <alignment wrapText="1"/>
    </xf>
    <xf numFmtId="0" fontId="32" fillId="0" borderId="3" xfId="0" applyFont="1" applyFill="1" applyBorder="1" applyAlignment="1"/>
    <xf numFmtId="0" fontId="32" fillId="0" borderId="3" xfId="0" quotePrefix="1" applyFont="1" applyFill="1" applyBorder="1" applyAlignment="1"/>
    <xf numFmtId="0" fontId="33" fillId="21" borderId="22" xfId="0" applyFont="1" applyFill="1" applyBorder="1" applyAlignment="1">
      <alignment wrapText="1"/>
    </xf>
    <xf numFmtId="0" fontId="33" fillId="21" borderId="6" xfId="0" applyFont="1" applyFill="1" applyBorder="1" applyAlignment="1">
      <alignment wrapText="1"/>
    </xf>
    <xf numFmtId="0" fontId="32" fillId="0" borderId="6" xfId="0" applyFont="1" applyFill="1" applyBorder="1" applyAlignment="1"/>
    <xf numFmtId="0" fontId="2" fillId="0" borderId="6" xfId="0" applyFont="1" applyFill="1" applyBorder="1" applyAlignment="1"/>
    <xf numFmtId="8" fontId="2" fillId="0" borderId="6" xfId="0" applyNumberFormat="1" applyFont="1" applyFill="1" applyBorder="1" applyAlignment="1"/>
    <xf numFmtId="0" fontId="32" fillId="0" borderId="22" xfId="0" applyFont="1" applyFill="1" applyBorder="1" applyAlignment="1"/>
    <xf numFmtId="0" fontId="32" fillId="0" borderId="4" xfId="0" applyFont="1" applyFill="1" applyBorder="1" applyAlignment="1"/>
    <xf numFmtId="0" fontId="28" fillId="23" borderId="0" xfId="0" applyFont="1" applyFill="1" applyBorder="1" applyAlignment="1"/>
    <xf numFmtId="0" fontId="28" fillId="23" borderId="0" xfId="0" quotePrefix="1" applyFont="1" applyFill="1" applyBorder="1" applyAlignment="1"/>
    <xf numFmtId="0" fontId="35" fillId="22" borderId="1" xfId="0" applyFont="1" applyFill="1" applyBorder="1" applyAlignment="1">
      <alignment wrapText="1"/>
    </xf>
    <xf numFmtId="8" fontId="2" fillId="0" borderId="6" xfId="0" applyNumberFormat="1" applyFont="1" applyFill="1" applyBorder="1" applyAlignment="1">
      <alignment wrapText="1"/>
    </xf>
    <xf numFmtId="0" fontId="35" fillId="22" borderId="1" xfId="0" applyFont="1" applyFill="1" applyBorder="1" applyAlignment="1"/>
    <xf numFmtId="0" fontId="35" fillId="0" borderId="0" xfId="0" applyFont="1" applyFill="1" applyBorder="1" applyAlignment="1"/>
    <xf numFmtId="0" fontId="35" fillId="22" borderId="22" xfId="0" applyFont="1" applyFill="1" applyBorder="1" applyAlignment="1"/>
    <xf numFmtId="0" fontId="35" fillId="22" borderId="6" xfId="0" applyFont="1" applyFill="1" applyBorder="1" applyAlignment="1"/>
    <xf numFmtId="0" fontId="32" fillId="24" borderId="0" xfId="0" applyFont="1" applyFill="1" applyBorder="1" applyAlignment="1"/>
    <xf numFmtId="0" fontId="32" fillId="24" borderId="6" xfId="0" applyFont="1" applyFill="1" applyBorder="1" applyAlignment="1"/>
    <xf numFmtId="0" fontId="2" fillId="0" borderId="1" xfId="0" applyFont="1" applyFill="1" applyBorder="1" applyAlignment="1">
      <alignment wrapText="1"/>
    </xf>
    <xf numFmtId="6" fontId="2" fillId="0" borderId="17" xfId="0" applyNumberFormat="1" applyFont="1" applyFill="1" applyBorder="1" applyAlignment="1"/>
    <xf numFmtId="6" fontId="2" fillId="0" borderId="6" xfId="0" applyNumberFormat="1" applyFont="1" applyFill="1" applyBorder="1" applyAlignment="1"/>
    <xf numFmtId="0" fontId="2" fillId="0" borderId="0" xfId="0" applyFont="1" applyFill="1" applyBorder="1" applyAlignment="1"/>
    <xf numFmtId="8" fontId="2" fillId="0" borderId="17" xfId="0" applyNumberFormat="1" applyFont="1" applyFill="1" applyBorder="1" applyAlignment="1"/>
    <xf numFmtId="0" fontId="35" fillId="0" borderId="0" xfId="0" applyFont="1" applyFill="1" applyBorder="1" applyAlignment="1">
      <alignment wrapText="1"/>
    </xf>
    <xf numFmtId="0" fontId="2" fillId="0" borderId="4" xfId="0" applyFont="1" applyFill="1" applyBorder="1" applyAlignment="1">
      <alignment wrapText="1"/>
    </xf>
    <xf numFmtId="0" fontId="2" fillId="0" borderId="22" xfId="0" applyFont="1" applyFill="1" applyBorder="1" applyAlignment="1"/>
    <xf numFmtId="0" fontId="32" fillId="0" borderId="10" xfId="0" applyFont="1" applyFill="1" applyBorder="1" applyAlignment="1"/>
    <xf numFmtId="0" fontId="2" fillId="0" borderId="3" xfId="0" applyFont="1" applyFill="1" applyBorder="1" applyAlignment="1"/>
    <xf numFmtId="0" fontId="2" fillId="0" borderId="4" xfId="0" applyFont="1" applyFill="1" applyBorder="1" applyAlignment="1"/>
    <xf numFmtId="0" fontId="35" fillId="22" borderId="6" xfId="0" applyFont="1" applyFill="1" applyBorder="1" applyAlignment="1">
      <alignment wrapText="1"/>
    </xf>
    <xf numFmtId="0" fontId="35" fillId="0" borderId="4" xfId="0" applyFont="1" applyFill="1" applyBorder="1" applyAlignment="1">
      <alignment wrapText="1"/>
    </xf>
    <xf numFmtId="0" fontId="41" fillId="19" borderId="17" xfId="0" applyFont="1" applyFill="1" applyBorder="1" applyAlignment="1"/>
    <xf numFmtId="0" fontId="42" fillId="0" borderId="49" xfId="0" applyFont="1" applyFill="1" applyBorder="1" applyAlignment="1"/>
    <xf numFmtId="0" fontId="43" fillId="0" borderId="9" xfId="0" applyFont="1" applyFill="1" applyBorder="1" applyAlignment="1"/>
    <xf numFmtId="0" fontId="41" fillId="19" borderId="15" xfId="0" applyFont="1" applyFill="1" applyBorder="1" applyAlignment="1"/>
    <xf numFmtId="0" fontId="41" fillId="19" borderId="16" xfId="0" applyFont="1" applyFill="1" applyBorder="1" applyAlignment="1"/>
    <xf numFmtId="0" fontId="41" fillId="19" borderId="1" xfId="0" applyFont="1" applyFill="1" applyBorder="1" applyAlignment="1"/>
    <xf numFmtId="0" fontId="28" fillId="18" borderId="0" xfId="0" applyFont="1" applyFill="1" applyBorder="1" applyAlignment="1"/>
    <xf numFmtId="6" fontId="28" fillId="18" borderId="0" xfId="0" applyNumberFormat="1" applyFont="1" applyFill="1" applyBorder="1" applyAlignment="1"/>
    <xf numFmtId="6" fontId="28" fillId="18" borderId="21" xfId="0" applyNumberFormat="1" applyFont="1" applyFill="1" applyBorder="1" applyAlignment="1"/>
    <xf numFmtId="0" fontId="28" fillId="18" borderId="5" xfId="0" applyFont="1" applyFill="1" applyBorder="1" applyAlignment="1"/>
    <xf numFmtId="6" fontId="28" fillId="18" borderId="14" xfId="0" applyNumberFormat="1" applyFont="1" applyFill="1" applyBorder="1" applyAlignment="1"/>
    <xf numFmtId="6" fontId="28" fillId="18" borderId="22" xfId="0" applyNumberFormat="1" applyFont="1" applyFill="1" applyBorder="1" applyAlignment="1"/>
    <xf numFmtId="0" fontId="28" fillId="18" borderId="3" xfId="0" applyFont="1" applyFill="1" applyBorder="1" applyAlignment="1"/>
    <xf numFmtId="0" fontId="28" fillId="18" borderId="15" xfId="0" applyFont="1" applyFill="1" applyBorder="1" applyAlignment="1"/>
    <xf numFmtId="0" fontId="42" fillId="0" borderId="0" xfId="0" applyFont="1" applyFill="1" applyBorder="1" applyAlignment="1"/>
    <xf numFmtId="0" fontId="28" fillId="20" borderId="44" xfId="0" applyFont="1" applyFill="1" applyBorder="1" applyAlignment="1">
      <alignment wrapText="1"/>
    </xf>
    <xf numFmtId="0" fontId="28" fillId="20" borderId="50" xfId="0" applyFont="1" applyFill="1" applyBorder="1" applyAlignment="1"/>
    <xf numFmtId="0" fontId="28" fillId="20" borderId="51" xfId="0" applyFont="1" applyFill="1" applyBorder="1" applyAlignment="1">
      <alignment wrapText="1"/>
    </xf>
    <xf numFmtId="0" fontId="41" fillId="19" borderId="1" xfId="0" applyFont="1" applyFill="1" applyBorder="1" applyAlignment="1">
      <alignment wrapText="1"/>
    </xf>
    <xf numFmtId="0" fontId="41" fillId="19" borderId="17" xfId="0" applyFont="1" applyFill="1" applyBorder="1" applyAlignment="1">
      <alignment wrapText="1"/>
    </xf>
    <xf numFmtId="0" fontId="41" fillId="23" borderId="0" xfId="0" applyFont="1" applyFill="1" applyBorder="1" applyAlignment="1">
      <alignment wrapText="1"/>
    </xf>
    <xf numFmtId="0" fontId="43" fillId="24" borderId="0" xfId="0" applyFont="1" applyFill="1" applyBorder="1" applyAlignment="1"/>
    <xf numFmtId="0" fontId="28" fillId="24" borderId="22" xfId="0" applyFont="1" applyFill="1" applyBorder="1" applyAlignment="1">
      <alignment wrapText="1"/>
    </xf>
    <xf numFmtId="0" fontId="28" fillId="23" borderId="0" xfId="0" applyFont="1" applyFill="1" applyBorder="1" applyAlignment="1">
      <alignment wrapText="1"/>
    </xf>
    <xf numFmtId="0" fontId="28" fillId="23" borderId="1" xfId="0" applyFont="1" applyFill="1" applyBorder="1" applyAlignment="1">
      <alignment wrapText="1"/>
    </xf>
    <xf numFmtId="0" fontId="28" fillId="23" borderId="6" xfId="0" applyFont="1" applyFill="1" applyBorder="1" applyAlignment="1">
      <alignment wrapText="1"/>
    </xf>
    <xf numFmtId="0" fontId="28" fillId="23" borderId="22" xfId="0" applyFont="1" applyFill="1" applyBorder="1" applyAlignment="1">
      <alignment wrapText="1"/>
    </xf>
    <xf numFmtId="8" fontId="28" fillId="23" borderId="6" xfId="0" applyNumberFormat="1" applyFont="1" applyFill="1" applyBorder="1" applyAlignment="1">
      <alignment wrapText="1"/>
    </xf>
    <xf numFmtId="0" fontId="41" fillId="19" borderId="22" xfId="0" applyFont="1" applyFill="1" applyBorder="1" applyAlignment="1">
      <alignment wrapText="1"/>
    </xf>
    <xf numFmtId="0" fontId="41" fillId="19" borderId="6" xfId="0" applyFont="1" applyFill="1" applyBorder="1" applyAlignment="1">
      <alignment wrapText="1"/>
    </xf>
    <xf numFmtId="0" fontId="28" fillId="24" borderId="6" xfId="0" applyFont="1" applyFill="1" applyBorder="1" applyAlignment="1">
      <alignment wrapText="1"/>
    </xf>
    <xf numFmtId="6" fontId="28" fillId="23" borderId="6" xfId="0" applyNumberFormat="1" applyFont="1" applyFill="1" applyBorder="1" applyAlignment="1">
      <alignment wrapText="1"/>
    </xf>
    <xf numFmtId="0" fontId="43" fillId="0" borderId="0" xfId="0" applyFont="1" applyFill="1" applyBorder="1" applyAlignment="1"/>
    <xf numFmtId="0" fontId="41" fillId="23" borderId="0" xfId="0" applyFont="1" applyFill="1" applyBorder="1" applyAlignment="1"/>
    <xf numFmtId="0" fontId="28" fillId="0" borderId="7" xfId="0" applyFont="1" applyFill="1" applyBorder="1" applyAlignment="1"/>
    <xf numFmtId="0" fontId="28" fillId="0" borderId="0" xfId="0" applyFont="1" applyFill="1" applyAlignment="1"/>
    <xf numFmtId="0" fontId="28" fillId="0" borderId="18" xfId="0" applyFont="1" applyFill="1" applyBorder="1" applyAlignment="1"/>
    <xf numFmtId="0" fontId="28" fillId="0" borderId="8" xfId="0" applyFont="1" applyFill="1" applyBorder="1" applyAlignment="1"/>
    <xf numFmtId="0" fontId="27" fillId="17" borderId="3" xfId="0" applyFont="1" applyFill="1" applyBorder="1" applyAlignment="1"/>
    <xf numFmtId="6" fontId="27" fillId="17" borderId="3" xfId="0" applyNumberFormat="1" applyFont="1" applyFill="1" applyBorder="1" applyAlignment="1"/>
    <xf numFmtId="0" fontId="27" fillId="18" borderId="3" xfId="0" applyFont="1" applyFill="1" applyBorder="1" applyAlignment="1"/>
    <xf numFmtId="0" fontId="27" fillId="18" borderId="0" xfId="0" applyFont="1" applyFill="1" applyBorder="1" applyAlignment="1"/>
    <xf numFmtId="0" fontId="27" fillId="18" borderId="4" xfId="0" applyFont="1" applyFill="1" applyBorder="1" applyAlignment="1"/>
    <xf numFmtId="6" fontId="28" fillId="18" borderId="3" xfId="0" applyNumberFormat="1" applyFont="1" applyFill="1" applyBorder="1" applyAlignment="1"/>
    <xf numFmtId="0" fontId="28" fillId="0" borderId="9" xfId="0" applyFont="1" applyFill="1" applyBorder="1" applyAlignment="1"/>
    <xf numFmtId="0" fontId="28" fillId="0" borderId="10" xfId="0" applyFont="1" applyFill="1" applyBorder="1" applyAlignment="1"/>
    <xf numFmtId="0" fontId="27" fillId="17" borderId="2" xfId="0" applyFont="1" applyFill="1" applyBorder="1" applyAlignment="1"/>
    <xf numFmtId="0" fontId="28" fillId="18" borderId="2" xfId="0" applyFont="1" applyFill="1" applyBorder="1" applyAlignment="1"/>
    <xf numFmtId="6" fontId="28" fillId="18" borderId="2" xfId="0" applyNumberFormat="1" applyFont="1" applyFill="1" applyBorder="1" applyAlignment="1"/>
    <xf numFmtId="0" fontId="45" fillId="18" borderId="3" xfId="0" applyFont="1" applyFill="1" applyBorder="1" applyAlignment="1"/>
    <xf numFmtId="0" fontId="45" fillId="18" borderId="0" xfId="0" applyFont="1" applyFill="1" applyBorder="1" applyAlignment="1"/>
    <xf numFmtId="0" fontId="45" fillId="18" borderId="4" xfId="0" applyFont="1" applyFill="1" applyBorder="1" applyAlignment="1"/>
    <xf numFmtId="6" fontId="28" fillId="18" borderId="15" xfId="0" applyNumberFormat="1" applyFont="1" applyFill="1" applyBorder="1" applyAlignment="1"/>
    <xf numFmtId="0" fontId="45" fillId="18" borderId="5" xfId="0" applyFont="1" applyFill="1" applyBorder="1" applyAlignment="1"/>
    <xf numFmtId="0" fontId="45" fillId="18" borderId="14" xfId="0" applyFont="1" applyFill="1" applyBorder="1" applyAlignment="1"/>
    <xf numFmtId="0" fontId="45" fillId="18" borderId="6" xfId="0" applyFont="1" applyFill="1" applyBorder="1" applyAlignment="1"/>
    <xf numFmtId="6" fontId="28" fillId="18" borderId="5" xfId="0" applyNumberFormat="1" applyFont="1" applyFill="1" applyBorder="1" applyAlignment="1"/>
    <xf numFmtId="0" fontId="28" fillId="0" borderId="11" xfId="0" applyFont="1" applyFill="1" applyBorder="1" applyAlignment="1"/>
    <xf numFmtId="0" fontId="28" fillId="0" borderId="19" xfId="0" applyFont="1" applyFill="1" applyBorder="1" applyAlignment="1"/>
    <xf numFmtId="0" fontId="28" fillId="0" borderId="12" xfId="0" applyFont="1" applyFill="1" applyBorder="1" applyAlignment="1"/>
    <xf numFmtId="0" fontId="6" fillId="11" borderId="31" xfId="8" applyFont="1"/>
    <xf numFmtId="0" fontId="46" fillId="7" borderId="16" xfId="0" applyFont="1" applyFill="1" applyBorder="1" applyAlignment="1">
      <alignment horizontal="center"/>
    </xf>
    <xf numFmtId="0" fontId="46" fillId="9" borderId="1" xfId="0" applyFont="1" applyFill="1" applyBorder="1" applyAlignment="1">
      <alignment horizontal="center"/>
    </xf>
    <xf numFmtId="3" fontId="47" fillId="5" borderId="1" xfId="0" applyNumberFormat="1" applyFont="1" applyFill="1" applyBorder="1"/>
    <xf numFmtId="0" fontId="6" fillId="0" borderId="0" xfId="0" applyFont="1"/>
    <xf numFmtId="169" fontId="5" fillId="2" borderId="1" xfId="0" applyNumberFormat="1" applyFont="1" applyFill="1" applyBorder="1"/>
    <xf numFmtId="0" fontId="20" fillId="3" borderId="52" xfId="0" applyFont="1" applyFill="1" applyBorder="1"/>
    <xf numFmtId="0" fontId="0" fillId="4" borderId="6" xfId="0" applyFill="1" applyBorder="1"/>
    <xf numFmtId="0" fontId="2" fillId="0" borderId="3" xfId="0" applyFont="1" applyFill="1" applyBorder="1" applyAlignment="1">
      <alignment wrapText="1"/>
    </xf>
    <xf numFmtId="0" fontId="2" fillId="0" borderId="0" xfId="0" applyFont="1" applyFill="1" applyBorder="1" applyAlignment="1">
      <alignment wrapText="1"/>
    </xf>
    <xf numFmtId="0" fontId="35" fillId="22" borderId="17" xfId="0" applyFont="1" applyFill="1" applyBorder="1" applyAlignment="1">
      <alignment wrapText="1"/>
    </xf>
    <xf numFmtId="0" fontId="2" fillId="0" borderId="3" xfId="0" applyFont="1" applyFill="1" applyBorder="1" applyAlignment="1">
      <alignment wrapText="1"/>
    </xf>
    <xf numFmtId="0" fontId="2" fillId="0" borderId="45" xfId="0" applyFont="1" applyFill="1" applyBorder="1" applyAlignment="1">
      <alignment wrapText="1"/>
    </xf>
    <xf numFmtId="0" fontId="2" fillId="0" borderId="5" xfId="0" applyFont="1" applyFill="1" applyBorder="1" applyAlignment="1">
      <alignment wrapText="1"/>
    </xf>
    <xf numFmtId="0" fontId="2" fillId="0" borderId="46" xfId="0" applyFont="1" applyFill="1" applyBorder="1" applyAlignment="1">
      <alignment wrapText="1"/>
    </xf>
    <xf numFmtId="0" fontId="2" fillId="0" borderId="14" xfId="0" applyFont="1" applyFill="1" applyBorder="1" applyAlignment="1">
      <alignment wrapText="1"/>
    </xf>
    <xf numFmtId="0" fontId="35" fillId="22" borderId="20" xfId="0" applyFont="1" applyFill="1" applyBorder="1" applyAlignment="1">
      <alignment wrapText="1"/>
    </xf>
    <xf numFmtId="0" fontId="35" fillId="22" borderId="22" xfId="0" applyFont="1" applyFill="1" applyBorder="1" applyAlignment="1">
      <alignment wrapText="1"/>
    </xf>
    <xf numFmtId="0" fontId="2" fillId="0" borderId="0" xfId="0" applyFont="1" applyFill="1" applyBorder="1" applyAlignment="1">
      <alignment wrapText="1"/>
    </xf>
    <xf numFmtId="0" fontId="35" fillId="22" borderId="14" xfId="0" applyFont="1" applyFill="1" applyBorder="1" applyAlignment="1">
      <alignment wrapText="1"/>
    </xf>
    <xf numFmtId="0" fontId="35" fillId="22" borderId="46" xfId="0" applyFont="1" applyFill="1" applyBorder="1" applyAlignment="1">
      <alignment wrapText="1"/>
    </xf>
    <xf numFmtId="0" fontId="35" fillId="22" borderId="16" xfId="0" applyFont="1" applyFill="1" applyBorder="1" applyAlignment="1">
      <alignment wrapText="1"/>
    </xf>
    <xf numFmtId="0" fontId="35" fillId="22" borderId="17" xfId="0" applyFont="1" applyFill="1" applyBorder="1" applyAlignment="1">
      <alignment wrapText="1"/>
    </xf>
    <xf numFmtId="0" fontId="34" fillId="22" borderId="15" xfId="0" applyFont="1" applyFill="1" applyBorder="1" applyAlignment="1">
      <alignment wrapText="1"/>
    </xf>
    <xf numFmtId="0" fontId="34" fillId="22" borderId="17" xfId="0" applyFont="1" applyFill="1" applyBorder="1" applyAlignment="1">
      <alignment wrapText="1"/>
    </xf>
    <xf numFmtId="0" fontId="35" fillId="22" borderId="16" xfId="0" applyFont="1" applyFill="1" applyBorder="1" applyAlignment="1"/>
    <xf numFmtId="0" fontId="35" fillId="22" borderId="47" xfId="0" applyFont="1" applyFill="1" applyBorder="1" applyAlignment="1"/>
    <xf numFmtId="0" fontId="2" fillId="0" borderId="13" xfId="0" applyFont="1" applyFill="1" applyBorder="1" applyAlignment="1">
      <alignment wrapText="1"/>
    </xf>
    <xf numFmtId="0" fontId="2" fillId="0" borderId="48" xfId="0" applyFont="1" applyFill="1" applyBorder="1" applyAlignment="1">
      <alignment wrapText="1"/>
    </xf>
    <xf numFmtId="0" fontId="2" fillId="0" borderId="5" xfId="0" applyFont="1" applyFill="1" applyBorder="1" applyAlignment="1"/>
    <xf numFmtId="0" fontId="2" fillId="0" borderId="14" xfId="0" applyFont="1" applyFill="1" applyBorder="1" applyAlignment="1"/>
    <xf numFmtId="0" fontId="2" fillId="0" borderId="46" xfId="0" applyFont="1" applyFill="1" applyBorder="1" applyAlignment="1"/>
    <xf numFmtId="0" fontId="11" fillId="7" borderId="16" xfId="0" applyFont="1" applyFill="1" applyBorder="1" applyAlignment="1">
      <alignment horizontal="center"/>
    </xf>
    <xf numFmtId="0" fontId="11" fillId="7" borderId="17" xfId="0" applyFont="1" applyFill="1" applyBorder="1" applyAlignment="1">
      <alignment horizontal="center"/>
    </xf>
    <xf numFmtId="0" fontId="11" fillId="7" borderId="15" xfId="0" applyFont="1" applyFill="1" applyBorder="1" applyAlignment="1">
      <alignment horizontal="center"/>
    </xf>
  </cellXfs>
  <cellStyles count="10">
    <cellStyle name="Comma" xfId="9" builtinId="3"/>
    <cellStyle name="Currency" xfId="2" builtinId="4"/>
    <cellStyle name="Heading 1" xfId="3" builtinId="16"/>
    <cellStyle name="Heading 2" xfId="4" builtinId="17"/>
    <cellStyle name="Heading 4" xfId="5" builtinId="19"/>
    <cellStyle name="Hyperlink" xfId="1" builtinId="8"/>
    <cellStyle name="Hyperlink 2" xfId="7" xr:uid="{304C8883-2D05-433A-93CD-BB7137A396C1}"/>
    <cellStyle name="Normal" xfId="0" builtinId="0"/>
    <cellStyle name="Normal 7" xfId="6" xr:uid="{39C09B7B-9AFF-4A61-96F1-6C02C073A05F}"/>
    <cellStyle name="Note" xfId="8" builtinId="10"/>
  </cellStyles>
  <dxfs count="21">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font>
    </dxf>
    <dxf>
      <font>
        <b val="0"/>
        <i/>
        <u val="none"/>
      </font>
      <fill>
        <patternFill>
          <bgColor theme="4" tint="0.39994506668294322"/>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u val="none"/>
      </font>
      <fill>
        <patternFill>
          <bgColor theme="0" tint="-0.24994659260841701"/>
        </patternFill>
      </fill>
    </dxf>
    <dxf>
      <font>
        <b val="0"/>
        <i val="0"/>
        <strike val="0"/>
        <u val="none"/>
      </font>
      <fill>
        <patternFill>
          <bgColor rgb="FFBFBFBF"/>
        </patternFill>
      </fill>
    </dxf>
    <dxf>
      <fill>
        <patternFill>
          <bgColor theme="2"/>
        </patternFill>
      </fill>
    </dxf>
    <dxf>
      <fill>
        <patternFill>
          <bgColor theme="2"/>
        </patternFill>
      </fill>
    </dxf>
    <dxf>
      <fill>
        <patternFill>
          <bgColor theme="2"/>
        </patternFill>
      </fill>
    </dxf>
  </dxfs>
  <tableStyles count="0" defaultTableStyle="TableStyleMedium2" defaultPivotStyle="PivotStyleLight16"/>
  <colors>
    <mruColors>
      <color rgb="FFA9D08E"/>
      <color rgb="FF548235"/>
      <color rgb="FF0000FF"/>
      <color rgb="FFFFFFCC"/>
      <color rgb="FFBFBFBF"/>
      <color rgb="FF1F4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jdirving.sharepoint.com/sites/NBMR-Engineering/Shared%20Documents/NTCF/Scope/2021%20Quote%20Sheet-%20WORKING_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jdirving.sharepoint.com/A155580/MyData/Quote%20to%20Presentation%20Macro.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Documents%20and%20Settings/cbkierst/Local%20Settings/Temporary%20Internet%20Files/Content.Outlook/26EM6KJV/Quotes%20%20Sheet%20Based%20on%20Steve%20W%20model%20fro%20100%20TF%2002.26.2013.xlsx" TargetMode="External"/><Relationship Id="rId1" Type="http://schemas.openxmlformats.org/officeDocument/2006/relationships/externalLinkPath" Target="/Documents%20and%20Settings/cbkierst/Local%20Settings/Temporary%20Internet%20Files/Content.Outlook/26EM6KJV/Quotes%20%20Sheet%20Based%20on%20Steve%20W%20model%20fro%20100%20TF%2002.26.2013.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Users/CSXGA/SafeSync/Grants/Completed%20Grants/2021%20RAISE%20MDOT%20Frenchville/Frenchville%20US1/BCA/HSM%20Frenchville%20-%20Ft%20Kent%20Rural%20Segment%20Proposed%20Safety%20Improvements.xls" TargetMode="External"/><Relationship Id="rId1" Type="http://schemas.openxmlformats.org/officeDocument/2006/relationships/externalLinkPath" Target="/Users/CSXGA/SafeSync/Grants/Completed%20Grants/2021%20RAISE%20MDOT%20Frenchville/Frenchville%20US1/BCA/HSM%20Frenchville%20-%20Ft%20Kent%20Rural%20Segment%20Proposed%20Safety%20Improvemen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tion Generator"/>
      <sheetName val="Proposal"/>
      <sheetName val="Pricing Index"/>
      <sheetName val="Sheet1"/>
    </sheetNames>
    <sheetDataSet>
      <sheetData sheetId="0" refreshError="1"/>
      <sheetData sheetId="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ting"/>
      <sheetName val="Summary as Quote"/>
      <sheetName val="Sheet1"/>
      <sheetName val="NBSR COST"/>
      <sheetName val="Equipment &amp; Labour Pricing"/>
      <sheetName val="Turnout Pricing Cost #8"/>
      <sheetName val="Turnout Pricing Cost #10"/>
      <sheetName val="Pricing"/>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heet1"/>
      <sheetName val="NBSR COST"/>
      <sheetName val="Sheet2"/>
      <sheetName val="Pricing"/>
      <sheetName val="Sheet3"/>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structions"/>
      <sheetName val="Segment 1"/>
      <sheetName val="Rural 2-Lane Site Total"/>
      <sheetName val="PW Costs"/>
      <sheetName val="10 Year PW Costs"/>
      <sheetName val="Final Safety Benefit"/>
      <sheetName val="Segment Table Costs"/>
      <sheetName val="Rural 2-Lane Project Total"/>
      <sheetName val="Segment Tables"/>
      <sheetName val="Construction - Do Not Delete"/>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transportation.gov/mission/office-secretary/office-policy/transportation-policy/benefit-cost-analysis-guidance"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5.bin"/><Relationship Id="rId1" Type="http://schemas.openxmlformats.org/officeDocument/2006/relationships/hyperlink" Target="https://d5x8rk04.na1.hs-sales-engage.com/Ctc/UE+23284/d5x8Rk04/Jl22-6qcW7lCdLW6lZ3n8W5htXx_41vLD4W6xL_dd5-MQYdW5fJlNt6s_9ltW3cGdrn5tlJ2fW7bc-XV7FYwmjW6t7CHn1kqGd2W9k3Z2F5GmD1yW7DHGXX9c00rMW5_WhJm4D3tGYW51gbrd2sW5WlW5tV4_d4PV_QCW6zy-S87XNzr8VmdlkZ70D0XZVZ0fNC218P6bW5mVdrk4qZfZpW1QVtks7wldGFW44nk9H7rW_WvN2zLttK_Hl2jW39N6-P1YVNtHW6x-l2Z3LNP39N1sMJWkf3bfjN1nHXLt3YfPfW6_HsrH6ZhdjkW7_W9sT58xrD8f7tZ2sW04"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7D2A8-0D1D-45CA-80EB-C8363DA63B93}">
  <sheetPr>
    <tabColor theme="0" tint="-0.249977111117893"/>
  </sheetPr>
  <dimension ref="A1:B23"/>
  <sheetViews>
    <sheetView topLeftCell="A14" zoomScale="130" zoomScaleNormal="130" workbookViewId="0">
      <selection activeCell="B22" sqref="B22"/>
    </sheetView>
  </sheetViews>
  <sheetFormatPr defaultColWidth="9.140625" defaultRowHeight="14.45"/>
  <cols>
    <col min="1" max="1" width="72.85546875" style="4" customWidth="1"/>
    <col min="2" max="2" width="11.28515625" style="4" bestFit="1" customWidth="1"/>
    <col min="3" max="16384" width="9.140625" style="4"/>
  </cols>
  <sheetData>
    <row r="1" spans="1:1" ht="20.100000000000001" thickBot="1">
      <c r="A1" s="39" t="s">
        <v>0</v>
      </c>
    </row>
    <row r="2" spans="1:1" ht="15" thickTop="1">
      <c r="A2" s="40" t="s">
        <v>1</v>
      </c>
    </row>
    <row r="3" spans="1:1" ht="17.45" thickBot="1">
      <c r="A3" s="42" t="s">
        <v>2</v>
      </c>
    </row>
    <row r="4" spans="1:1" ht="75.95" customHeight="1" thickTop="1">
      <c r="A4" s="44" t="s">
        <v>3</v>
      </c>
    </row>
    <row r="5" spans="1:1">
      <c r="A5" s="40" t="s">
        <v>4</v>
      </c>
    </row>
    <row r="6" spans="1:1" ht="17.45" thickBot="1">
      <c r="A6" s="41" t="s">
        <v>5</v>
      </c>
    </row>
    <row r="7" spans="1:1" ht="15" thickTop="1">
      <c r="A7" s="46" t="s">
        <v>6</v>
      </c>
    </row>
    <row r="8" spans="1:1">
      <c r="A8" s="46" t="s">
        <v>7</v>
      </c>
    </row>
    <row r="9" spans="1:1" ht="29.1">
      <c r="A9" s="45" t="s">
        <v>8</v>
      </c>
    </row>
    <row r="10" spans="1:1">
      <c r="A10" s="47" t="str">
        <f>HYPERLINK("https://www.transportation.gov/mission/office-secretary/office-policy/transportation-policy/benefit-cost-analysis-guidance", "See USDOT BCA Guidance for full details.")</f>
        <v>See USDOT BCA Guidance for full details.</v>
      </c>
    </row>
    <row r="11" spans="1:1">
      <c r="A11" s="40" t="s">
        <v>1</v>
      </c>
    </row>
    <row r="12" spans="1:1" ht="17.45" thickBot="1">
      <c r="A12" s="41" t="s">
        <v>9</v>
      </c>
    </row>
    <row r="13" spans="1:1" ht="15" thickTop="1">
      <c r="A13" s="48" t="s">
        <v>10</v>
      </c>
    </row>
    <row r="14" spans="1:1" ht="29.1">
      <c r="A14" s="102" t="s">
        <v>11</v>
      </c>
    </row>
    <row r="15" spans="1:1" ht="29.1">
      <c r="A15" s="103" t="s">
        <v>12</v>
      </c>
    </row>
    <row r="16" spans="1:1" ht="29.1">
      <c r="A16" s="105" t="s">
        <v>13</v>
      </c>
    </row>
    <row r="17" spans="1:2" ht="43.5">
      <c r="A17" s="43" t="s">
        <v>14</v>
      </c>
    </row>
    <row r="18" spans="1:2">
      <c r="A18" s="43" t="s">
        <v>15</v>
      </c>
    </row>
    <row r="19" spans="1:2" ht="43.5">
      <c r="A19" s="49" t="s">
        <v>16</v>
      </c>
    </row>
    <row r="22" spans="1:2" ht="15">
      <c r="A22" s="215" t="s">
        <v>17</v>
      </c>
      <c r="B22" s="216">
        <v>2024</v>
      </c>
    </row>
    <row r="23" spans="1:2" ht="15">
      <c r="A23" s="217" t="s">
        <v>18</v>
      </c>
      <c r="B23" s="218">
        <v>46014</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A464A-8D12-4AB5-8A49-F5EA91C50422}">
  <sheetPr>
    <tabColor theme="9" tint="0.39997558519241921"/>
  </sheetPr>
  <dimension ref="A1:BB109"/>
  <sheetViews>
    <sheetView topLeftCell="A16" workbookViewId="0">
      <selection activeCell="I34" sqref="I34"/>
    </sheetView>
  </sheetViews>
  <sheetFormatPr defaultColWidth="9.140625" defaultRowHeight="14.45"/>
  <cols>
    <col min="1" max="1" width="28.5703125" style="4" customWidth="1"/>
    <col min="2" max="2" width="27.42578125" style="4" customWidth="1"/>
    <col min="3" max="3" width="28.85546875" style="4" customWidth="1"/>
    <col min="4" max="4" width="30.85546875" style="4" customWidth="1"/>
    <col min="5" max="7" width="9.140625" style="4"/>
    <col min="8" max="8" width="48.5703125" style="4" customWidth="1"/>
    <col min="9" max="9" width="10.140625" style="4" bestFit="1" customWidth="1"/>
    <col min="10" max="10" width="22.42578125" style="4" bestFit="1" customWidth="1"/>
    <col min="11" max="16384" width="9.140625" style="4"/>
  </cols>
  <sheetData>
    <row r="1" spans="1:10" ht="20.100000000000001" thickBot="1">
      <c r="A1" s="51" t="s">
        <v>303</v>
      </c>
    </row>
    <row r="2" spans="1:10" ht="15" thickTop="1">
      <c r="A2" s="90" t="s">
        <v>354</v>
      </c>
      <c r="B2" s="90"/>
      <c r="C2" s="90"/>
      <c r="D2" s="90"/>
      <c r="E2" s="90"/>
      <c r="F2" s="90"/>
      <c r="G2" s="90"/>
    </row>
    <row r="3" spans="1:10">
      <c r="A3" s="4" t="s">
        <v>21</v>
      </c>
    </row>
    <row r="4" spans="1:10">
      <c r="A4" s="91" t="s">
        <v>336</v>
      </c>
      <c r="B4" s="90"/>
      <c r="C4" s="90"/>
      <c r="D4" s="90"/>
      <c r="E4" s="90"/>
      <c r="F4" s="90"/>
      <c r="G4" s="90"/>
      <c r="H4" s="90"/>
      <c r="I4" s="90"/>
      <c r="J4" s="90"/>
    </row>
    <row r="5" spans="1:10">
      <c r="A5" s="32" t="s">
        <v>21</v>
      </c>
    </row>
    <row r="6" spans="1:10">
      <c r="A6" s="52" t="s">
        <v>355</v>
      </c>
    </row>
    <row r="7" spans="1:10" ht="15">
      <c r="A7" s="69" t="s">
        <v>54</v>
      </c>
      <c r="B7" s="69" t="s">
        <v>394</v>
      </c>
    </row>
    <row r="8" spans="1:10" ht="15" customHeight="1">
      <c r="A8" s="30" t="s">
        <v>395</v>
      </c>
      <c r="B8" s="33">
        <f>'Parameter Values'!B24</f>
        <v>20.100000000000001</v>
      </c>
    </row>
    <row r="9" spans="1:10" ht="15">
      <c r="A9" s="30" t="s">
        <v>396</v>
      </c>
      <c r="B9" s="33">
        <f>'Parameter Values'!B25</f>
        <v>34.6</v>
      </c>
    </row>
    <row r="10" spans="1:10" ht="15">
      <c r="A10" s="30" t="s">
        <v>397</v>
      </c>
      <c r="B10" s="33">
        <f>'Parameter Values'!B26</f>
        <v>21.8</v>
      </c>
    </row>
    <row r="11" spans="1:10" ht="30.75">
      <c r="A11" s="30" t="s">
        <v>398</v>
      </c>
      <c r="B11" s="33">
        <f>'Parameter Values'!B28</f>
        <v>40.200000000000003</v>
      </c>
    </row>
    <row r="12" spans="1:10" ht="15">
      <c r="A12" s="30" t="s">
        <v>399</v>
      </c>
      <c r="B12" s="33"/>
    </row>
    <row r="13" spans="1:10" ht="15">
      <c r="A13" s="30" t="s">
        <v>62</v>
      </c>
      <c r="B13" s="33">
        <f>'Parameter Values'!B31</f>
        <v>37.200000000000003</v>
      </c>
    </row>
    <row r="14" spans="1:10" ht="15">
      <c r="A14" s="30" t="s">
        <v>63</v>
      </c>
      <c r="B14" s="33">
        <f>'Parameter Values'!B32</f>
        <v>40.299999999999997</v>
      </c>
    </row>
    <row r="15" spans="1:10" ht="15">
      <c r="A15" s="30" t="s">
        <v>64</v>
      </c>
      <c r="B15" s="33">
        <f>'Parameter Values'!B33</f>
        <v>59.5</v>
      </c>
    </row>
    <row r="16" spans="1:10" ht="15">
      <c r="A16" s="30" t="s">
        <v>65</v>
      </c>
      <c r="B16" s="33">
        <f>'Parameter Values'!B34</f>
        <v>54.2</v>
      </c>
    </row>
    <row r="17" spans="1:54" ht="15">
      <c r="A17" s="32" t="s">
        <v>21</v>
      </c>
    </row>
    <row r="18" spans="1:54" ht="15" thickBot="1">
      <c r="A18" s="52" t="s">
        <v>400</v>
      </c>
    </row>
    <row r="19" spans="1:54" ht="15">
      <c r="A19" s="62" t="s">
        <v>325</v>
      </c>
      <c r="B19" s="63" t="s">
        <v>401</v>
      </c>
      <c r="C19" s="63" t="s">
        <v>402</v>
      </c>
      <c r="D19" s="67" t="s">
        <v>403</v>
      </c>
      <c r="G19" s="9" t="s">
        <v>324</v>
      </c>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1"/>
    </row>
    <row r="20" spans="1:54" ht="15">
      <c r="A20" s="5">
        <f>'Project Information'!$B$9</f>
        <v>2032</v>
      </c>
      <c r="B20" s="19">
        <f>(('User Volumes'!F10*'Travel Time Savings'!$I$23)*'Travel Time Savings'!$I$34)+(('User Volumes'!I10*'Travel Time Savings'!$I$24)*'Travel Time Savings'!$I$35)</f>
        <v>559633.78787946433</v>
      </c>
      <c r="C20" s="19">
        <f>(('User Volumes'!G10*'Travel Time Savings'!$I$23)*'Travel Time Savings'!$I$36)+(('User Volumes'!J10*'Travel Time Savings'!$I$24)*'Travel Time Savings'!$I$37)</f>
        <v>141120.98373214292</v>
      </c>
      <c r="D20" s="23">
        <f>B20-C20</f>
        <v>418512.80414732138</v>
      </c>
      <c r="G20" s="12"/>
      <c r="H20" s="142"/>
      <c r="I20" s="145"/>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s="13"/>
    </row>
    <row r="21" spans="1:54" ht="15">
      <c r="A21" s="1">
        <f>IF(A20&lt;'Project Information'!B$11,A20+1,"")</f>
        <v>2033</v>
      </c>
      <c r="B21" s="19">
        <f>(('User Volumes'!F11*'Travel Time Savings'!$I$23)*'Travel Time Savings'!$I$34)+(('User Volumes'!I11*'Travel Time Savings'!$I$24)*'Travel Time Savings'!$I$35)</f>
        <v>559633.78787946433</v>
      </c>
      <c r="C21" s="19">
        <f>(('User Volumes'!G11*'Travel Time Savings'!$I$23)*'Travel Time Savings'!$I$36)+(('User Volumes'!J11*'Travel Time Savings'!$I$24)*'Travel Time Savings'!$I$37)</f>
        <v>141120.98373214292</v>
      </c>
      <c r="D21" s="7">
        <f t="shared" ref="D21:D49" si="0">B21-C21</f>
        <v>418512.80414732138</v>
      </c>
      <c r="G21" s="12"/>
      <c r="H21" s="177" t="s">
        <v>404</v>
      </c>
      <c r="I21" s="178"/>
      <c r="J21" s="178"/>
      <c r="K21" s="178"/>
      <c r="L21" s="178"/>
      <c r="M21" s="178"/>
      <c r="N21" s="178"/>
      <c r="O21" s="178"/>
      <c r="P21" s="178"/>
      <c r="Q21" s="178"/>
      <c r="R21" s="178"/>
      <c r="S21" s="178"/>
      <c r="T21" s="178"/>
      <c r="U21" s="178"/>
      <c r="V21"/>
      <c r="W21"/>
      <c r="X21"/>
      <c r="Y21"/>
      <c r="Z21"/>
      <c r="AA21"/>
      <c r="AB21"/>
      <c r="AC21"/>
      <c r="AD21"/>
      <c r="AE21"/>
      <c r="AF21"/>
      <c r="AG21"/>
      <c r="AH21"/>
      <c r="AI21"/>
      <c r="AJ21"/>
      <c r="AK21"/>
      <c r="AL21"/>
      <c r="AM21"/>
      <c r="AN21"/>
      <c r="AO21"/>
      <c r="AP21"/>
      <c r="AQ21"/>
      <c r="AR21"/>
      <c r="AS21"/>
      <c r="AT21"/>
      <c r="AU21"/>
      <c r="AV21"/>
      <c r="AW21"/>
      <c r="AX21"/>
      <c r="AY21"/>
      <c r="AZ21"/>
      <c r="BA21"/>
      <c r="BB21" s="13"/>
    </row>
    <row r="22" spans="1:54" ht="15">
      <c r="A22" s="1">
        <f>IF(A21&lt;'Project Information'!B$11,A21+1,"")</f>
        <v>2034</v>
      </c>
      <c r="B22" s="19">
        <f>(('User Volumes'!F12*'Travel Time Savings'!$I$23)*'Travel Time Savings'!$I$34)+(('User Volumes'!I12*'Travel Time Savings'!$I$24)*'Travel Time Savings'!$I$35)</f>
        <v>559633.78787946433</v>
      </c>
      <c r="C22" s="19">
        <f>(('User Volumes'!G12*'Travel Time Savings'!$I$23)*'Travel Time Savings'!$I$36)+(('User Volumes'!J12*'Travel Time Savings'!$I$24)*'Travel Time Savings'!$I$37)</f>
        <v>141120.98373214292</v>
      </c>
      <c r="D22" s="7">
        <f t="shared" si="0"/>
        <v>418512.80414732138</v>
      </c>
      <c r="G22" s="1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s="13"/>
    </row>
    <row r="23" spans="1:54">
      <c r="A23" s="1">
        <f>IF(A22&lt;'Project Information'!B$11,A22+1,"")</f>
        <v>2035</v>
      </c>
      <c r="B23" s="19">
        <f>(('User Volumes'!F13*'Travel Time Savings'!$I$23)*'Travel Time Savings'!$I$34)+(('User Volumes'!I13*'Travel Time Savings'!$I$24)*'Travel Time Savings'!$I$35)</f>
        <v>559633.78787946433</v>
      </c>
      <c r="C23" s="19">
        <f>(('User Volumes'!G13*'Travel Time Savings'!$I$23)*'Travel Time Savings'!$I$36)+(('User Volumes'!J13*'Travel Time Savings'!$I$24)*'Travel Time Savings'!$I$37)</f>
        <v>141120.98373214292</v>
      </c>
      <c r="D23" s="7">
        <f t="shared" si="0"/>
        <v>418512.80414732138</v>
      </c>
      <c r="G23" s="12"/>
      <c r="H23" t="s">
        <v>405</v>
      </c>
      <c r="I23" s="166">
        <v>0.1</v>
      </c>
      <c r="J23" t="s">
        <v>406</v>
      </c>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s="13"/>
    </row>
    <row r="24" spans="1:54">
      <c r="A24" s="1">
        <f>IF(A23&lt;'Project Information'!B$11,A23+1,"")</f>
        <v>2036</v>
      </c>
      <c r="B24" s="19">
        <f>(('User Volumes'!F14*'Travel Time Savings'!$I$23)*'Travel Time Savings'!$I$34)+(('User Volumes'!I14*'Travel Time Savings'!$I$24)*'Travel Time Savings'!$I$35)</f>
        <v>559633.78787946433</v>
      </c>
      <c r="C24" s="19">
        <f>(('User Volumes'!G14*'Travel Time Savings'!$I$23)*'Travel Time Savings'!$I$36)+(('User Volumes'!J14*'Travel Time Savings'!$I$24)*'Travel Time Savings'!$I$37)</f>
        <v>141120.98373214292</v>
      </c>
      <c r="D24" s="7">
        <f t="shared" si="0"/>
        <v>418512.80414732138</v>
      </c>
      <c r="G24" s="12"/>
      <c r="H24" t="s">
        <v>407</v>
      </c>
      <c r="I24" s="166">
        <v>0.1</v>
      </c>
      <c r="J24" t="s">
        <v>406</v>
      </c>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s="13"/>
    </row>
    <row r="25" spans="1:54">
      <c r="A25" s="1">
        <f>IF(A24&lt;'Project Information'!B$11,A24+1,"")</f>
        <v>2037</v>
      </c>
      <c r="B25" s="19">
        <f>(('User Volumes'!F15*'Travel Time Savings'!$I$23)*'Travel Time Savings'!$I$34)+(('User Volumes'!I15*'Travel Time Savings'!$I$24)*'Travel Time Savings'!$I$35)</f>
        <v>559633.78787946433</v>
      </c>
      <c r="C25" s="19">
        <f>(('User Volumes'!G15*'Travel Time Savings'!$I$23)*'Travel Time Savings'!$I$36)+(('User Volumes'!J15*'Travel Time Savings'!$I$24)*'Travel Time Savings'!$I$37)</f>
        <v>141120.98373214292</v>
      </c>
      <c r="D25" s="7">
        <f t="shared" si="0"/>
        <v>418512.80414732138</v>
      </c>
      <c r="G25" s="12"/>
      <c r="H25" t="s">
        <v>408</v>
      </c>
      <c r="I25" s="130">
        <v>0.7</v>
      </c>
      <c r="J25" t="s">
        <v>409</v>
      </c>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s="13"/>
    </row>
    <row r="26" spans="1:54">
      <c r="A26" s="1">
        <f>IF(A25&lt;'Project Information'!B$11,A25+1,"")</f>
        <v>2038</v>
      </c>
      <c r="B26" s="19">
        <f>(('User Volumes'!F16*'Travel Time Savings'!$I$23)*'Travel Time Savings'!$I$34)+(('User Volumes'!I16*'Travel Time Savings'!$I$24)*'Travel Time Savings'!$I$35)</f>
        <v>559633.78787946433</v>
      </c>
      <c r="C26" s="19">
        <f>(('User Volumes'!G16*'Travel Time Savings'!$I$23)*'Travel Time Savings'!$I$36)+(('User Volumes'!J16*'Travel Time Savings'!$I$24)*'Travel Time Savings'!$I$37)</f>
        <v>141120.98373214292</v>
      </c>
      <c r="D26" s="7">
        <f t="shared" si="0"/>
        <v>418512.80414732138</v>
      </c>
      <c r="G26" s="12"/>
      <c r="H26" t="s">
        <v>410</v>
      </c>
      <c r="I26" s="130">
        <v>3.2</v>
      </c>
      <c r="J26" t="s">
        <v>411</v>
      </c>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s="13"/>
    </row>
    <row r="27" spans="1:54">
      <c r="A27" s="1">
        <f>IF(A26&lt;'Project Information'!B$11,A26+1,"")</f>
        <v>2039</v>
      </c>
      <c r="B27" s="19">
        <f>(('User Volumes'!F17*'Travel Time Savings'!$I$23)*'Travel Time Savings'!$I$34)+(('User Volumes'!I17*'Travel Time Savings'!$I$24)*'Travel Time Savings'!$I$35)</f>
        <v>559633.78787946433</v>
      </c>
      <c r="C27" s="19">
        <f>(('User Volumes'!G17*'Travel Time Savings'!$I$23)*'Travel Time Savings'!$I$36)+(('User Volumes'!J17*'Travel Time Savings'!$I$24)*'Travel Time Savings'!$I$37)</f>
        <v>141120.98373214292</v>
      </c>
      <c r="D27" s="7">
        <f t="shared" si="0"/>
        <v>418512.80414732138</v>
      </c>
      <c r="G27" s="12"/>
      <c r="H27" t="s">
        <v>412</v>
      </c>
      <c r="I27" s="130">
        <v>9.8000000000000007</v>
      </c>
      <c r="J27" t="s">
        <v>411</v>
      </c>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s="13"/>
    </row>
    <row r="28" spans="1:54">
      <c r="A28" s="1">
        <f>IF(A27&lt;'Project Information'!B$11,A27+1,"")</f>
        <v>2040</v>
      </c>
      <c r="B28" s="19">
        <f>(('User Volumes'!F18*'Travel Time Savings'!$I$23)*'Travel Time Savings'!$I$34)+(('User Volumes'!I18*'Travel Time Savings'!$I$24)*'Travel Time Savings'!$I$35)</f>
        <v>559633.78787946433</v>
      </c>
      <c r="C28" s="19">
        <f>(('User Volumes'!G18*'Travel Time Savings'!$I$23)*'Travel Time Savings'!$I$36)+(('User Volumes'!J18*'Travel Time Savings'!$I$24)*'Travel Time Savings'!$I$37)</f>
        <v>141120.98373214292</v>
      </c>
      <c r="D28" s="7">
        <f t="shared" si="0"/>
        <v>418512.80414732138</v>
      </c>
      <c r="G28" s="12"/>
      <c r="H28" t="s">
        <v>413</v>
      </c>
      <c r="I28" s="146">
        <f>Inputs!Y41</f>
        <v>0.86</v>
      </c>
      <c r="J28" t="s">
        <v>292</v>
      </c>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s="13"/>
    </row>
    <row r="29" spans="1:54">
      <c r="A29" s="1">
        <f>IF(A28&lt;'Project Information'!B$11,A28+1,"")</f>
        <v>2041</v>
      </c>
      <c r="B29" s="19">
        <f>(('User Volumes'!F19*'Travel Time Savings'!$I$23)*'Travel Time Savings'!$I$34)+(('User Volumes'!I19*'Travel Time Savings'!$I$24)*'Travel Time Savings'!$I$35)</f>
        <v>559633.78787946433</v>
      </c>
      <c r="C29" s="19">
        <f>(('User Volumes'!G19*'Travel Time Savings'!$I$23)*'Travel Time Savings'!$I$36)+(('User Volumes'!J19*'Travel Time Savings'!$I$24)*'Travel Time Savings'!$I$37)</f>
        <v>141120.98373214292</v>
      </c>
      <c r="D29" s="7">
        <f t="shared" si="0"/>
        <v>418512.80414732138</v>
      </c>
      <c r="G29" s="12"/>
      <c r="H29" t="s">
        <v>414</v>
      </c>
      <c r="I29" s="146">
        <f>Inputs!Y42</f>
        <v>2.38</v>
      </c>
      <c r="J29" t="s">
        <v>294</v>
      </c>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s="13"/>
    </row>
    <row r="30" spans="1:54">
      <c r="A30" s="1">
        <f>IF(A29&lt;'Project Information'!B$11,A29+1,"")</f>
        <v>2042</v>
      </c>
      <c r="B30" s="19">
        <f>(('User Volumes'!F20*'Travel Time Savings'!$I$23)*'Travel Time Savings'!$I$34)+(('User Volumes'!I20*'Travel Time Savings'!$I$24)*'Travel Time Savings'!$I$35)</f>
        <v>559633.78787946433</v>
      </c>
      <c r="C30" s="19">
        <f>(('User Volumes'!G20*'Travel Time Savings'!$I$23)*'Travel Time Savings'!$I$36)+(('User Volumes'!J20*'Travel Time Savings'!$I$24)*'Travel Time Savings'!$I$37)</f>
        <v>141120.98373214292</v>
      </c>
      <c r="D30" s="7">
        <f t="shared" si="0"/>
        <v>418512.80414732138</v>
      </c>
      <c r="G30" s="12"/>
      <c r="H30" t="s">
        <v>415</v>
      </c>
      <c r="I30" s="146">
        <f>I28/I26</f>
        <v>0.26874999999999999</v>
      </c>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s="13"/>
    </row>
    <row r="31" spans="1:54">
      <c r="A31" s="1">
        <f>IF(A30&lt;'Project Information'!B$11,A30+1,"")</f>
        <v>2043</v>
      </c>
      <c r="B31" s="19">
        <f>(('User Volumes'!F21*'Travel Time Savings'!$I$23)*'Travel Time Savings'!$I$34)+(('User Volumes'!I21*'Travel Time Savings'!$I$24)*'Travel Time Savings'!$I$35)</f>
        <v>559633.78787946433</v>
      </c>
      <c r="C31" s="19">
        <f>(('User Volumes'!G21*'Travel Time Savings'!$I$23)*'Travel Time Savings'!$I$36)+(('User Volumes'!J21*'Travel Time Savings'!$I$24)*'Travel Time Savings'!$I$37)</f>
        <v>141120.98373214292</v>
      </c>
      <c r="D31" s="7">
        <f t="shared" si="0"/>
        <v>418512.80414732138</v>
      </c>
      <c r="G31" s="12"/>
      <c r="H31" t="s">
        <v>416</v>
      </c>
      <c r="I31" s="146">
        <f>I29/I27</f>
        <v>0.24285714285714283</v>
      </c>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s="13"/>
    </row>
    <row r="32" spans="1:54">
      <c r="A32" s="1">
        <f>IF(A31&lt;'Project Information'!B$11,A31+1,"")</f>
        <v>2044</v>
      </c>
      <c r="B32" s="19">
        <f>(('User Volumes'!F22*'Travel Time Savings'!$I$23)*'Travel Time Savings'!$I$34)+(('User Volumes'!I22*'Travel Time Savings'!$I$24)*'Travel Time Savings'!$I$35)</f>
        <v>559633.78787946433</v>
      </c>
      <c r="C32" s="19">
        <f>(('User Volumes'!G22*'Travel Time Savings'!$I$23)*'Travel Time Savings'!$I$36)+(('User Volumes'!J22*'Travel Time Savings'!$I$24)*'Travel Time Savings'!$I$37)</f>
        <v>141120.98373214292</v>
      </c>
      <c r="D32" s="7">
        <f t="shared" si="0"/>
        <v>418512.80414732138</v>
      </c>
      <c r="G32" s="12"/>
      <c r="H32" t="s">
        <v>417</v>
      </c>
      <c r="I32">
        <f>(I28-$I$25)/I26</f>
        <v>5.000000000000001E-2</v>
      </c>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s="13"/>
    </row>
    <row r="33" spans="1:54">
      <c r="A33" s="1">
        <f>IF(A32&lt;'Project Information'!B$11,A32+1,"")</f>
        <v>2045</v>
      </c>
      <c r="B33" s="19">
        <f>(('User Volumes'!F23*'Travel Time Savings'!$I$23)*'Travel Time Savings'!$I$34)+(('User Volumes'!I23*'Travel Time Savings'!$I$24)*'Travel Time Savings'!$I$35)</f>
        <v>559633.78787946433</v>
      </c>
      <c r="C33" s="19">
        <f>(('User Volumes'!G23*'Travel Time Savings'!$I$23)*'Travel Time Savings'!$I$36)+(('User Volumes'!J23*'Travel Time Savings'!$I$24)*'Travel Time Savings'!$I$37)</f>
        <v>141120.98373214292</v>
      </c>
      <c r="D33" s="7">
        <f t="shared" si="0"/>
        <v>418512.80414732138</v>
      </c>
      <c r="G33" s="12"/>
      <c r="H33" t="s">
        <v>418</v>
      </c>
      <c r="I33" s="146">
        <f>(I29-$I$25)/I27</f>
        <v>0.1714285714285714</v>
      </c>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s="13"/>
    </row>
    <row r="34" spans="1:54">
      <c r="A34" s="1">
        <f>IF(A33&lt;'Project Information'!B$11,A33+1,"")</f>
        <v>2046</v>
      </c>
      <c r="B34" s="19">
        <f>(('User Volumes'!F24*'Travel Time Savings'!$I$23)*'Travel Time Savings'!$I$34)+(('User Volumes'!I24*'Travel Time Savings'!$I$24)*'Travel Time Savings'!$I$35)</f>
        <v>559633.78787946433</v>
      </c>
      <c r="C34" s="19">
        <f>(('User Volumes'!G24*'Travel Time Savings'!$I$23)*'Travel Time Savings'!$I$36)+(('User Volumes'!J24*'Travel Time Savings'!$I$24)*'Travel Time Savings'!$I$37)</f>
        <v>141120.98373214292</v>
      </c>
      <c r="D34" s="7">
        <f t="shared" si="0"/>
        <v>418512.80414732138</v>
      </c>
      <c r="G34" s="12"/>
      <c r="H34" t="s">
        <v>419</v>
      </c>
      <c r="I34" s="145">
        <f>I30*$B$11</f>
        <v>10.803750000000001</v>
      </c>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s="13"/>
    </row>
    <row r="35" spans="1:54">
      <c r="A35" s="1">
        <f>IF(A34&lt;'Project Information'!B$11,A34+1,"")</f>
        <v>2047</v>
      </c>
      <c r="B35" s="19">
        <f>(('User Volumes'!F25*'Travel Time Savings'!$I$23)*'Travel Time Savings'!$I$34)+(('User Volumes'!I25*'Travel Time Savings'!$I$24)*'Travel Time Savings'!$I$35)</f>
        <v>559633.78787946433</v>
      </c>
      <c r="C35" s="19">
        <f>(('User Volumes'!G25*'Travel Time Savings'!$I$23)*'Travel Time Savings'!$I$36)+(('User Volumes'!J25*'Travel Time Savings'!$I$24)*'Travel Time Savings'!$I$37)</f>
        <v>141120.98373214292</v>
      </c>
      <c r="D35" s="7">
        <f t="shared" si="0"/>
        <v>418512.80414732138</v>
      </c>
      <c r="G35" s="12"/>
      <c r="H35" t="s">
        <v>420</v>
      </c>
      <c r="I35" s="145">
        <f>I31*$B$11</f>
        <v>9.7628571428571416</v>
      </c>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s="13"/>
    </row>
    <row r="36" spans="1:54">
      <c r="A36" s="1">
        <f>IF(A35&lt;'Project Information'!B$11,A35+1,"")</f>
        <v>2048</v>
      </c>
      <c r="B36" s="19">
        <f>(('User Volumes'!F26*'Travel Time Savings'!$I$23)*'Travel Time Savings'!$I$34)+(('User Volumes'!I26*'Travel Time Savings'!$I$24)*'Travel Time Savings'!$I$35)</f>
        <v>559633.78787946433</v>
      </c>
      <c r="C36" s="19">
        <f>(('User Volumes'!G26*'Travel Time Savings'!$I$23)*'Travel Time Savings'!$I$36)+(('User Volumes'!J26*'Travel Time Savings'!$I$24)*'Travel Time Savings'!$I$37)</f>
        <v>141120.98373214292</v>
      </c>
      <c r="D36" s="7">
        <f t="shared" si="0"/>
        <v>418512.80414732138</v>
      </c>
      <c r="G36" s="12"/>
      <c r="H36" t="s">
        <v>421</v>
      </c>
      <c r="I36" s="145">
        <f>I32*$B$11</f>
        <v>2.0100000000000007</v>
      </c>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s="13"/>
    </row>
    <row r="37" spans="1:54">
      <c r="A37" s="1">
        <f>IF(A36&lt;'Project Information'!B$11,A36+1,"")</f>
        <v>2049</v>
      </c>
      <c r="B37" s="19">
        <f>(('User Volumes'!F27*'Travel Time Savings'!$I$23)*'Travel Time Savings'!$I$34)+(('User Volumes'!I27*'Travel Time Savings'!$I$24)*'Travel Time Savings'!$I$35)</f>
        <v>559633.78787946433</v>
      </c>
      <c r="C37" s="19">
        <f>(('User Volumes'!G27*'Travel Time Savings'!$I$23)*'Travel Time Savings'!$I$36)+(('User Volumes'!J27*'Travel Time Savings'!$I$24)*'Travel Time Savings'!$I$37)</f>
        <v>141120.98373214292</v>
      </c>
      <c r="D37" s="7">
        <f t="shared" si="0"/>
        <v>418512.80414732138</v>
      </c>
      <c r="G37" s="12"/>
      <c r="H37" t="s">
        <v>422</v>
      </c>
      <c r="I37" s="145">
        <f>I33*$B$11</f>
        <v>6.8914285714285706</v>
      </c>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s="13"/>
    </row>
    <row r="38" spans="1:54">
      <c r="A38" s="1">
        <f>IF(A37&lt;'Project Information'!B$11,A37+1,"")</f>
        <v>2050</v>
      </c>
      <c r="B38" s="19">
        <f>(('User Volumes'!F28*'Travel Time Savings'!$I$23)*'Travel Time Savings'!$I$34)+(('User Volumes'!I28*'Travel Time Savings'!$I$24)*'Travel Time Savings'!$I$35)</f>
        <v>559633.78787946433</v>
      </c>
      <c r="C38" s="19">
        <f>(('User Volumes'!G28*'Travel Time Savings'!$I$23)*'Travel Time Savings'!$I$36)+(('User Volumes'!J28*'Travel Time Savings'!$I$24)*'Travel Time Savings'!$I$37)</f>
        <v>141120.98373214292</v>
      </c>
      <c r="D38" s="7">
        <f t="shared" si="0"/>
        <v>418512.80414732138</v>
      </c>
      <c r="G38" s="12"/>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s="13"/>
    </row>
    <row r="39" spans="1:54">
      <c r="A39" s="1">
        <f>IF(A38&lt;'Project Information'!B$11,A38+1,"")</f>
        <v>2051</v>
      </c>
      <c r="B39" s="19">
        <f>(('User Volumes'!F29*'Travel Time Savings'!$I$23)*'Travel Time Savings'!$I$34)+(('User Volumes'!I29*'Travel Time Savings'!$I$24)*'Travel Time Savings'!$I$35)</f>
        <v>559633.78787946433</v>
      </c>
      <c r="C39" s="19">
        <f>(('User Volumes'!G29*'Travel Time Savings'!$I$23)*'Travel Time Savings'!$I$36)+(('User Volumes'!J29*'Travel Time Savings'!$I$24)*'Travel Time Savings'!$I$37)</f>
        <v>141120.98373214292</v>
      </c>
      <c r="D39" s="7">
        <f t="shared" si="0"/>
        <v>418512.80414732138</v>
      </c>
      <c r="G39" s="12"/>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s="13"/>
    </row>
    <row r="40" spans="1:54">
      <c r="A40" s="1" t="str">
        <f>IF(A39&lt;'Project Information'!B$11,A39+1,"")</f>
        <v/>
      </c>
      <c r="B40" s="19">
        <v>0</v>
      </c>
      <c r="C40" s="19">
        <v>0</v>
      </c>
      <c r="D40" s="7">
        <f t="shared" si="0"/>
        <v>0</v>
      </c>
      <c r="G40" s="12"/>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s="13"/>
    </row>
    <row r="41" spans="1:54">
      <c r="A41" s="1" t="str">
        <f>IF(A40&lt;'Project Information'!B$11,A40+1,"")</f>
        <v/>
      </c>
      <c r="B41" s="19">
        <v>0</v>
      </c>
      <c r="C41" s="19">
        <v>0</v>
      </c>
      <c r="D41" s="7">
        <f t="shared" si="0"/>
        <v>0</v>
      </c>
      <c r="G41" s="12"/>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s="13"/>
    </row>
    <row r="42" spans="1:54">
      <c r="A42" s="1" t="str">
        <f>IF(A41&lt;'Project Information'!B$11,A41+1,"")</f>
        <v/>
      </c>
      <c r="B42" s="19">
        <v>0</v>
      </c>
      <c r="C42" s="19">
        <v>0</v>
      </c>
      <c r="D42" s="7">
        <f t="shared" si="0"/>
        <v>0</v>
      </c>
      <c r="G42" s="1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s="13"/>
    </row>
    <row r="43" spans="1:54">
      <c r="A43" s="1" t="str">
        <f>IF(A42&lt;'Project Information'!B$11,A42+1,"")</f>
        <v/>
      </c>
      <c r="B43" s="19">
        <v>0</v>
      </c>
      <c r="C43" s="19">
        <v>0</v>
      </c>
      <c r="D43" s="7">
        <f t="shared" si="0"/>
        <v>0</v>
      </c>
      <c r="G43" s="12"/>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s="13"/>
    </row>
    <row r="44" spans="1:54">
      <c r="A44" s="1" t="str">
        <f>IF(A43&lt;'Project Information'!B$11,A43+1,"")</f>
        <v/>
      </c>
      <c r="B44" s="19">
        <v>0</v>
      </c>
      <c r="C44" s="19">
        <v>0</v>
      </c>
      <c r="D44" s="7">
        <f t="shared" si="0"/>
        <v>0</v>
      </c>
      <c r="G44" s="12"/>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s="13"/>
    </row>
    <row r="45" spans="1:54">
      <c r="A45" s="1" t="str">
        <f>IF(A44&lt;'Project Information'!B$11,A44+1,"")</f>
        <v/>
      </c>
      <c r="B45" s="19">
        <v>0</v>
      </c>
      <c r="C45" s="19">
        <v>0</v>
      </c>
      <c r="D45" s="7">
        <f t="shared" si="0"/>
        <v>0</v>
      </c>
      <c r="G45" s="12"/>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s="13"/>
    </row>
    <row r="46" spans="1:54">
      <c r="A46" s="1" t="str">
        <f>IF(A45&lt;'Project Information'!B$11,A45+1,"")</f>
        <v/>
      </c>
      <c r="B46" s="19">
        <v>0</v>
      </c>
      <c r="C46" s="19">
        <v>0</v>
      </c>
      <c r="D46" s="7">
        <f t="shared" si="0"/>
        <v>0</v>
      </c>
      <c r="G46" s="12"/>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s="13"/>
    </row>
    <row r="47" spans="1:54">
      <c r="A47" s="1" t="str">
        <f>IF(A46&lt;'Project Information'!B$11,A46+1,"")</f>
        <v/>
      </c>
      <c r="B47" s="19">
        <v>0</v>
      </c>
      <c r="C47" s="19">
        <v>0</v>
      </c>
      <c r="D47" s="7">
        <f t="shared" si="0"/>
        <v>0</v>
      </c>
      <c r="G47" s="12"/>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s="13"/>
    </row>
    <row r="48" spans="1:54">
      <c r="A48" s="1" t="str">
        <f>IF(A47&lt;'Project Information'!B$11,A47+1,"")</f>
        <v/>
      </c>
      <c r="B48" s="19">
        <v>0</v>
      </c>
      <c r="C48" s="19">
        <v>0</v>
      </c>
      <c r="D48" s="7">
        <f t="shared" si="0"/>
        <v>0</v>
      </c>
      <c r="G48" s="12"/>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s="13"/>
    </row>
    <row r="49" spans="1:54">
      <c r="A49" s="1" t="str">
        <f>IF(A48&lt;'Project Information'!B$11,A48+1,"")</f>
        <v/>
      </c>
      <c r="B49" s="19">
        <v>0</v>
      </c>
      <c r="C49" s="19">
        <v>0</v>
      </c>
      <c r="D49" s="8">
        <f t="shared" si="0"/>
        <v>0</v>
      </c>
      <c r="G49" s="12"/>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s="13"/>
    </row>
    <row r="50" spans="1:54">
      <c r="A50" s="27"/>
      <c r="B50" s="28"/>
      <c r="C50" s="28"/>
      <c r="D50" s="25"/>
      <c r="G50" s="12"/>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s="13"/>
    </row>
    <row r="51" spans="1:54">
      <c r="B51" s="24"/>
      <c r="C51" s="24"/>
      <c r="D51" s="25"/>
      <c r="G51" s="12"/>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s="13"/>
    </row>
    <row r="52" spans="1:54">
      <c r="B52" s="24"/>
      <c r="C52" s="24"/>
      <c r="D52" s="25"/>
      <c r="G52" s="1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s="13"/>
    </row>
    <row r="53" spans="1:54">
      <c r="B53" s="24"/>
      <c r="C53" s="24"/>
      <c r="D53" s="25"/>
      <c r="G53" s="12"/>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s="13"/>
    </row>
    <row r="54" spans="1:54">
      <c r="B54" s="24"/>
      <c r="C54" s="24"/>
      <c r="D54" s="25"/>
      <c r="G54" s="12"/>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s="13"/>
    </row>
    <row r="55" spans="1:54">
      <c r="B55" s="24"/>
      <c r="C55" s="24"/>
      <c r="D55" s="25"/>
      <c r="G55" s="12"/>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s="13"/>
    </row>
    <row r="56" spans="1:54">
      <c r="B56" s="24"/>
      <c r="C56" s="24"/>
      <c r="D56" s="25"/>
      <c r="G56" s="12"/>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s="13"/>
    </row>
    <row r="57" spans="1:54">
      <c r="B57" s="24"/>
      <c r="C57" s="24"/>
      <c r="D57" s="25"/>
      <c r="G57" s="12"/>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s="13"/>
    </row>
    <row r="58" spans="1:54">
      <c r="B58" s="24"/>
      <c r="C58" s="24"/>
      <c r="D58" s="25"/>
      <c r="G58" s="12"/>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s="13"/>
    </row>
    <row r="59" spans="1:54">
      <c r="B59" s="24"/>
      <c r="C59" s="24"/>
      <c r="D59" s="25"/>
      <c r="G59" s="12"/>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s="13"/>
    </row>
    <row r="60" spans="1:54">
      <c r="G60" s="12"/>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s="13"/>
    </row>
    <row r="61" spans="1:54">
      <c r="G61" s="12"/>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s="13"/>
    </row>
    <row r="62" spans="1:54">
      <c r="G62" s="1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s="13"/>
    </row>
    <row r="63" spans="1:54">
      <c r="G63" s="12"/>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s="13"/>
    </row>
    <row r="64" spans="1:54">
      <c r="G64" s="12"/>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s="13"/>
    </row>
    <row r="65" spans="7:54">
      <c r="G65" s="12"/>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s="13"/>
    </row>
    <row r="66" spans="7:54">
      <c r="G66" s="12"/>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s="13"/>
    </row>
    <row r="67" spans="7:54">
      <c r="G67" s="12"/>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s="13"/>
    </row>
    <row r="68" spans="7:54">
      <c r="G68" s="12"/>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s="13"/>
    </row>
    <row r="69" spans="7:54">
      <c r="G69" s="12"/>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s="13"/>
    </row>
    <row r="70" spans="7:54">
      <c r="G70" s="12"/>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s="13"/>
    </row>
    <row r="71" spans="7:54">
      <c r="G71" s="12"/>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s="13"/>
    </row>
    <row r="72" spans="7:54">
      <c r="G72" s="1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s="13"/>
    </row>
    <row r="73" spans="7:54">
      <c r="G73" s="12"/>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s="13"/>
    </row>
    <row r="74" spans="7:54">
      <c r="G74" s="12"/>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s="13"/>
    </row>
    <row r="75" spans="7:54">
      <c r="G75" s="12"/>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s="13"/>
    </row>
    <row r="76" spans="7:54">
      <c r="G76" s="12"/>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s="13"/>
    </row>
    <row r="77" spans="7:54">
      <c r="G77" s="12"/>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s="13"/>
    </row>
    <row r="78" spans="7:54">
      <c r="G78" s="12"/>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s="13"/>
    </row>
    <row r="79" spans="7:54">
      <c r="G79" s="12"/>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s="13"/>
    </row>
    <row r="80" spans="7:54">
      <c r="G80" s="12"/>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s="13"/>
    </row>
    <row r="81" spans="7:54">
      <c r="G81" s="12"/>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s="13"/>
    </row>
    <row r="82" spans="7:54">
      <c r="G82" s="1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s="13"/>
    </row>
    <row r="83" spans="7:54">
      <c r="G83" s="12"/>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s="13"/>
    </row>
    <row r="84" spans="7:54">
      <c r="G84" s="12"/>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s="13"/>
    </row>
    <row r="85" spans="7:54">
      <c r="G85" s="12"/>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s="13"/>
    </row>
    <row r="86" spans="7:54">
      <c r="G86" s="12"/>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s="13"/>
    </row>
    <row r="87" spans="7:54">
      <c r="G87" s="12"/>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s="13"/>
    </row>
    <row r="88" spans="7:54">
      <c r="G88" s="12"/>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s="13"/>
    </row>
    <row r="89" spans="7:54">
      <c r="G89" s="12"/>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s="13"/>
    </row>
    <row r="90" spans="7:54">
      <c r="G90" s="12"/>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s="13"/>
    </row>
    <row r="91" spans="7:54">
      <c r="G91" s="12"/>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s="13"/>
    </row>
    <row r="92" spans="7:54">
      <c r="G92" s="1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s="13"/>
    </row>
    <row r="93" spans="7:54">
      <c r="G93" s="12"/>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s="13"/>
    </row>
    <row r="94" spans="7:54">
      <c r="G94" s="12"/>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s="13"/>
    </row>
    <row r="95" spans="7:54">
      <c r="G95" s="12"/>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s="13"/>
    </row>
    <row r="96" spans="7:54">
      <c r="G96" s="12"/>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s="13"/>
    </row>
    <row r="97" spans="7:54">
      <c r="G97" s="12"/>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s="13"/>
    </row>
    <row r="98" spans="7:54">
      <c r="G98" s="12"/>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s="13"/>
    </row>
    <row r="99" spans="7:54">
      <c r="G99" s="12"/>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s="13"/>
    </row>
    <row r="100" spans="7:54">
      <c r="G100" s="12"/>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s="13"/>
    </row>
    <row r="101" spans="7:54">
      <c r="G101" s="12"/>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s="13"/>
    </row>
    <row r="102" spans="7:54">
      <c r="G102" s="1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s="13"/>
    </row>
    <row r="103" spans="7:54">
      <c r="G103" s="12"/>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s="13"/>
    </row>
    <row r="104" spans="7:54">
      <c r="G104" s="12"/>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s="13"/>
    </row>
    <row r="105" spans="7:54">
      <c r="G105" s="12"/>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s="13"/>
    </row>
    <row r="106" spans="7:54">
      <c r="G106" s="12"/>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s="13"/>
    </row>
    <row r="107" spans="7:54">
      <c r="G107" s="12"/>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s="13"/>
    </row>
    <row r="108" spans="7:54">
      <c r="G108" s="12"/>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s="13"/>
    </row>
    <row r="109" spans="7:54" ht="15" thickBot="1">
      <c r="G109" s="14"/>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6"/>
    </row>
  </sheetData>
  <conditionalFormatting sqref="B20:B49">
    <cfRule type="expression" dxfId="12" priority="2">
      <formula>A20=""</formula>
    </cfRule>
  </conditionalFormatting>
  <conditionalFormatting sqref="C20:C49">
    <cfRule type="expression" dxfId="11" priority="1">
      <formula>A20=""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582A7-60FE-4049-9E01-0156D8D060ED}">
  <sheetPr>
    <tabColor theme="9" tint="0.39997558519241921"/>
  </sheetPr>
  <dimension ref="A1:AZ90"/>
  <sheetViews>
    <sheetView topLeftCell="B17" workbookViewId="0">
      <selection activeCell="H46" sqref="H46"/>
    </sheetView>
  </sheetViews>
  <sheetFormatPr defaultColWidth="9.140625" defaultRowHeight="14.45"/>
  <cols>
    <col min="1" max="1" width="26.42578125" style="4" customWidth="1"/>
    <col min="2" max="2" width="28.85546875" style="4" customWidth="1"/>
    <col min="3" max="5" width="9.140625" style="4"/>
    <col min="6" max="6" width="67.140625" style="4" bestFit="1" customWidth="1"/>
    <col min="7" max="7" width="23.85546875" style="4" bestFit="1" customWidth="1"/>
    <col min="8" max="8" width="127.5703125" style="4" bestFit="1" customWidth="1"/>
    <col min="9" max="9" width="77.7109375" style="4" bestFit="1" customWidth="1"/>
    <col min="10" max="11" width="9.140625" style="4"/>
    <col min="12" max="12" width="46.42578125" style="4" bestFit="1" customWidth="1"/>
    <col min="13" max="16384" width="9.140625" style="4"/>
  </cols>
  <sheetData>
    <row r="1" spans="1:52" ht="20.100000000000001" thickBot="1">
      <c r="A1" s="51" t="s">
        <v>306</v>
      </c>
    </row>
    <row r="2" spans="1:52" ht="15" thickTop="1">
      <c r="A2" s="90" t="s">
        <v>354</v>
      </c>
      <c r="B2" s="90"/>
      <c r="C2" s="90"/>
      <c r="D2" s="90"/>
      <c r="E2" s="90"/>
      <c r="F2" s="90"/>
      <c r="G2" s="90"/>
      <c r="H2" s="90"/>
      <c r="I2" s="90"/>
      <c r="J2" s="90"/>
      <c r="K2" s="90"/>
    </row>
    <row r="3" spans="1:52">
      <c r="A3" s="4" t="s">
        <v>21</v>
      </c>
    </row>
    <row r="4" spans="1:52">
      <c r="A4" s="91" t="s">
        <v>336</v>
      </c>
      <c r="B4" s="90"/>
      <c r="C4" s="90"/>
      <c r="D4" s="90"/>
      <c r="E4" s="90"/>
      <c r="F4" s="90"/>
      <c r="G4" s="90"/>
      <c r="H4" s="90"/>
      <c r="I4" s="90"/>
      <c r="J4" s="90"/>
      <c r="K4" s="90"/>
      <c r="L4" s="90"/>
      <c r="M4" s="90"/>
      <c r="N4" s="90"/>
    </row>
    <row r="5" spans="1:52">
      <c r="A5" s="32" t="s">
        <v>21</v>
      </c>
    </row>
    <row r="6" spans="1:52">
      <c r="A6" s="91" t="s">
        <v>423</v>
      </c>
      <c r="B6" s="90"/>
      <c r="C6" s="90"/>
      <c r="D6" s="90"/>
      <c r="E6" s="90"/>
    </row>
    <row r="7" spans="1:52">
      <c r="A7" s="91" t="s">
        <v>424</v>
      </c>
      <c r="B7" s="90"/>
      <c r="C7" s="90"/>
      <c r="D7" s="90"/>
      <c r="E7" s="90"/>
      <c r="F7" s="90"/>
      <c r="G7" s="90"/>
      <c r="H7" s="90"/>
    </row>
    <row r="8" spans="1:52">
      <c r="A8" s="4" t="s">
        <v>21</v>
      </c>
    </row>
    <row r="9" spans="1:52" ht="15" thickBot="1">
      <c r="A9" s="52" t="s">
        <v>425</v>
      </c>
    </row>
    <row r="10" spans="1:52">
      <c r="A10" s="62" t="s">
        <v>325</v>
      </c>
      <c r="B10" s="63" t="s">
        <v>306</v>
      </c>
      <c r="E10" s="9"/>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1"/>
    </row>
    <row r="11" spans="1:52">
      <c r="A11" s="5">
        <f>'Project Information'!$B$9</f>
        <v>2032</v>
      </c>
      <c r="B11" s="100">
        <f>('User Volumes'!F10*$G$33)+('User Volumes'!H10*$G$33/2)+('User Volumes'!I10*$G$41)+('User Volumes'!K10*$G$41/2)</f>
        <v>3077336.2067072499</v>
      </c>
      <c r="E11" s="12"/>
      <c r="F11"/>
      <c r="G11"/>
      <c r="H11"/>
      <c r="I11"/>
      <c r="J11"/>
      <c r="K11" s="143"/>
      <c r="L11" s="143"/>
      <c r="M11" s="143"/>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s="13"/>
    </row>
    <row r="12" spans="1:52">
      <c r="A12" s="1">
        <f>IF(A11&lt;'Project Information'!B$11,A11+1,"")</f>
        <v>2033</v>
      </c>
      <c r="B12" s="100">
        <f>('User Volumes'!F11*$G$33)+('User Volumes'!H11*$G$33/2)+('User Volumes'!I11*$G$41)+('User Volumes'!K11*$G$41/2)</f>
        <v>3077336.2067072499</v>
      </c>
      <c r="E12" s="12"/>
      <c r="F12" s="177" t="s">
        <v>426</v>
      </c>
      <c r="G12" s="178"/>
      <c r="H12" s="178"/>
      <c r="I12"/>
      <c r="J12"/>
      <c r="K12" s="143"/>
      <c r="L12" s="143"/>
      <c r="M12" s="143"/>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s="13"/>
    </row>
    <row r="13" spans="1:52">
      <c r="A13" s="1">
        <f>IF(A12&lt;'Project Information'!B$11,A12+1,"")</f>
        <v>2034</v>
      </c>
      <c r="B13" s="100">
        <f>('User Volumes'!F12*$G$33)+('User Volumes'!H12*$G$33/2)+('User Volumes'!I12*$G$41)+('User Volumes'!K12*$G$41/2)</f>
        <v>3077336.2067072499</v>
      </c>
      <c r="E13" s="12"/>
      <c r="F13"/>
      <c r="G13"/>
      <c r="H13"/>
      <c r="I13"/>
      <c r="J13"/>
      <c r="K13" s="143"/>
      <c r="L13" s="143"/>
      <c r="M13" s="14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s="13"/>
    </row>
    <row r="14" spans="1:52">
      <c r="A14" s="1">
        <f>IF(A13&lt;'Project Information'!B$11,A13+1,"")</f>
        <v>2035</v>
      </c>
      <c r="B14" s="100">
        <f>('User Volumes'!F13*$G$33)+('User Volumes'!H13*$G$33/2)+('User Volumes'!I13*$G$41)+('User Volumes'!K13*$G$41/2)</f>
        <v>3077336.2067072499</v>
      </c>
      <c r="E14" s="12"/>
      <c r="F14" s="161" t="s">
        <v>427</v>
      </c>
      <c r="G14" s="162"/>
      <c r="H14" s="162"/>
      <c r="I14"/>
      <c r="J14"/>
      <c r="K14" s="143"/>
      <c r="L14" s="143"/>
      <c r="M14" s="143"/>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s="13"/>
    </row>
    <row r="15" spans="1:52">
      <c r="A15" s="1">
        <f>IF(A14&lt;'Project Information'!B$11,A14+1,"")</f>
        <v>2036</v>
      </c>
      <c r="B15" s="100">
        <f>('User Volumes'!F14*$G$33)+('User Volumes'!H14*$G$33/2)+('User Volumes'!I14*$G$41)+('User Volumes'!K14*$G$41/2)</f>
        <v>3077336.2067072499</v>
      </c>
      <c r="E15" s="12"/>
      <c r="F15" s="148" t="s">
        <v>428</v>
      </c>
      <c r="G15" s="143"/>
      <c r="H15"/>
      <c r="I15"/>
      <c r="J15"/>
      <c r="K15" s="143"/>
      <c r="L15" s="143"/>
      <c r="M15" s="143"/>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s="13"/>
    </row>
    <row r="16" spans="1:52">
      <c r="A16" s="1">
        <f>IF(A15&lt;'Project Information'!B$11,A15+1,"")</f>
        <v>2037</v>
      </c>
      <c r="B16" s="100">
        <f>('User Volumes'!F15*$G$33)+('User Volumes'!H15*$G$33/2)+('User Volumes'!I15*$G$41)+('User Volumes'!K15*$G$41/2)</f>
        <v>3077336.2067072499</v>
      </c>
      <c r="E16" s="12"/>
      <c r="F16" t="s">
        <v>429</v>
      </c>
      <c r="G16" s="146">
        <f>Inputs!X16-Inputs!Y16</f>
        <v>8.2341579731743622</v>
      </c>
      <c r="H16" t="s">
        <v>430</v>
      </c>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s="13"/>
    </row>
    <row r="17" spans="1:52">
      <c r="A17" s="1">
        <f>IF(A16&lt;'Project Information'!B$11,A16+1,"")</f>
        <v>2038</v>
      </c>
      <c r="B17" s="100">
        <f>('User Volumes'!F16*$G$33)+('User Volumes'!H16*$G$33/2)+('User Volumes'!I16*$G$41)+('User Volumes'!K16*$G$41/2)</f>
        <v>3077336.2067072499</v>
      </c>
      <c r="E17" s="12"/>
      <c r="F17" t="s">
        <v>431</v>
      </c>
      <c r="G17" s="145">
        <f>'Parameter Values'!B139</f>
        <v>0.13</v>
      </c>
      <c r="H17" t="s">
        <v>432</v>
      </c>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s="13"/>
    </row>
    <row r="18" spans="1:52">
      <c r="A18" s="1">
        <f>IF(A17&lt;'Project Information'!B$11,A17+1,"")</f>
        <v>2039</v>
      </c>
      <c r="B18" s="100">
        <f>('User Volumes'!F17*$G$33)+('User Volumes'!H17*$G$33/2)+('User Volumes'!I17*$G$41)+('User Volumes'!K17*$G$41/2)</f>
        <v>3077336.2067072499</v>
      </c>
      <c r="E18" s="12"/>
      <c r="F18" t="s">
        <v>413</v>
      </c>
      <c r="G18" s="146">
        <f>Inputs!Y41</f>
        <v>0.86</v>
      </c>
      <c r="H18" t="s">
        <v>292</v>
      </c>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s="13"/>
    </row>
    <row r="19" spans="1:52">
      <c r="A19" s="1">
        <f>IF(A18&lt;'Project Information'!B$11,A18+1,"")</f>
        <v>2040</v>
      </c>
      <c r="B19" s="100">
        <f>('User Volumes'!F18*$G$33)+('User Volumes'!H18*$G$33/2)+('User Volumes'!I18*$G$41)+('User Volumes'!K18*$G$41/2)</f>
        <v>3077336.2067072499</v>
      </c>
      <c r="E19" s="12"/>
      <c r="F19" t="s">
        <v>433</v>
      </c>
      <c r="G19" s="145">
        <f>G16*G17*G18</f>
        <v>0.92057886140089362</v>
      </c>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s="13"/>
    </row>
    <row r="20" spans="1:52">
      <c r="A20" s="1">
        <f>IF(A19&lt;'Project Information'!B$11,A19+1,"")</f>
        <v>2041</v>
      </c>
      <c r="B20" s="100">
        <f>('User Volumes'!F19*$G$33)+('User Volumes'!H19*$G$33/2)+('User Volumes'!I19*$G$41)+('User Volumes'!K19*$G$41/2)</f>
        <v>3077336.2067072499</v>
      </c>
      <c r="E20" s="12"/>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s="13"/>
    </row>
    <row r="21" spans="1:52">
      <c r="A21" s="1">
        <f>IF(A20&lt;'Project Information'!B$11,A20+1,"")</f>
        <v>2042</v>
      </c>
      <c r="B21" s="100">
        <f>('User Volumes'!F20*$G$33)+('User Volumes'!H20*$G$33/2)+('User Volumes'!I20*$G$41)+('User Volumes'!K20*$G$41/2)</f>
        <v>3077336.2067072499</v>
      </c>
      <c r="E21" s="12"/>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s="13"/>
    </row>
    <row r="22" spans="1:52">
      <c r="A22" s="1">
        <f>IF(A21&lt;'Project Information'!B$11,A21+1,"")</f>
        <v>2043</v>
      </c>
      <c r="B22" s="100">
        <f>('User Volumes'!F21*$G$33)+('User Volumes'!H21*$G$33/2)+('User Volumes'!I21*$G$41)+('User Volumes'!K21*$G$41/2)</f>
        <v>3077336.2067072499</v>
      </c>
      <c r="E22" s="12"/>
      <c r="F22" s="148" t="s">
        <v>434</v>
      </c>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s="13"/>
    </row>
    <row r="23" spans="1:52">
      <c r="A23" s="1">
        <f>IF(A22&lt;'Project Information'!B$11,A22+1,"")</f>
        <v>2044</v>
      </c>
      <c r="B23" s="100">
        <f>('User Volumes'!F22*$G$33)+('User Volumes'!H22*$G$33/2)+('User Volumes'!I22*$G$41)+('User Volumes'!K22*$G$41/2)</f>
        <v>3077336.2067072499</v>
      </c>
      <c r="E23" s="12"/>
      <c r="F23" t="s">
        <v>435</v>
      </c>
      <c r="G23" s="119">
        <f>Inputs!Y24-Inputs!X24</f>
        <v>9</v>
      </c>
      <c r="H23" t="s">
        <v>409</v>
      </c>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s="13"/>
    </row>
    <row r="24" spans="1:52">
      <c r="A24" s="1">
        <f>IF(A23&lt;'Project Information'!B$11,A23+1,"")</f>
        <v>2045</v>
      </c>
      <c r="B24" s="100">
        <f>('User Volumes'!F23*$G$33)+('User Volumes'!H23*$G$33/2)+('User Volumes'!I23*$G$41)+('User Volumes'!K23*$G$41/2)</f>
        <v>3077336.2067072499</v>
      </c>
      <c r="E24" s="12"/>
      <c r="F24" s="145" t="str">
        <f>'Parameter Values'!A145</f>
        <v>Install Marked-Crosswalk on Roadway with Volumes ≥10,000 Vehicle per Day</v>
      </c>
      <c r="G24" s="145">
        <f>'Parameter Values'!B145</f>
        <v>0.22</v>
      </c>
      <c r="H24" t="s">
        <v>432</v>
      </c>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s="13"/>
    </row>
    <row r="25" spans="1:52">
      <c r="A25" s="1">
        <f>IF(A24&lt;'Project Information'!B$11,A24+1,"")</f>
        <v>2046</v>
      </c>
      <c r="B25" s="100">
        <f>('User Volumes'!F24*$G$33)+('User Volumes'!H24*$G$33/2)+('User Volumes'!I24*$G$41)+('User Volumes'!K24*$G$41/2)</f>
        <v>3077336.2067072499</v>
      </c>
      <c r="E25" s="12"/>
      <c r="F25" t="s">
        <v>433</v>
      </c>
      <c r="G25" s="145">
        <f>G23*G24</f>
        <v>1.98</v>
      </c>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s="13"/>
    </row>
    <row r="26" spans="1:52">
      <c r="A26" s="1">
        <f>IF(A25&lt;'Project Information'!B$11,A25+1,"")</f>
        <v>2047</v>
      </c>
      <c r="B26" s="100">
        <f>('User Volumes'!F25*$G$33)+('User Volumes'!H25*$G$33/2)+('User Volumes'!I25*$G$41)+('User Volumes'!K25*$G$41/2)</f>
        <v>3077336.2067072499</v>
      </c>
      <c r="E26" s="12"/>
      <c r="F26" s="142"/>
      <c r="G26" s="143"/>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s="13"/>
    </row>
    <row r="27" spans="1:52">
      <c r="A27" s="1">
        <f>IF(A26&lt;'Project Information'!B$11,A26+1,"")</f>
        <v>2048</v>
      </c>
      <c r="B27" s="100">
        <f>('User Volumes'!F26*$G$33)+('User Volumes'!H26*$G$33/2)+('User Volumes'!I26*$G$41)+('User Volumes'!K26*$G$41/2)</f>
        <v>3077336.2067072499</v>
      </c>
      <c r="E27" s="12"/>
      <c r="F27" s="142"/>
      <c r="G27" s="143"/>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s="13"/>
    </row>
    <row r="28" spans="1:52">
      <c r="A28" s="1">
        <f>IF(A27&lt;'Project Information'!B$11,A27+1,"")</f>
        <v>2049</v>
      </c>
      <c r="B28" s="100">
        <f>('User Volumes'!F27*$G$33)+('User Volumes'!H27*$G$33/2)+('User Volumes'!I27*$G$41)+('User Volumes'!K27*$G$41/2)</f>
        <v>3077336.2067072499</v>
      </c>
      <c r="E28" s="12"/>
      <c r="F28" s="148" t="s">
        <v>436</v>
      </c>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s="13"/>
    </row>
    <row r="29" spans="1:52">
      <c r="A29" s="1">
        <f>IF(A28&lt;'Project Information'!B$11,A28+1,"")</f>
        <v>2050</v>
      </c>
      <c r="B29" s="100">
        <f>('User Volumes'!F28*$G$33)+('User Volumes'!H28*$G$33/2)+('User Volumes'!I28*$G$41)+('User Volumes'!K28*$G$41/2)</f>
        <v>3077336.2067072499</v>
      </c>
      <c r="E29" s="12"/>
      <c r="F29" t="s">
        <v>437</v>
      </c>
      <c r="G29" s="119">
        <f>Inputs!Y25-Inputs!X25</f>
        <v>5</v>
      </c>
      <c r="H29" t="s">
        <v>409</v>
      </c>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s="13"/>
    </row>
    <row r="30" spans="1:52">
      <c r="A30" s="1">
        <f>IF(A29&lt;'Project Information'!B$11,A29+1,"")</f>
        <v>2051</v>
      </c>
      <c r="B30" s="100">
        <f>('User Volumes'!F29*$G$33)+('User Volumes'!H29*$G$33/2)+('User Volumes'!I29*$G$41)+('User Volumes'!K29*$G$41/2)</f>
        <v>3077336.2067072499</v>
      </c>
      <c r="E30" s="12"/>
      <c r="F30" t="str">
        <f>'Parameter Values'!A146</f>
        <v>Install Signal for Pedestrian Crossing on Roadway with Volumes ≥13,000 Vehicles per Day</v>
      </c>
      <c r="G30" s="145">
        <f>'Parameter Values'!B146</f>
        <v>0.56999999999999995</v>
      </c>
      <c r="H30" t="s">
        <v>432</v>
      </c>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s="13"/>
    </row>
    <row r="31" spans="1:52">
      <c r="A31" s="1" t="str">
        <f>IF(A30&lt;'Project Information'!B$11,A30+1,"")</f>
        <v/>
      </c>
      <c r="B31" s="100">
        <f>('User Volumes'!F30*$G$33)+('User Volumes'!H30*$G$33/2)+('User Volumes'!I30*$G$41)+('User Volumes'!K30*$G$41/2)</f>
        <v>0</v>
      </c>
      <c r="E31" s="12"/>
      <c r="F31" t="s">
        <v>433</v>
      </c>
      <c r="G31" s="145">
        <f>G29*G30</f>
        <v>2.8499999999999996</v>
      </c>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s="13"/>
    </row>
    <row r="32" spans="1:52">
      <c r="A32" s="1" t="str">
        <f>IF(A31&lt;'Project Information'!B$11,A31+1,"")</f>
        <v/>
      </c>
      <c r="B32" s="100">
        <f>('User Volumes'!F31*$G$33)+('User Volumes'!H31*$G$33/2)+('User Volumes'!I31*$G$41)+('User Volumes'!K31*$G$41/2)</f>
        <v>0</v>
      </c>
      <c r="E32" s="12"/>
      <c r="F32" s="142"/>
      <c r="G32" s="143"/>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s="13"/>
    </row>
    <row r="33" spans="1:52">
      <c r="A33" s="1" t="str">
        <f>IF(A32&lt;'Project Information'!B$11,A32+1,"")</f>
        <v/>
      </c>
      <c r="B33" s="100">
        <f>('User Volumes'!F32*$G$33)+('User Volumes'!H32*$G$33/2)+('User Volumes'!I32*$G$41)+('User Volumes'!K32*$G$41/2)</f>
        <v>0</v>
      </c>
      <c r="E33" s="12"/>
      <c r="F33" s="159" t="s">
        <v>438</v>
      </c>
      <c r="G33" s="160">
        <f>G19+G25+G31</f>
        <v>5.7505788614008928</v>
      </c>
      <c r="H33" s="50" t="s">
        <v>439</v>
      </c>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s="13"/>
    </row>
    <row r="34" spans="1:52">
      <c r="A34" s="1" t="str">
        <f>IF(A33&lt;'Project Information'!B$11,A33+1,"")</f>
        <v/>
      </c>
      <c r="B34" s="100">
        <f>('User Volumes'!F33*$G$33)+('User Volumes'!H33*$G$33/2)+('User Volumes'!I33*$G$41)+('User Volumes'!K33*$G$41/2)</f>
        <v>0</v>
      </c>
      <c r="E34" s="12"/>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s="13"/>
    </row>
    <row r="35" spans="1:52">
      <c r="A35" s="1" t="str">
        <f>IF(A34&lt;'Project Information'!B$11,A34+1,"")</f>
        <v/>
      </c>
      <c r="B35" s="100">
        <f>('User Volumes'!F34*$G$33)+('User Volumes'!H34*$G$33/2)+('User Volumes'!I34*$G$41)+('User Volumes'!K34*$G$41/2)</f>
        <v>0</v>
      </c>
      <c r="E35" s="12"/>
      <c r="F35" s="161" t="s">
        <v>440</v>
      </c>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s="13"/>
    </row>
    <row r="36" spans="1:52">
      <c r="A36" s="1" t="str">
        <f>IF(A35&lt;'Project Information'!B$11,A35+1,"")</f>
        <v/>
      </c>
      <c r="B36" s="100">
        <f>('User Volumes'!F35*$G$33)+('User Volumes'!H35*$G$33/2)+('User Volumes'!I35*$G$41)+('User Volumes'!K35*$G$41/2)</f>
        <v>0</v>
      </c>
      <c r="E36" s="12"/>
      <c r="F36" s="149" t="s">
        <v>441</v>
      </c>
      <c r="G36" s="165"/>
      <c r="H36" s="50"/>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s="13"/>
    </row>
    <row r="37" spans="1:52">
      <c r="A37" s="1" t="str">
        <f>IF(A36&lt;'Project Information'!B$11,A36+1,"")</f>
        <v/>
      </c>
      <c r="B37" s="100">
        <f>('User Volumes'!F36*$G$33)+('User Volumes'!H36*$G$33/2)+('User Volumes'!I36*$G$41)+('User Volumes'!K36*$G$41/2)</f>
        <v>0</v>
      </c>
      <c r="E37" s="12"/>
      <c r="F37" t="s">
        <v>442</v>
      </c>
      <c r="G37" s="145">
        <f>'Parameter Values'!B153</f>
        <v>1.76</v>
      </c>
      <c r="H37" t="s">
        <v>432</v>
      </c>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s="13"/>
    </row>
    <row r="38" spans="1:52">
      <c r="A38" s="1" t="str">
        <f>IF(A37&lt;'Project Information'!B$11,A37+1,"")</f>
        <v/>
      </c>
      <c r="B38" s="100">
        <f>('User Volumes'!F37*$G$33)+('User Volumes'!H37*$G$33/2)+('User Volumes'!I37*$G$41)+('User Volumes'!K37*$G$41/2)</f>
        <v>0</v>
      </c>
      <c r="E38" s="12"/>
      <c r="F38" t="s">
        <v>414</v>
      </c>
      <c r="G38" s="146">
        <f>Inputs!Y42</f>
        <v>2.38</v>
      </c>
      <c r="H38" t="s">
        <v>294</v>
      </c>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s="13"/>
    </row>
    <row r="39" spans="1:52">
      <c r="A39" s="1" t="str">
        <f>IF(A38&lt;'Project Information'!B$11,A38+1,"")</f>
        <v/>
      </c>
      <c r="B39" s="100">
        <f>('User Volumes'!F38*$G$33)+('User Volumes'!H38*$G$33/2)+('User Volumes'!I38*$G$41)+('User Volumes'!K38*$G$41/2)</f>
        <v>0</v>
      </c>
      <c r="E39" s="12"/>
      <c r="F39" t="s">
        <v>433</v>
      </c>
      <c r="G39" s="145">
        <f>G37*G38</f>
        <v>4.1887999999999996</v>
      </c>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s="13"/>
    </row>
    <row r="40" spans="1:52">
      <c r="A40" s="2" t="str">
        <f>IF(A39&lt;'Project Information'!B$11,A39+1,"")</f>
        <v/>
      </c>
      <c r="B40" s="100">
        <f>('User Volumes'!F39*$G$33)+('User Volumes'!H39*$G$33/2)+('User Volumes'!I39*$G$41)+('User Volumes'!K39*$G$41/2)</f>
        <v>0</v>
      </c>
      <c r="E40" s="12"/>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s="13"/>
    </row>
    <row r="41" spans="1:52">
      <c r="E41" s="12"/>
      <c r="F41" s="159" t="s">
        <v>443</v>
      </c>
      <c r="G41" s="160">
        <f>G39</f>
        <v>4.1887999999999996</v>
      </c>
      <c r="H41" s="50" t="s">
        <v>439</v>
      </c>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s="13"/>
    </row>
    <row r="42" spans="1:52">
      <c r="E42" s="1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s="13"/>
    </row>
    <row r="43" spans="1:52">
      <c r="E43" s="12"/>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s="13"/>
    </row>
    <row r="44" spans="1:52">
      <c r="E44" s="12"/>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s="13"/>
    </row>
    <row r="45" spans="1:52">
      <c r="E45" s="12"/>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s="13"/>
    </row>
    <row r="46" spans="1:52">
      <c r="E46" s="12"/>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s="13"/>
    </row>
    <row r="47" spans="1:52">
      <c r="E47" s="12"/>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s="13"/>
    </row>
    <row r="48" spans="1:52">
      <c r="E48" s="12"/>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s="13"/>
    </row>
    <row r="49" spans="5:52">
      <c r="E49" s="12"/>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s="13"/>
    </row>
    <row r="50" spans="5:52">
      <c r="E50" s="12"/>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s="13"/>
    </row>
    <row r="51" spans="5:52">
      <c r="E51" s="12"/>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s="13"/>
    </row>
    <row r="52" spans="5:52">
      <c r="E52" s="1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s="13"/>
    </row>
    <row r="53" spans="5:52">
      <c r="E53" s="12"/>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s="13"/>
    </row>
    <row r="54" spans="5:52">
      <c r="E54" s="12"/>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s="13"/>
    </row>
    <row r="55" spans="5:52">
      <c r="E55" s="12"/>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s="13"/>
    </row>
    <row r="56" spans="5:52">
      <c r="E56" s="12"/>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s="13"/>
    </row>
    <row r="57" spans="5:52">
      <c r="E57" s="12"/>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s="13"/>
    </row>
    <row r="58" spans="5:52">
      <c r="E58" s="12"/>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s="13"/>
    </row>
    <row r="59" spans="5:52">
      <c r="E59" s="12"/>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s="13"/>
    </row>
    <row r="60" spans="5:52">
      <c r="E60" s="12"/>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s="13"/>
    </row>
    <row r="61" spans="5:52">
      <c r="E61" s="12"/>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s="13"/>
    </row>
    <row r="62" spans="5:52">
      <c r="E62" s="1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s="13"/>
    </row>
    <row r="63" spans="5:52">
      <c r="E63" s="12"/>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s="13"/>
    </row>
    <row r="64" spans="5:52">
      <c r="E64" s="12"/>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s="13"/>
    </row>
    <row r="65" spans="5:52">
      <c r="E65" s="12"/>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s="13"/>
    </row>
    <row r="66" spans="5:52">
      <c r="E66" s="12"/>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s="13"/>
    </row>
    <row r="67" spans="5:52">
      <c r="E67" s="12"/>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s="13"/>
    </row>
    <row r="68" spans="5:52">
      <c r="E68" s="12"/>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s="13"/>
    </row>
    <row r="69" spans="5:52">
      <c r="E69" s="12"/>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s="13"/>
    </row>
    <row r="70" spans="5:52">
      <c r="E70" s="12"/>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s="13"/>
    </row>
    <row r="71" spans="5:52">
      <c r="E71" s="12"/>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s="13"/>
    </row>
    <row r="72" spans="5:52">
      <c r="E72" s="1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s="13"/>
    </row>
    <row r="73" spans="5:52">
      <c r="E73" s="12"/>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s="13"/>
    </row>
    <row r="74" spans="5:52">
      <c r="E74" s="12"/>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s="13"/>
    </row>
    <row r="75" spans="5:52">
      <c r="E75" s="12"/>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s="13"/>
    </row>
    <row r="76" spans="5:52">
      <c r="E76" s="12"/>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s="13"/>
    </row>
    <row r="77" spans="5:52">
      <c r="E77" s="12"/>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s="13"/>
    </row>
    <row r="78" spans="5:52">
      <c r="E78" s="12"/>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s="13"/>
    </row>
    <row r="79" spans="5:52">
      <c r="E79" s="12"/>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s="13"/>
    </row>
    <row r="80" spans="5:52">
      <c r="E80" s="12"/>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s="13"/>
    </row>
    <row r="81" spans="5:52">
      <c r="E81" s="12"/>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s="13"/>
    </row>
    <row r="82" spans="5:52">
      <c r="E82" s="1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s="13"/>
    </row>
    <row r="83" spans="5:52">
      <c r="E83" s="12"/>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s="13"/>
    </row>
    <row r="84" spans="5:52">
      <c r="E84" s="12"/>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s="13"/>
    </row>
    <row r="85" spans="5:52">
      <c r="E85" s="12"/>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s="13"/>
    </row>
    <row r="86" spans="5:52">
      <c r="E86" s="12"/>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s="13"/>
    </row>
    <row r="87" spans="5:52">
      <c r="E87" s="12"/>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s="13"/>
    </row>
    <row r="88" spans="5:52">
      <c r="E88" s="12"/>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s="13"/>
    </row>
    <row r="89" spans="5:52">
      <c r="E89" s="12"/>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s="13"/>
    </row>
    <row r="90" spans="5:52" ht="15" thickBot="1">
      <c r="E90" s="14"/>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6"/>
    </row>
  </sheetData>
  <conditionalFormatting sqref="B11:B40">
    <cfRule type="expression" dxfId="10" priority="1">
      <formula>A11=""</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EE6D4-7F6C-4AC2-AF83-FF0176DC6AB8}">
  <sheetPr>
    <tabColor theme="9" tint="0.39997558519241921"/>
  </sheetPr>
  <dimension ref="A1:AZ94"/>
  <sheetViews>
    <sheetView topLeftCell="A11" workbookViewId="0">
      <selection activeCell="I13" sqref="I13"/>
    </sheetView>
  </sheetViews>
  <sheetFormatPr defaultColWidth="9.140625" defaultRowHeight="14.45"/>
  <cols>
    <col min="1" max="1" width="27.28515625" style="4" customWidth="1"/>
    <col min="2" max="2" width="40.7109375" style="4" customWidth="1"/>
    <col min="3" max="3" width="24.42578125" style="4" customWidth="1"/>
    <col min="4" max="6" width="9.140625" style="4"/>
    <col min="7" max="7" width="18.7109375" style="4" customWidth="1"/>
    <col min="8" max="16384" width="9.140625" style="4"/>
  </cols>
  <sheetData>
    <row r="1" spans="1:52" ht="20.100000000000001" thickBot="1">
      <c r="A1" s="51" t="s">
        <v>307</v>
      </c>
    </row>
    <row r="2" spans="1:52" ht="15" thickTop="1">
      <c r="A2" s="90" t="s">
        <v>354</v>
      </c>
      <c r="B2" s="90"/>
      <c r="C2" s="90"/>
      <c r="D2" s="90"/>
      <c r="E2" s="90"/>
      <c r="F2" s="90"/>
      <c r="G2" s="90"/>
      <c r="H2" s="90"/>
    </row>
    <row r="3" spans="1:52">
      <c r="A3" s="4" t="s">
        <v>21</v>
      </c>
    </row>
    <row r="4" spans="1:52">
      <c r="A4" s="91" t="s">
        <v>336</v>
      </c>
      <c r="B4" s="90"/>
      <c r="C4" s="90"/>
      <c r="D4" s="90"/>
      <c r="E4" s="90"/>
      <c r="F4" s="90"/>
      <c r="G4" s="90"/>
      <c r="H4" s="90"/>
      <c r="I4" s="90"/>
      <c r="J4" s="90"/>
      <c r="K4" s="90"/>
    </row>
    <row r="5" spans="1:52">
      <c r="A5" s="32" t="s">
        <v>21</v>
      </c>
    </row>
    <row r="6" spans="1:52">
      <c r="A6" s="52" t="s">
        <v>355</v>
      </c>
    </row>
    <row r="7" spans="1:52" ht="30.75">
      <c r="A7" s="70" t="s">
        <v>187</v>
      </c>
      <c r="B7" s="70" t="s">
        <v>444</v>
      </c>
      <c r="C7" s="71" t="s">
        <v>445</v>
      </c>
    </row>
    <row r="8" spans="1:52">
      <c r="A8" s="37" t="s">
        <v>446</v>
      </c>
      <c r="B8" s="37" t="str">
        <f>'Parameter Values'!B220</f>
        <v>Ages 20-74</v>
      </c>
      <c r="C8" s="38">
        <f>'Parameter Values'!C220</f>
        <v>8.36</v>
      </c>
    </row>
    <row r="9" spans="1:52">
      <c r="A9" s="37" t="s">
        <v>447</v>
      </c>
      <c r="B9" s="37" t="str">
        <f>'Parameter Values'!B221</f>
        <v>Ages 20-64</v>
      </c>
      <c r="C9" s="38">
        <f>'Parameter Values'!C221</f>
        <v>7.45</v>
      </c>
    </row>
    <row r="10" spans="1:52">
      <c r="A10" s="90" t="str">
        <f>RIGHT('Parameter Values'!A225,LEN('Parameter Values'!A225)-5)</f>
        <v>Absent more localized data on the proportion of the expected users falling into the age ranges above, applicants may apply a general assumption of 68% and 59% of overall induced trips falling into the walking and cycling age ranges, respectively, assuming a distribution matching the national average.</v>
      </c>
      <c r="B10" s="90"/>
      <c r="C10" s="90"/>
      <c r="D10" s="90"/>
      <c r="E10" s="90"/>
      <c r="F10" s="90"/>
      <c r="G10" s="90"/>
      <c r="H10" s="90"/>
      <c r="I10" s="90"/>
      <c r="J10" s="90"/>
      <c r="K10" s="90"/>
      <c r="L10" s="90"/>
      <c r="M10" s="90"/>
      <c r="N10" s="90"/>
      <c r="O10" s="90"/>
      <c r="P10" s="90"/>
      <c r="Q10" s="90"/>
      <c r="R10" s="90"/>
      <c r="S10" s="90"/>
      <c r="T10" s="90"/>
      <c r="U10" s="90"/>
      <c r="V10" s="90"/>
      <c r="W10" s="90"/>
    </row>
    <row r="11" spans="1:52">
      <c r="A11" s="90" t="str">
        <f>RIGHT('Parameter Values'!A226,LEN('Parameter Values'!A226)-5)</f>
        <v xml:space="preserve">Applicants should ensure these monetization values are only applied to trips induced from non-active transportation modes within the relevant age ranges for each mode. Absent more localized data on the proportion of induced trips coming from non-active transportation modes, applicants may apply a general assumption of 89% of induced trips falling into that category, assuming a distribution matching the national average travel pattern. </v>
      </c>
      <c r="B11" s="90"/>
      <c r="C11" s="90"/>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row>
    <row r="12" spans="1:52">
      <c r="A12" s="32" t="s">
        <v>21</v>
      </c>
    </row>
    <row r="13" spans="1:52" ht="15" thickBot="1">
      <c r="A13" s="52" t="s">
        <v>448</v>
      </c>
    </row>
    <row r="14" spans="1:52">
      <c r="A14" s="62" t="s">
        <v>325</v>
      </c>
      <c r="B14" s="63" t="s">
        <v>307</v>
      </c>
      <c r="E14" s="9" t="s">
        <v>324</v>
      </c>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1"/>
    </row>
    <row r="15" spans="1:52">
      <c r="A15" s="5">
        <f>'Project Information'!$B$9</f>
        <v>2032</v>
      </c>
      <c r="B15" s="100">
        <f>(('User Volumes'!H10)*$C$8*$H$19*$H$22)+(('User Volumes'!K10)*$C$9*$H$20*$H$22)</f>
        <v>258936.59499375059</v>
      </c>
      <c r="E15" s="12"/>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s="13"/>
    </row>
    <row r="16" spans="1:52">
      <c r="A16" s="1">
        <f>IF(A15&lt;'Project Information'!B$11,A15+1,"")</f>
        <v>2033</v>
      </c>
      <c r="B16" s="100">
        <f>(('User Volumes'!H11)*$C$8*$H$19*$H$22)+(('User Volumes'!K11)*$C$9*$H$20*$H$22)</f>
        <v>258936.59499375059</v>
      </c>
      <c r="E16" s="12"/>
      <c r="F16" s="177" t="s">
        <v>449</v>
      </c>
      <c r="G16" s="178"/>
      <c r="H16" s="178"/>
      <c r="I16" s="178"/>
      <c r="J16" s="178"/>
      <c r="K16" s="178"/>
      <c r="L16" s="178"/>
      <c r="M16" s="178"/>
      <c r="N16" s="178"/>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s="13"/>
    </row>
    <row r="17" spans="1:52">
      <c r="A17" s="1">
        <f>IF(A16&lt;'Project Information'!B$11,A16+1,"")</f>
        <v>2034</v>
      </c>
      <c r="B17" s="100">
        <f>(('User Volumes'!H12)*$C$8*$H$19*$H$22)+(('User Volumes'!K12)*$C$9*$H$20*$H$22)</f>
        <v>258936.59499375059</v>
      </c>
      <c r="E17" s="12"/>
      <c r="F17" s="112"/>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s="13"/>
    </row>
    <row r="18" spans="1:52" ht="15">
      <c r="A18" s="1">
        <f>IF(A17&lt;'Project Information'!B$11,A17+1,"")</f>
        <v>2035</v>
      </c>
      <c r="B18" s="100">
        <f>(('User Volumes'!H13)*$C$8*$H$19*$H$22)+(('User Volumes'!K13)*$C$9*$H$20*$H$22)</f>
        <v>258936.59499375059</v>
      </c>
      <c r="E18" s="12"/>
      <c r="F18" s="112" t="s">
        <v>450</v>
      </c>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s="13"/>
    </row>
    <row r="19" spans="1:52">
      <c r="A19" s="1">
        <f>IF(A18&lt;'Project Information'!B$11,A18+1,"")</f>
        <v>2036</v>
      </c>
      <c r="B19" s="100">
        <f>(('User Volumes'!H14)*$C$8*$H$19*$H$22)+(('User Volumes'!K14)*$C$9*$H$20*$H$22)</f>
        <v>258936.59499375059</v>
      </c>
      <c r="E19" s="12"/>
      <c r="F19" t="s">
        <v>320</v>
      </c>
      <c r="G19"/>
      <c r="H19">
        <v>0.68</v>
      </c>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s="13"/>
    </row>
    <row r="20" spans="1:52">
      <c r="A20" s="1">
        <f>IF(A19&lt;'Project Information'!B$11,A19+1,"")</f>
        <v>2037</v>
      </c>
      <c r="B20" s="100">
        <f>(('User Volumes'!H15)*$C$8*$H$19*$H$22)+(('User Volumes'!K15)*$C$9*$H$20*$H$22)</f>
        <v>258936.59499375059</v>
      </c>
      <c r="E20" s="12"/>
      <c r="F20" t="s">
        <v>447</v>
      </c>
      <c r="G20"/>
      <c r="H20">
        <v>0.59</v>
      </c>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s="13"/>
    </row>
    <row r="21" spans="1:52">
      <c r="A21" s="1">
        <f>IF(A20&lt;'Project Information'!B$11,A20+1,"")</f>
        <v>2038</v>
      </c>
      <c r="B21" s="100">
        <f>(('User Volumes'!H16)*$C$8*$H$19*$H$22)+(('User Volumes'!K16)*$C$9*$H$20*$H$22)</f>
        <v>258936.59499375059</v>
      </c>
      <c r="E21" s="12"/>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s="13"/>
    </row>
    <row r="22" spans="1:52" ht="15">
      <c r="A22" s="1">
        <f>IF(A21&lt;'Project Information'!B$11,A21+1,"")</f>
        <v>2039</v>
      </c>
      <c r="B22" s="100">
        <f>(('User Volumes'!H17)*$C$8*$H$19*$H$22)+(('User Volumes'!K17)*$C$9*$H$20*$H$22)</f>
        <v>258936.59499375059</v>
      </c>
      <c r="E22" s="12"/>
      <c r="F22" s="112" t="s">
        <v>451</v>
      </c>
      <c r="G22"/>
      <c r="H22">
        <v>0.89</v>
      </c>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s="13"/>
    </row>
    <row r="23" spans="1:52">
      <c r="A23" s="1">
        <f>IF(A22&lt;'Project Information'!B$11,A22+1,"")</f>
        <v>2040</v>
      </c>
      <c r="B23" s="100">
        <f>(('User Volumes'!H18)*$C$8*$H$19*$H$22)+(('User Volumes'!K18)*$C$9*$H$20*$H$22)</f>
        <v>258936.59499375059</v>
      </c>
      <c r="E23" s="12"/>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s="13"/>
    </row>
    <row r="24" spans="1:52">
      <c r="A24" s="1">
        <f>IF(A23&lt;'Project Information'!B$11,A23+1,"")</f>
        <v>2041</v>
      </c>
      <c r="B24" s="100">
        <f>(('User Volumes'!H19)*$C$8*$H$19*$H$22)+(('User Volumes'!K19)*$C$9*$H$20*$H$22)</f>
        <v>258936.59499375059</v>
      </c>
      <c r="E24" s="12"/>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s="13"/>
    </row>
    <row r="25" spans="1:52">
      <c r="A25" s="1">
        <f>IF(A24&lt;'Project Information'!B$11,A24+1,"")</f>
        <v>2042</v>
      </c>
      <c r="B25" s="100">
        <f>(('User Volumes'!H20)*$C$8*$H$19*$H$22)+(('User Volumes'!K20)*$C$9*$H$20*$H$22)</f>
        <v>258936.59499375059</v>
      </c>
      <c r="E25" s="12"/>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s="13"/>
    </row>
    <row r="26" spans="1:52">
      <c r="A26" s="1">
        <f>IF(A25&lt;'Project Information'!B$11,A25+1,"")</f>
        <v>2043</v>
      </c>
      <c r="B26" s="100">
        <f>(('User Volumes'!H21)*$C$8*$H$19*$H$22)+(('User Volumes'!K21)*$C$9*$H$20*$H$22)</f>
        <v>258936.59499375059</v>
      </c>
      <c r="E26" s="12"/>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s="13"/>
    </row>
    <row r="27" spans="1:52">
      <c r="A27" s="1">
        <f>IF(A26&lt;'Project Information'!B$11,A26+1,"")</f>
        <v>2044</v>
      </c>
      <c r="B27" s="100">
        <f>(('User Volumes'!H22)*$C$8*$H$19*$H$22)+(('User Volumes'!K22)*$C$9*$H$20*$H$22)</f>
        <v>258936.59499375059</v>
      </c>
      <c r="E27" s="12"/>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s="13"/>
    </row>
    <row r="28" spans="1:52">
      <c r="A28" s="1">
        <f>IF(A27&lt;'Project Information'!B$11,A27+1,"")</f>
        <v>2045</v>
      </c>
      <c r="B28" s="100">
        <f>(('User Volumes'!H23)*$C$8*$H$19*$H$22)+(('User Volumes'!K23)*$C$9*$H$20*$H$22)</f>
        <v>258936.59499375059</v>
      </c>
      <c r="E28" s="12"/>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s="13"/>
    </row>
    <row r="29" spans="1:52">
      <c r="A29" s="1">
        <f>IF(A28&lt;'Project Information'!B$11,A28+1,"")</f>
        <v>2046</v>
      </c>
      <c r="B29" s="100">
        <f>(('User Volumes'!H24)*$C$8*$H$19*$H$22)+(('User Volumes'!K24)*$C$9*$H$20*$H$22)</f>
        <v>258936.59499375059</v>
      </c>
      <c r="E29" s="12"/>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s="13"/>
    </row>
    <row r="30" spans="1:52">
      <c r="A30" s="1">
        <f>IF(A29&lt;'Project Information'!B$11,A29+1,"")</f>
        <v>2047</v>
      </c>
      <c r="B30" s="100">
        <f>(('User Volumes'!H25)*$C$8*$H$19*$H$22)+(('User Volumes'!K25)*$C$9*$H$20*$H$22)</f>
        <v>258936.59499375059</v>
      </c>
      <c r="E30" s="12"/>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s="13"/>
    </row>
    <row r="31" spans="1:52">
      <c r="A31" s="1">
        <f>IF(A30&lt;'Project Information'!B$11,A30+1,"")</f>
        <v>2048</v>
      </c>
      <c r="B31" s="100">
        <f>(('User Volumes'!H26)*$C$8*$H$19*$H$22)+(('User Volumes'!K26)*$C$9*$H$20*$H$22)</f>
        <v>258936.59499375059</v>
      </c>
      <c r="E31" s="12"/>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s="13"/>
    </row>
    <row r="32" spans="1:52">
      <c r="A32" s="1">
        <f>IF(A31&lt;'Project Information'!B$11,A31+1,"")</f>
        <v>2049</v>
      </c>
      <c r="B32" s="100">
        <f>(('User Volumes'!H27)*$C$8*$H$19*$H$22)+(('User Volumes'!K27)*$C$9*$H$20*$H$22)</f>
        <v>258936.59499375059</v>
      </c>
      <c r="E32" s="1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s="13"/>
    </row>
    <row r="33" spans="1:52">
      <c r="A33" s="1">
        <f>IF(A32&lt;'Project Information'!B$11,A32+1,"")</f>
        <v>2050</v>
      </c>
      <c r="B33" s="100">
        <f>(('User Volumes'!H28)*$C$8*$H$19*$H$22)+(('User Volumes'!K28)*$C$9*$H$20*$H$22)</f>
        <v>258936.59499375059</v>
      </c>
      <c r="E33" s="12"/>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s="13"/>
    </row>
    <row r="34" spans="1:52">
      <c r="A34" s="1">
        <f>IF(A33&lt;'Project Information'!B$11,A33+1,"")</f>
        <v>2051</v>
      </c>
      <c r="B34" s="100">
        <f>(('User Volumes'!H29)*$C$8*$H$19*$H$22)+(('User Volumes'!K29)*$C$9*$H$20*$H$22)</f>
        <v>258936.59499375059</v>
      </c>
      <c r="E34" s="12"/>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s="13"/>
    </row>
    <row r="35" spans="1:52">
      <c r="A35" s="1" t="str">
        <f>IF(A34&lt;'Project Information'!B$11,A34+1,"")</f>
        <v/>
      </c>
      <c r="B35" s="100">
        <f>(('User Volumes'!H30)*$C$8*$H$19*$H$22)+(('User Volumes'!K30)*$C$9*$H$20*$H$22)</f>
        <v>0</v>
      </c>
      <c r="E35" s="12"/>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s="13"/>
    </row>
    <row r="36" spans="1:52">
      <c r="A36" s="1" t="str">
        <f>IF(A35&lt;'Project Information'!B$11,A35+1,"")</f>
        <v/>
      </c>
      <c r="B36" s="100">
        <f>(('User Volumes'!H31)*$C$8*$H$19*$H$22)+(('User Volumes'!K31)*$C$9*$H$20*$H$22)</f>
        <v>0</v>
      </c>
      <c r="E36" s="12"/>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s="13"/>
    </row>
    <row r="37" spans="1:52">
      <c r="A37" s="1" t="str">
        <f>IF(A36&lt;'Project Information'!B$11,A36+1,"")</f>
        <v/>
      </c>
      <c r="B37" s="100">
        <f>(('User Volumes'!H32)*$C$8*$H$19*$H$22)+(('User Volumes'!K32)*$C$9*$H$20*$H$22)</f>
        <v>0</v>
      </c>
      <c r="E37" s="12"/>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s="13"/>
    </row>
    <row r="38" spans="1:52">
      <c r="A38" s="1" t="str">
        <f>IF(A37&lt;'Project Information'!B$11,A37+1,"")</f>
        <v/>
      </c>
      <c r="B38" s="100">
        <f>(('User Volumes'!H33)*$C$8*$H$19*$H$22)+(('User Volumes'!K33)*$C$9*$H$20*$H$22)</f>
        <v>0</v>
      </c>
      <c r="E38" s="12"/>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s="13"/>
    </row>
    <row r="39" spans="1:52">
      <c r="A39" s="1" t="str">
        <f>IF(A38&lt;'Project Information'!B$11,A38+1,"")</f>
        <v/>
      </c>
      <c r="B39" s="100">
        <f>(('User Volumes'!H34)*$C$8*$H$19*$H$22)+(('User Volumes'!K34)*$C$9*$H$20*$H$22)</f>
        <v>0</v>
      </c>
      <c r="E39" s="12"/>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s="13"/>
    </row>
    <row r="40" spans="1:52">
      <c r="A40" s="1" t="str">
        <f>IF(A39&lt;'Project Information'!B$11,A39+1,"")</f>
        <v/>
      </c>
      <c r="B40" s="100">
        <f>(('User Volumes'!H35)*$C$8*$H$19*$H$22)+(('User Volumes'!K35)*$C$9*$H$20*$H$22)</f>
        <v>0</v>
      </c>
      <c r="E40" s="12"/>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s="13"/>
    </row>
    <row r="41" spans="1:52">
      <c r="A41" s="1" t="str">
        <f>IF(A40&lt;'Project Information'!B$11,A40+1,"")</f>
        <v/>
      </c>
      <c r="B41" s="100">
        <f>(('User Volumes'!H36)*$C$8*$H$19*$H$22)+(('User Volumes'!K36)*$C$9*$H$20*$H$22)</f>
        <v>0</v>
      </c>
      <c r="E41" s="12"/>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s="13"/>
    </row>
    <row r="42" spans="1:52">
      <c r="A42" s="1" t="str">
        <f>IF(A41&lt;'Project Information'!B$11,A41+1,"")</f>
        <v/>
      </c>
      <c r="B42" s="100">
        <f>(('User Volumes'!H37)*$C$8*$H$19*$H$22)+(('User Volumes'!K37)*$C$9*$H$20*$H$22)</f>
        <v>0</v>
      </c>
      <c r="E42" s="1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s="13"/>
    </row>
    <row r="43" spans="1:52">
      <c r="A43" s="1" t="str">
        <f>IF(A42&lt;'Project Information'!B$11,A42+1,"")</f>
        <v/>
      </c>
      <c r="B43" s="100">
        <f>(('User Volumes'!H38)*$C$8*$H$19*$H$22)+(('User Volumes'!K38)*$C$9*$H$20*$H$22)</f>
        <v>0</v>
      </c>
      <c r="E43" s="12"/>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s="13"/>
    </row>
    <row r="44" spans="1:52">
      <c r="A44" s="2" t="str">
        <f>IF(A43&lt;'Project Information'!B$11,A43+1,"")</f>
        <v/>
      </c>
      <c r="B44" s="100">
        <f>(('User Volumes'!H39)*$C$8*$H$19*$H$22)+(('User Volumes'!K39)*$C$9*$H$20*$H$22)</f>
        <v>0</v>
      </c>
      <c r="E44" s="12"/>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s="13"/>
    </row>
    <row r="45" spans="1:52">
      <c r="E45" s="12"/>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s="13"/>
    </row>
    <row r="46" spans="1:52">
      <c r="E46" s="12"/>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s="13"/>
    </row>
    <row r="47" spans="1:52">
      <c r="E47" s="12"/>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s="13"/>
    </row>
    <row r="48" spans="1:52">
      <c r="E48" s="12"/>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s="13"/>
    </row>
    <row r="49" spans="5:52">
      <c r="E49" s="12"/>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s="13"/>
    </row>
    <row r="50" spans="5:52">
      <c r="E50" s="12"/>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s="13"/>
    </row>
    <row r="51" spans="5:52">
      <c r="E51" s="12"/>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s="13"/>
    </row>
    <row r="52" spans="5:52">
      <c r="E52" s="1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s="13"/>
    </row>
    <row r="53" spans="5:52">
      <c r="E53" s="12"/>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s="13"/>
    </row>
    <row r="54" spans="5:52">
      <c r="E54" s="12"/>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s="13"/>
    </row>
    <row r="55" spans="5:52">
      <c r="E55" s="12"/>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s="13"/>
    </row>
    <row r="56" spans="5:52">
      <c r="E56" s="12"/>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s="13"/>
    </row>
    <row r="57" spans="5:52">
      <c r="E57" s="12"/>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s="13"/>
    </row>
    <row r="58" spans="5:52">
      <c r="E58" s="12"/>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s="13"/>
    </row>
    <row r="59" spans="5:52">
      <c r="E59" s="12"/>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s="13"/>
    </row>
    <row r="60" spans="5:52">
      <c r="E60" s="12"/>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s="13"/>
    </row>
    <row r="61" spans="5:52">
      <c r="E61" s="12"/>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s="13"/>
    </row>
    <row r="62" spans="5:52">
      <c r="E62" s="1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s="13"/>
    </row>
    <row r="63" spans="5:52">
      <c r="E63" s="12"/>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s="13"/>
    </row>
    <row r="64" spans="5:52">
      <c r="E64" s="12"/>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s="13"/>
    </row>
    <row r="65" spans="5:52">
      <c r="E65" s="12"/>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s="13"/>
    </row>
    <row r="66" spans="5:52">
      <c r="E66" s="12"/>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s="13"/>
    </row>
    <row r="67" spans="5:52">
      <c r="E67" s="12"/>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s="13"/>
    </row>
    <row r="68" spans="5:52">
      <c r="E68" s="12"/>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s="13"/>
    </row>
    <row r="69" spans="5:52">
      <c r="E69" s="12"/>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s="13"/>
    </row>
    <row r="70" spans="5:52">
      <c r="E70" s="12"/>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s="13"/>
    </row>
    <row r="71" spans="5:52">
      <c r="E71" s="12"/>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s="13"/>
    </row>
    <row r="72" spans="5:52">
      <c r="E72" s="1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s="13"/>
    </row>
    <row r="73" spans="5:52">
      <c r="E73" s="12"/>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s="13"/>
    </row>
    <row r="74" spans="5:52">
      <c r="E74" s="12"/>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s="13"/>
    </row>
    <row r="75" spans="5:52">
      <c r="E75" s="12"/>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s="13"/>
    </row>
    <row r="76" spans="5:52">
      <c r="E76" s="12"/>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s="13"/>
    </row>
    <row r="77" spans="5:52">
      <c r="E77" s="12"/>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s="13"/>
    </row>
    <row r="78" spans="5:52">
      <c r="E78" s="12"/>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s="13"/>
    </row>
    <row r="79" spans="5:52">
      <c r="E79" s="12"/>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s="13"/>
    </row>
    <row r="80" spans="5:52">
      <c r="E80" s="12"/>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s="13"/>
    </row>
    <row r="81" spans="5:52">
      <c r="E81" s="12"/>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s="13"/>
    </row>
    <row r="82" spans="5:52">
      <c r="E82" s="1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s="13"/>
    </row>
    <row r="83" spans="5:52">
      <c r="E83" s="12"/>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s="13"/>
    </row>
    <row r="84" spans="5:52">
      <c r="E84" s="12"/>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s="13"/>
    </row>
    <row r="85" spans="5:52">
      <c r="E85" s="12"/>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s="13"/>
    </row>
    <row r="86" spans="5:52">
      <c r="E86" s="12"/>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s="13"/>
    </row>
    <row r="87" spans="5:52">
      <c r="E87" s="12"/>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s="13"/>
    </row>
    <row r="88" spans="5:52">
      <c r="E88" s="12"/>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s="13"/>
    </row>
    <row r="89" spans="5:52">
      <c r="E89" s="12"/>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s="13"/>
    </row>
    <row r="90" spans="5:52">
      <c r="E90" s="12"/>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s="13"/>
    </row>
    <row r="91" spans="5:52">
      <c r="E91" s="12"/>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s="13"/>
    </row>
    <row r="92" spans="5:52">
      <c r="E92" s="1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s="13"/>
    </row>
    <row r="93" spans="5:52">
      <c r="E93" s="12"/>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s="13"/>
    </row>
    <row r="94" spans="5:52" ht="15" thickBot="1">
      <c r="E94" s="14"/>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6"/>
    </row>
  </sheetData>
  <conditionalFormatting sqref="B15:B44">
    <cfRule type="expression" dxfId="9" priority="1">
      <formula>A15=""</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BE35F-05A6-46FB-8C80-3085CA6C95D6}">
  <sheetPr>
    <tabColor rgb="FFA9D08E"/>
  </sheetPr>
  <dimension ref="A1:AZ102"/>
  <sheetViews>
    <sheetView zoomScaleNormal="100" workbookViewId="0">
      <selection activeCell="B11" sqref="B11"/>
    </sheetView>
  </sheetViews>
  <sheetFormatPr defaultColWidth="9.140625" defaultRowHeight="14.45"/>
  <cols>
    <col min="1" max="1" width="33.5703125" style="4" customWidth="1"/>
    <col min="2" max="2" width="30" style="4" customWidth="1"/>
    <col min="3" max="3" width="21.85546875" style="4" customWidth="1"/>
    <col min="4" max="4" width="17.85546875" style="4" customWidth="1"/>
    <col min="5" max="16384" width="9.140625" style="4"/>
  </cols>
  <sheetData>
    <row r="1" spans="1:11" ht="20.100000000000001" thickBot="1">
      <c r="A1" s="51" t="s">
        <v>308</v>
      </c>
    </row>
    <row r="2" spans="1:11" ht="15" thickTop="1">
      <c r="A2" s="90" t="s">
        <v>354</v>
      </c>
      <c r="B2" s="90"/>
      <c r="C2" s="90"/>
      <c r="D2" s="90"/>
      <c r="E2" s="90"/>
      <c r="F2" s="90"/>
      <c r="G2" s="90"/>
      <c r="H2" s="90"/>
    </row>
    <row r="3" spans="1:11">
      <c r="A3" s="4" t="s">
        <v>21</v>
      </c>
    </row>
    <row r="4" spans="1:11">
      <c r="A4" s="91" t="s">
        <v>336</v>
      </c>
      <c r="B4" s="90"/>
      <c r="C4" s="90"/>
      <c r="D4" s="90"/>
      <c r="E4" s="90"/>
      <c r="F4" s="90"/>
      <c r="G4" s="90"/>
      <c r="H4" s="90"/>
      <c r="I4" s="90"/>
      <c r="J4" s="90"/>
      <c r="K4" s="90"/>
    </row>
    <row r="5" spans="1:11">
      <c r="A5" s="4" t="s">
        <v>21</v>
      </c>
    </row>
    <row r="6" spans="1:11">
      <c r="A6" s="91" t="s">
        <v>452</v>
      </c>
      <c r="B6" s="90"/>
      <c r="C6" s="90"/>
      <c r="D6" s="90"/>
      <c r="E6" s="90"/>
      <c r="F6" s="90"/>
    </row>
    <row r="7" spans="1:11">
      <c r="A7" s="91" t="s">
        <v>453</v>
      </c>
      <c r="B7" s="90"/>
      <c r="C7" s="90"/>
      <c r="D7" s="90"/>
      <c r="E7" s="90"/>
      <c r="F7" s="90"/>
      <c r="G7" s="90"/>
      <c r="H7" s="90"/>
      <c r="I7" s="90"/>
    </row>
    <row r="8" spans="1:11">
      <c r="A8" s="91" t="s">
        <v>454</v>
      </c>
      <c r="B8" s="90"/>
      <c r="C8" s="90"/>
      <c r="D8" s="90"/>
      <c r="E8" s="90"/>
      <c r="F8" s="90"/>
    </row>
    <row r="9" spans="1:11">
      <c r="A9" s="52" t="s">
        <v>455</v>
      </c>
    </row>
    <row r="10" spans="1:11">
      <c r="A10" s="70" t="s">
        <v>456</v>
      </c>
      <c r="B10" s="62" t="s">
        <v>457</v>
      </c>
      <c r="C10" s="62" t="s">
        <v>458</v>
      </c>
      <c r="D10" s="62" t="s">
        <v>308</v>
      </c>
    </row>
    <row r="11" spans="1:11">
      <c r="A11" s="92" t="s">
        <v>459</v>
      </c>
      <c r="B11" s="104">
        <f>SUM('Capital Costs'!C9:C23)+'Capital Costs'!A5</f>
        <v>25716383.109802797</v>
      </c>
      <c r="C11" s="20">
        <v>45</v>
      </c>
      <c r="D11" s="60">
        <f>IF(C11&gt;'Project Information'!$B$10,IFERROR(B11*((C11-'Project Information'!$B$10)/C11),0),0)</f>
        <v>14286879.505446</v>
      </c>
    </row>
    <row r="12" spans="1:11">
      <c r="A12" s="92" t="s">
        <v>460</v>
      </c>
      <c r="B12" s="99">
        <v>0</v>
      </c>
      <c r="C12" s="20">
        <v>0</v>
      </c>
      <c r="D12" s="60">
        <f>IF(C12&gt;'Project Information'!$B$10,IFERROR(B12*((C12-'Project Information'!$B$10)/C12),0),0)</f>
        <v>0</v>
      </c>
    </row>
    <row r="13" spans="1:11">
      <c r="A13" s="92" t="s">
        <v>460</v>
      </c>
      <c r="B13" s="99">
        <v>0</v>
      </c>
      <c r="C13" s="20">
        <v>0</v>
      </c>
      <c r="D13" s="60">
        <f>IF(C13&gt;'Project Information'!$B$10,IFERROR(B13*((C13-'Project Information'!$B$10)/C13),0),0)</f>
        <v>0</v>
      </c>
    </row>
    <row r="14" spans="1:11">
      <c r="A14" s="92" t="s">
        <v>460</v>
      </c>
      <c r="B14" s="99">
        <v>0</v>
      </c>
      <c r="C14" s="20">
        <v>0</v>
      </c>
      <c r="D14" s="60">
        <f>IF(C14&gt;'Project Information'!$B$10,IFERROR(B14*((C14-'Project Information'!$B$10)/C14),0),0)</f>
        <v>0</v>
      </c>
    </row>
    <row r="15" spans="1:11">
      <c r="A15" s="92" t="s">
        <v>460</v>
      </c>
      <c r="B15" s="99">
        <v>0</v>
      </c>
      <c r="C15" s="20">
        <v>0</v>
      </c>
      <c r="D15" s="60">
        <f>IF(C15&gt;'Project Information'!$B$10,IFERROR(B15*((C15-'Project Information'!$B$10)/C15),0),0)</f>
        <v>0</v>
      </c>
    </row>
    <row r="16" spans="1:11">
      <c r="A16" s="92" t="s">
        <v>460</v>
      </c>
      <c r="B16" s="99">
        <v>0</v>
      </c>
      <c r="C16" s="20">
        <v>0</v>
      </c>
      <c r="D16" s="60">
        <f>IF(C16&gt;'Project Information'!$B$10,IFERROR(B16*((C16-'Project Information'!$B$10)/C16),0),0)</f>
        <v>0</v>
      </c>
    </row>
    <row r="17" spans="1:52">
      <c r="A17" s="3" t="s">
        <v>461</v>
      </c>
      <c r="B17" s="94"/>
      <c r="C17" s="95"/>
      <c r="D17" s="60">
        <f>SUM(D11:D16)</f>
        <v>14286879.505446</v>
      </c>
    </row>
    <row r="18" spans="1:52">
      <c r="A18" s="4" t="s">
        <v>21</v>
      </c>
    </row>
    <row r="19" spans="1:52">
      <c r="A19" s="91" t="s">
        <v>462</v>
      </c>
      <c r="B19" s="91"/>
      <c r="C19" s="91"/>
      <c r="D19" s="91"/>
      <c r="E19" s="91"/>
      <c r="F19" s="91"/>
      <c r="G19" s="91"/>
    </row>
    <row r="20" spans="1:52">
      <c r="A20" s="91" t="s">
        <v>463</v>
      </c>
      <c r="B20" s="91"/>
      <c r="C20" s="91"/>
      <c r="D20" s="91"/>
    </row>
    <row r="21" spans="1:52" ht="15" thickBot="1">
      <c r="A21" s="52" t="s">
        <v>464</v>
      </c>
    </row>
    <row r="22" spans="1:52">
      <c r="A22" s="62" t="s">
        <v>325</v>
      </c>
      <c r="B22" s="63" t="s">
        <v>308</v>
      </c>
      <c r="E22" s="9" t="s">
        <v>324</v>
      </c>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1"/>
    </row>
    <row r="23" spans="1:52">
      <c r="A23" s="5">
        <f>'Project Information'!$B$9</f>
        <v>2032</v>
      </c>
      <c r="B23" s="23">
        <f>IF(A23='Project Information'!$B$6+'Project Information'!$B$8+'Project Information'!$B$10+('Project Information'!$B$7-'Project Information'!$B$6-1),$D$17,0)</f>
        <v>0</v>
      </c>
      <c r="E23" s="12"/>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s="13"/>
    </row>
    <row r="24" spans="1:52">
      <c r="A24" s="1">
        <f>IF(A23&lt;'Project Information'!B$11,A23+1,"")</f>
        <v>2033</v>
      </c>
      <c r="B24" s="23">
        <f>IF(A24='Project Information'!$B$6+'Project Information'!$B$8+'Project Information'!$B$10+('Project Information'!$B$7-'Project Information'!$B$6-1),$D$17,0)</f>
        <v>0</v>
      </c>
      <c r="E24" s="12"/>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s="13"/>
    </row>
    <row r="25" spans="1:52">
      <c r="A25" s="1">
        <f>IF(A24&lt;'Project Information'!B$11,A24+1,"")</f>
        <v>2034</v>
      </c>
      <c r="B25" s="23">
        <f>IF(A25='Project Information'!$B$6+'Project Information'!$B$8+'Project Information'!$B$10+('Project Information'!$B$7-'Project Information'!$B$6-1),$D$17,0)</f>
        <v>0</v>
      </c>
      <c r="E25" s="12"/>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s="13"/>
    </row>
    <row r="26" spans="1:52">
      <c r="A26" s="1">
        <f>IF(A25&lt;'Project Information'!B$11,A25+1,"")</f>
        <v>2035</v>
      </c>
      <c r="B26" s="23">
        <f>IF(A26='Project Information'!$B$6+'Project Information'!$B$8+'Project Information'!$B$10+('Project Information'!$B$7-'Project Information'!$B$6-1),$D$17,0)</f>
        <v>0</v>
      </c>
      <c r="E26" s="12"/>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s="13"/>
    </row>
    <row r="27" spans="1:52">
      <c r="A27" s="1">
        <f>IF(A26&lt;'Project Information'!B$11,A26+1,"")</f>
        <v>2036</v>
      </c>
      <c r="B27" s="23">
        <f>IF(A27='Project Information'!$B$6+'Project Information'!$B$8+'Project Information'!$B$10+('Project Information'!$B$7-'Project Information'!$B$6-1),$D$17,0)</f>
        <v>0</v>
      </c>
      <c r="E27" s="12"/>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s="13"/>
    </row>
    <row r="28" spans="1:52">
      <c r="A28" s="1">
        <f>IF(A27&lt;'Project Information'!B$11,A27+1,"")</f>
        <v>2037</v>
      </c>
      <c r="B28" s="23">
        <f>IF(A28='Project Information'!$B$6+'Project Information'!$B$8+'Project Information'!$B$10+('Project Information'!$B$7-'Project Information'!$B$6-1),$D$17,0)</f>
        <v>0</v>
      </c>
      <c r="E28" s="12"/>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s="13"/>
    </row>
    <row r="29" spans="1:52">
      <c r="A29" s="1">
        <f>IF(A28&lt;'Project Information'!B$11,A28+1,"")</f>
        <v>2038</v>
      </c>
      <c r="B29" s="23">
        <f>IF(A29='Project Information'!$B$6+'Project Information'!$B$8+'Project Information'!$B$10+('Project Information'!$B$7-'Project Information'!$B$6-1),$D$17,0)</f>
        <v>0</v>
      </c>
      <c r="E29" s="12"/>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s="13"/>
    </row>
    <row r="30" spans="1:52">
      <c r="A30" s="1">
        <f>IF(A29&lt;'Project Information'!B$11,A29+1,"")</f>
        <v>2039</v>
      </c>
      <c r="B30" s="23">
        <f>IF(A30='Project Information'!$B$6+'Project Information'!$B$8+'Project Information'!$B$10+('Project Information'!$B$7-'Project Information'!$B$6-1),$D$17,0)</f>
        <v>0</v>
      </c>
      <c r="E30" s="12"/>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s="13"/>
    </row>
    <row r="31" spans="1:52">
      <c r="A31" s="1">
        <f>IF(A30&lt;'Project Information'!B$11,A30+1,"")</f>
        <v>2040</v>
      </c>
      <c r="B31" s="23">
        <f>IF(A31='Project Information'!$B$6+'Project Information'!$B$8+'Project Information'!$B$10+('Project Information'!$B$7-'Project Information'!$B$6-1),$D$17,0)</f>
        <v>0</v>
      </c>
      <c r="E31" s="12"/>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s="13"/>
    </row>
    <row r="32" spans="1:52">
      <c r="A32" s="1">
        <f>IF(A31&lt;'Project Information'!B$11,A31+1,"")</f>
        <v>2041</v>
      </c>
      <c r="B32" s="23">
        <f>IF(A32='Project Information'!$B$6+'Project Information'!$B$8+'Project Information'!$B$10+('Project Information'!$B$7-'Project Information'!$B$6-1),$D$17,0)</f>
        <v>0</v>
      </c>
      <c r="E32" s="1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s="13"/>
    </row>
    <row r="33" spans="1:52">
      <c r="A33" s="1">
        <f>IF(A32&lt;'Project Information'!B$11,A32+1,"")</f>
        <v>2042</v>
      </c>
      <c r="B33" s="23">
        <f>IF(A33='Project Information'!$B$6+'Project Information'!$B$8+'Project Information'!$B$10+('Project Information'!$B$7-'Project Information'!$B$6-1),$D$17,0)</f>
        <v>0</v>
      </c>
      <c r="E33" s="12"/>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s="13"/>
    </row>
    <row r="34" spans="1:52">
      <c r="A34" s="1">
        <f>IF(A33&lt;'Project Information'!B$11,A33+1,"")</f>
        <v>2043</v>
      </c>
      <c r="B34" s="23">
        <f>IF(A34='Project Information'!$B$6+'Project Information'!$B$8+'Project Information'!$B$10+('Project Information'!$B$7-'Project Information'!$B$6-1),$D$17,0)</f>
        <v>0</v>
      </c>
      <c r="E34" s="12"/>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s="13"/>
    </row>
    <row r="35" spans="1:52">
      <c r="A35" s="1">
        <f>IF(A34&lt;'Project Information'!B$11,A34+1,"")</f>
        <v>2044</v>
      </c>
      <c r="B35" s="23">
        <f>IF(A35='Project Information'!$B$6+'Project Information'!$B$8+'Project Information'!$B$10+('Project Information'!$B$7-'Project Information'!$B$6-1),$D$17,0)</f>
        <v>0</v>
      </c>
      <c r="E35" s="12"/>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s="13"/>
    </row>
    <row r="36" spans="1:52">
      <c r="A36" s="1">
        <f>IF(A35&lt;'Project Information'!B$11,A35+1,"")</f>
        <v>2045</v>
      </c>
      <c r="B36" s="23">
        <f>IF(A36='Project Information'!$B$6+'Project Information'!$B$8+'Project Information'!$B$10+('Project Information'!$B$7-'Project Information'!$B$6-1),$D$17,0)</f>
        <v>0</v>
      </c>
      <c r="E36" s="12"/>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s="13"/>
    </row>
    <row r="37" spans="1:52">
      <c r="A37" s="1">
        <f>IF(A36&lt;'Project Information'!B$11,A36+1,"")</f>
        <v>2046</v>
      </c>
      <c r="B37" s="23">
        <f>IF(A37='Project Information'!$B$6+'Project Information'!$B$8+'Project Information'!$B$10+('Project Information'!$B$7-'Project Information'!$B$6-1),$D$17,0)</f>
        <v>0</v>
      </c>
      <c r="E37" s="12"/>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s="13"/>
    </row>
    <row r="38" spans="1:52">
      <c r="A38" s="1">
        <f>IF(A37&lt;'Project Information'!B$11,A37+1,"")</f>
        <v>2047</v>
      </c>
      <c r="B38" s="23">
        <f>IF(A38='Project Information'!$B$6+'Project Information'!$B$8+'Project Information'!$B$10+('Project Information'!$B$7-'Project Information'!$B$6-1),$D$17,0)</f>
        <v>0</v>
      </c>
      <c r="E38" s="12"/>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s="13"/>
    </row>
    <row r="39" spans="1:52">
      <c r="A39" s="1">
        <f>IF(A38&lt;'Project Information'!B$11,A38+1,"")</f>
        <v>2048</v>
      </c>
      <c r="B39" s="23">
        <f>IF(A39='Project Information'!$B$6+'Project Information'!$B$8+'Project Information'!$B$10+('Project Information'!$B$7-'Project Information'!$B$6-1),$D$17,0)</f>
        <v>0</v>
      </c>
      <c r="E39" s="12"/>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s="13"/>
    </row>
    <row r="40" spans="1:52">
      <c r="A40" s="1">
        <f>IF(A39&lt;'Project Information'!B$11,A39+1,"")</f>
        <v>2049</v>
      </c>
      <c r="B40" s="23">
        <f>IF(A40='Project Information'!$B$6+'Project Information'!$B$8+'Project Information'!$B$10+('Project Information'!$B$7-'Project Information'!$B$6-1),$D$17,0)</f>
        <v>0</v>
      </c>
      <c r="E40" s="12"/>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s="13"/>
    </row>
    <row r="41" spans="1:52">
      <c r="A41" s="1">
        <f>IF(A40&lt;'Project Information'!B$11,A40+1,"")</f>
        <v>2050</v>
      </c>
      <c r="B41" s="23">
        <f>IF(A41='Project Information'!$B$6+'Project Information'!$B$8+'Project Information'!$B$10+('Project Information'!$B$7-'Project Information'!$B$6-1),$D$17,0)</f>
        <v>0</v>
      </c>
      <c r="E41" s="12"/>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s="13"/>
    </row>
    <row r="42" spans="1:52">
      <c r="A42" s="1">
        <f>IF(A41&lt;'Project Information'!B$11,A41+1,"")</f>
        <v>2051</v>
      </c>
      <c r="B42" s="23">
        <f>IF(A42='Project Information'!$B$6+'Project Information'!$B$8+'Project Information'!$B$10+('Project Information'!$B$7-'Project Information'!$B$6-1),$D$17,0)</f>
        <v>14286879.505446</v>
      </c>
      <c r="E42" s="1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s="13"/>
    </row>
    <row r="43" spans="1:52">
      <c r="A43" s="1" t="str">
        <f>IF(A42&lt;'Project Information'!B$11,A42+1,"")</f>
        <v/>
      </c>
      <c r="B43" s="23">
        <f>IF(A43='Project Information'!$B$6+'Project Information'!$B$8+'Project Information'!$B$10+('Project Information'!$B$7-'Project Information'!$B$6-1),$D$17,0)</f>
        <v>0</v>
      </c>
      <c r="E43" s="12"/>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s="13"/>
    </row>
    <row r="44" spans="1:52">
      <c r="A44" s="1" t="str">
        <f>IF(A43&lt;'Project Information'!B$11,A43+1,"")</f>
        <v/>
      </c>
      <c r="B44" s="23">
        <f>IF(A44='Project Information'!$B$6+'Project Information'!$B$8+'Project Information'!$B$10+('Project Information'!$B$7-'Project Information'!$B$6-1),$D$17,0)</f>
        <v>0</v>
      </c>
      <c r="E44" s="12"/>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s="13"/>
    </row>
    <row r="45" spans="1:52">
      <c r="A45" s="1" t="str">
        <f>IF(A44&lt;'Project Information'!B$11,A44+1,"")</f>
        <v/>
      </c>
      <c r="B45" s="23">
        <f>IF(A45='Project Information'!$B$6+'Project Information'!$B$8+'Project Information'!$B$10+('Project Information'!$B$7-'Project Information'!$B$6-1),$D$17,0)</f>
        <v>0</v>
      </c>
      <c r="E45" s="12"/>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s="13"/>
    </row>
    <row r="46" spans="1:52">
      <c r="A46" s="1" t="str">
        <f>IF(A45&lt;'Project Information'!B$11,A45+1,"")</f>
        <v/>
      </c>
      <c r="B46" s="23">
        <f>IF(A46='Project Information'!$B$6+'Project Information'!$B$8+'Project Information'!$B$10+('Project Information'!$B$7-'Project Information'!$B$6-1),$D$17,0)</f>
        <v>0</v>
      </c>
      <c r="E46" s="12"/>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s="13"/>
    </row>
    <row r="47" spans="1:52">
      <c r="A47" s="1" t="str">
        <f>IF(A46&lt;'Project Information'!B$11,A46+1,"")</f>
        <v/>
      </c>
      <c r="B47" s="23">
        <f>IF(A47='Project Information'!$B$6+'Project Information'!$B$8+'Project Information'!$B$10+('Project Information'!$B$7-'Project Information'!$B$6-1),$D$17,0)</f>
        <v>0</v>
      </c>
      <c r="E47" s="12"/>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s="13"/>
    </row>
    <row r="48" spans="1:52">
      <c r="A48" s="1" t="str">
        <f>IF(A47&lt;'Project Information'!B$11,A47+1,"")</f>
        <v/>
      </c>
      <c r="B48" s="23">
        <f>IF(A48='Project Information'!$B$6+'Project Information'!$B$8+'Project Information'!$B$10+('Project Information'!$B$7-'Project Information'!$B$6-1),$D$17,0)</f>
        <v>0</v>
      </c>
      <c r="E48" s="12"/>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s="13"/>
    </row>
    <row r="49" spans="1:52">
      <c r="A49" s="1" t="str">
        <f>IF(A48&lt;'Project Information'!B$11,A48+1,"")</f>
        <v/>
      </c>
      <c r="B49" s="23">
        <f>IF(A49='Project Information'!$B$6+'Project Information'!$B$8+'Project Information'!$B$10+('Project Information'!$B$7-'Project Information'!$B$6-1),$D$17,0)</f>
        <v>0</v>
      </c>
      <c r="E49" s="12"/>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s="13"/>
    </row>
    <row r="50" spans="1:52">
      <c r="A50" s="1" t="str">
        <f>IF(A49&lt;'Project Information'!B$11,A49+1,"")</f>
        <v/>
      </c>
      <c r="B50" s="23">
        <f>IF(A50='Project Information'!$B$6+'Project Information'!$B$8+'Project Information'!$B$10+('Project Information'!$B$7-'Project Information'!$B$6-1),$D$17,0)</f>
        <v>0</v>
      </c>
      <c r="E50" s="12"/>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s="13"/>
    </row>
    <row r="51" spans="1:52">
      <c r="A51" s="1" t="str">
        <f>IF(A50&lt;'Project Information'!B$11,A50+1,"")</f>
        <v/>
      </c>
      <c r="B51" s="23">
        <f>IF(A51='Project Information'!$B$6+'Project Information'!$B$8+'Project Information'!$B$10+('Project Information'!$B$7-'Project Information'!$B$6-1),$D$17,0)</f>
        <v>0</v>
      </c>
      <c r="E51" s="12"/>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s="13"/>
    </row>
    <row r="52" spans="1:52">
      <c r="A52" s="2" t="str">
        <f>IF(A51&lt;'Project Information'!B$11,A51+1,"")</f>
        <v/>
      </c>
      <c r="B52" s="101">
        <f>IF(A52='Project Information'!$B$6+'Project Information'!$B$8+'Project Information'!$B$10+('Project Information'!$B$7-'Project Information'!$B$6-1),$D$17,0)</f>
        <v>0</v>
      </c>
      <c r="E52" s="1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s="13"/>
    </row>
    <row r="53" spans="1:52">
      <c r="E53" s="12"/>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s="13"/>
    </row>
    <row r="54" spans="1:52">
      <c r="E54" s="12"/>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s="13"/>
    </row>
    <row r="55" spans="1:52">
      <c r="E55" s="12"/>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s="13"/>
    </row>
    <row r="56" spans="1:52">
      <c r="E56" s="12"/>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s="13"/>
    </row>
    <row r="57" spans="1:52">
      <c r="E57" s="12"/>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s="13"/>
    </row>
    <row r="58" spans="1:52">
      <c r="E58" s="12"/>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s="13"/>
    </row>
    <row r="59" spans="1:52">
      <c r="E59" s="12"/>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s="13"/>
    </row>
    <row r="60" spans="1:52">
      <c r="E60" s="12"/>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s="13"/>
    </row>
    <row r="61" spans="1:52">
      <c r="E61" s="12"/>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s="13"/>
    </row>
    <row r="62" spans="1:52">
      <c r="E62" s="1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s="13"/>
    </row>
    <row r="63" spans="1:52">
      <c r="E63" s="12"/>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s="13"/>
    </row>
    <row r="64" spans="1:52">
      <c r="E64" s="12"/>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s="13"/>
    </row>
    <row r="65" spans="5:52">
      <c r="E65" s="12"/>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s="13"/>
    </row>
    <row r="66" spans="5:52">
      <c r="E66" s="12"/>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s="13"/>
    </row>
    <row r="67" spans="5:52">
      <c r="E67" s="12"/>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s="13"/>
    </row>
    <row r="68" spans="5:52">
      <c r="E68" s="12"/>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s="13"/>
    </row>
    <row r="69" spans="5:52">
      <c r="E69" s="12"/>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s="13"/>
    </row>
    <row r="70" spans="5:52">
      <c r="E70" s="12"/>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s="13"/>
    </row>
    <row r="71" spans="5:52">
      <c r="E71" s="12"/>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s="13"/>
    </row>
    <row r="72" spans="5:52">
      <c r="E72" s="1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s="13"/>
    </row>
    <row r="73" spans="5:52">
      <c r="E73" s="12"/>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s="13"/>
    </row>
    <row r="74" spans="5:52">
      <c r="E74" s="12"/>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s="13"/>
    </row>
    <row r="75" spans="5:52">
      <c r="E75" s="12"/>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s="13"/>
    </row>
    <row r="76" spans="5:52">
      <c r="E76" s="12"/>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s="13"/>
    </row>
    <row r="77" spans="5:52">
      <c r="E77" s="12"/>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s="13"/>
    </row>
    <row r="78" spans="5:52">
      <c r="E78" s="12"/>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s="13"/>
    </row>
    <row r="79" spans="5:52">
      <c r="E79" s="12"/>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s="13"/>
    </row>
    <row r="80" spans="5:52">
      <c r="E80" s="12"/>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s="13"/>
    </row>
    <row r="81" spans="5:52">
      <c r="E81" s="12"/>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s="13"/>
    </row>
    <row r="82" spans="5:52">
      <c r="E82" s="1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s="13"/>
    </row>
    <row r="83" spans="5:52">
      <c r="E83" s="12"/>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s="13"/>
    </row>
    <row r="84" spans="5:52">
      <c r="E84" s="12"/>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s="13"/>
    </row>
    <row r="85" spans="5:52">
      <c r="E85" s="12"/>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s="13"/>
    </row>
    <row r="86" spans="5:52">
      <c r="E86" s="12"/>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s="13"/>
    </row>
    <row r="87" spans="5:52">
      <c r="E87" s="12"/>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s="13"/>
    </row>
    <row r="88" spans="5:52">
      <c r="E88" s="12"/>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s="13"/>
    </row>
    <row r="89" spans="5:52">
      <c r="E89" s="12"/>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s="13"/>
    </row>
    <row r="90" spans="5:52">
      <c r="E90" s="12"/>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s="13"/>
    </row>
    <row r="91" spans="5:52">
      <c r="E91" s="12"/>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s="13"/>
    </row>
    <row r="92" spans="5:52">
      <c r="E92" s="1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s="13"/>
    </row>
    <row r="93" spans="5:52">
      <c r="E93" s="12"/>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s="13"/>
    </row>
    <row r="94" spans="5:52">
      <c r="E94" s="12"/>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s="13"/>
    </row>
    <row r="95" spans="5:52">
      <c r="E95" s="12"/>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s="13"/>
    </row>
    <row r="96" spans="5:52">
      <c r="E96" s="12"/>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s="13"/>
    </row>
    <row r="97" spans="5:52">
      <c r="E97" s="12"/>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s="13"/>
    </row>
    <row r="98" spans="5:52">
      <c r="E98" s="12"/>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s="13"/>
    </row>
    <row r="99" spans="5:52">
      <c r="E99" s="12"/>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s="13"/>
    </row>
    <row r="100" spans="5:52">
      <c r="E100" s="12"/>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s="13"/>
    </row>
    <row r="101" spans="5:52">
      <c r="E101" s="12"/>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s="13"/>
    </row>
    <row r="102" spans="5:52" ht="15" thickBot="1">
      <c r="E102" s="14"/>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6"/>
    </row>
  </sheetData>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 id="{DF3C72DF-52D5-440E-BE83-E16345A5E25E}">
            <xm:f>A23='Project Information'!$B$11</xm:f>
            <x14:dxf>
              <font>
                <b val="0"/>
                <i/>
                <u val="none"/>
              </font>
              <fill>
                <patternFill>
                  <bgColor theme="4" tint="0.39994506668294322"/>
                </patternFill>
              </fill>
            </x14:dxf>
          </x14:cfRule>
          <xm:sqref>B23:B52</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223E3-CA4A-450A-91B0-3ECFC3741DDC}">
  <sheetPr>
    <tabColor theme="8" tint="0.39997558519241921"/>
  </sheetPr>
  <dimension ref="A1:P65"/>
  <sheetViews>
    <sheetView topLeftCell="H20" zoomScale="85" zoomScaleNormal="85" workbookViewId="0">
      <selection activeCell="C25" sqref="B25:C29"/>
    </sheetView>
  </sheetViews>
  <sheetFormatPr defaultColWidth="9.140625" defaultRowHeight="15" customHeight="1"/>
  <cols>
    <col min="1" max="1" width="32.5703125" style="4" customWidth="1"/>
    <col min="2" max="2" width="30.28515625" style="4" customWidth="1"/>
    <col min="3" max="3" width="23.85546875" style="4" customWidth="1"/>
    <col min="4" max="4" width="25.42578125" style="4" customWidth="1"/>
    <col min="5" max="5" width="31" style="4" customWidth="1"/>
    <col min="6" max="6" width="27.85546875" style="4" customWidth="1"/>
    <col min="7" max="7" width="28.7109375" style="4" customWidth="1"/>
    <col min="8" max="8" width="30.85546875" style="4" customWidth="1"/>
    <col min="9" max="9" width="30.28515625" style="4" customWidth="1"/>
    <col min="10" max="10" width="26.42578125" style="4" customWidth="1"/>
    <col min="11" max="11" width="21.140625" style="4" customWidth="1"/>
    <col min="12" max="12" width="19.42578125" style="4" customWidth="1"/>
    <col min="13" max="13" width="21" style="4" customWidth="1"/>
    <col min="14" max="14" width="19" style="4" customWidth="1"/>
    <col min="15" max="15" width="19.42578125" style="4" customWidth="1"/>
    <col min="16" max="16" width="25.7109375" style="4" customWidth="1"/>
    <col min="17" max="17" width="18.140625" style="4" customWidth="1"/>
    <col min="18" max="18" width="11" style="4" customWidth="1"/>
    <col min="19" max="19" width="19.85546875" style="4" customWidth="1"/>
    <col min="20" max="20" width="25.140625" style="4" customWidth="1"/>
    <col min="21" max="16384" width="9.140625" style="4"/>
  </cols>
  <sheetData>
    <row r="1" spans="1:16" ht="19.5">
      <c r="A1" s="51" t="s">
        <v>465</v>
      </c>
    </row>
    <row r="2" spans="1:16">
      <c r="A2" s="90" t="s">
        <v>466</v>
      </c>
      <c r="B2" s="90"/>
      <c r="C2" s="90"/>
      <c r="D2" s="90"/>
      <c r="E2" s="90"/>
      <c r="F2" s="90"/>
      <c r="G2" s="90"/>
      <c r="H2" s="90"/>
      <c r="I2" s="90"/>
    </row>
    <row r="3" spans="1:16">
      <c r="A3" s="4" t="s">
        <v>21</v>
      </c>
    </row>
    <row r="4" spans="1:16">
      <c r="A4" s="52" t="s">
        <v>467</v>
      </c>
    </row>
    <row r="5" spans="1:16">
      <c r="A5" s="65" t="s">
        <v>325</v>
      </c>
      <c r="B5" s="66" t="s">
        <v>301</v>
      </c>
      <c r="C5" s="66" t="s">
        <v>302</v>
      </c>
      <c r="D5" s="66" t="s">
        <v>303</v>
      </c>
      <c r="E5" s="66" t="s">
        <v>304</v>
      </c>
      <c r="F5" s="66" t="s">
        <v>468</v>
      </c>
      <c r="G5" s="66" t="s">
        <v>469</v>
      </c>
      <c r="H5" s="66" t="s">
        <v>306</v>
      </c>
      <c r="I5" s="66" t="s">
        <v>307</v>
      </c>
      <c r="J5" s="66" t="s">
        <v>308</v>
      </c>
      <c r="K5" s="66" t="str">
        <f>'Other Benefit 1'!B7</f>
        <v>Other Benefit 1</v>
      </c>
      <c r="L5" s="66" t="str">
        <f>'Other Benefit 2'!B7</f>
        <v>Other Benefit 2</v>
      </c>
      <c r="M5" s="66" t="str">
        <f>'Other Benefit 3'!B7</f>
        <v>Other Benefit 3</v>
      </c>
      <c r="N5" s="66" t="str">
        <f>'Other Benefit 4'!B11</f>
        <v>Other Benefit 4</v>
      </c>
      <c r="O5" s="66" t="s">
        <v>470</v>
      </c>
      <c r="P5" s="62" t="s">
        <v>471</v>
      </c>
    </row>
    <row r="6" spans="1:16">
      <c r="A6" s="5">
        <f>'Project Information'!$B$9</f>
        <v>2032</v>
      </c>
      <c r="B6" s="6">
        <f>'Operations and Maintenance'!D8</f>
        <v>-85963</v>
      </c>
      <c r="C6" s="6">
        <f>Safety!D22</f>
        <v>715500</v>
      </c>
      <c r="D6" s="6">
        <f>'Travel Time Savings'!D20</f>
        <v>418512.80414732138</v>
      </c>
      <c r="E6" s="6">
        <f>'Vehicle Operating Cost Savings'!D26</f>
        <v>0</v>
      </c>
      <c r="F6" s="18">
        <f>'Emissions Reduction'!S33</f>
        <v>0</v>
      </c>
      <c r="G6" s="18">
        <f>'Other Highway Use Externalities'!B20</f>
        <v>0</v>
      </c>
      <c r="H6" s="6">
        <f>'Amenity Benefits'!B11</f>
        <v>3077336.2067072499</v>
      </c>
      <c r="I6" s="6">
        <f>'Health Benefits'!B15</f>
        <v>258936.59499375059</v>
      </c>
      <c r="J6" s="6">
        <f>'Residual Value'!B23</f>
        <v>0</v>
      </c>
      <c r="K6" s="6">
        <f>'Other Benefit 1'!B8</f>
        <v>0</v>
      </c>
      <c r="L6" s="6">
        <f>'Other Benefit 2'!B8</f>
        <v>0</v>
      </c>
      <c r="M6" s="6">
        <f>'Other Benefit 3'!B8</f>
        <v>0</v>
      </c>
      <c r="N6" s="6">
        <f>'Other Benefit 4'!B12</f>
        <v>0</v>
      </c>
      <c r="O6" s="93">
        <f>SUM(C6:N6)-B6</f>
        <v>4556248.6058483217</v>
      </c>
      <c r="P6" s="7">
        <f>IFERROR(((O6)/(1.07)^(A6-Overview!$B$22)),0)</f>
        <v>2651778.1712654866</v>
      </c>
    </row>
    <row r="7" spans="1:16">
      <c r="A7" s="1">
        <f>IF(A6&lt;'Project Information'!B$11,A6+1,"")</f>
        <v>2033</v>
      </c>
      <c r="B7" s="6">
        <f>'Operations and Maintenance'!D9</f>
        <v>-89085</v>
      </c>
      <c r="C7" s="6">
        <f>Safety!D23</f>
        <v>715500</v>
      </c>
      <c r="D7" s="6">
        <f>'Travel Time Savings'!D21</f>
        <v>418512.80414732138</v>
      </c>
      <c r="E7" s="6">
        <f>'Vehicle Operating Cost Savings'!D27</f>
        <v>0</v>
      </c>
      <c r="F7" s="18">
        <f>'Emissions Reduction'!S34</f>
        <v>0</v>
      </c>
      <c r="G7" s="18">
        <f>'Other Highway Use Externalities'!B21</f>
        <v>0</v>
      </c>
      <c r="H7" s="6">
        <f>'Amenity Benefits'!B12</f>
        <v>3077336.2067072499</v>
      </c>
      <c r="I7" s="6">
        <f>'Health Benefits'!B16</f>
        <v>258936.59499375059</v>
      </c>
      <c r="J7" s="6">
        <f>'Residual Value'!B24</f>
        <v>0</v>
      </c>
      <c r="K7" s="6">
        <f>'Other Benefit 1'!B9</f>
        <v>0</v>
      </c>
      <c r="L7" s="6">
        <f>'Other Benefit 2'!B9</f>
        <v>0</v>
      </c>
      <c r="M7" s="6">
        <f>'Other Benefit 3'!B9</f>
        <v>0</v>
      </c>
      <c r="N7" s="6">
        <f>'Other Benefit 4'!B13</f>
        <v>0</v>
      </c>
      <c r="O7" s="93">
        <f>SUM(C7:N7)-B7</f>
        <v>4559370.6058483217</v>
      </c>
      <c r="P7" s="7">
        <f>IFERROR(((O7)/(1.07)^(A7-Overview!$B$22)),0)</f>
        <v>2479995.517467232</v>
      </c>
    </row>
    <row r="8" spans="1:16">
      <c r="A8" s="1">
        <f>IF(A7&lt;'Project Information'!B$11,A7+1,"")</f>
        <v>2034</v>
      </c>
      <c r="B8" s="6">
        <f>'Operations and Maintenance'!D10</f>
        <v>-92207</v>
      </c>
      <c r="C8" s="6">
        <f>Safety!D24</f>
        <v>715500</v>
      </c>
      <c r="D8" s="6">
        <f>'Travel Time Savings'!D22</f>
        <v>418512.80414732138</v>
      </c>
      <c r="E8" s="6">
        <f>'Vehicle Operating Cost Savings'!D28</f>
        <v>0</v>
      </c>
      <c r="F8" s="18">
        <f>'Emissions Reduction'!S35</f>
        <v>0</v>
      </c>
      <c r="G8" s="18">
        <f>'Other Highway Use Externalities'!B22</f>
        <v>0</v>
      </c>
      <c r="H8" s="6">
        <f>'Amenity Benefits'!B13</f>
        <v>3077336.2067072499</v>
      </c>
      <c r="I8" s="6">
        <f>'Health Benefits'!B17</f>
        <v>258936.59499375059</v>
      </c>
      <c r="J8" s="6">
        <f>'Residual Value'!B25</f>
        <v>0</v>
      </c>
      <c r="K8" s="6">
        <f>'Other Benefit 1'!B10</f>
        <v>0</v>
      </c>
      <c r="L8" s="6">
        <f>'Other Benefit 2'!B10</f>
        <v>0</v>
      </c>
      <c r="M8" s="6">
        <f>'Other Benefit 3'!B10</f>
        <v>0</v>
      </c>
      <c r="N8" s="6">
        <f>'Other Benefit 4'!B14</f>
        <v>0</v>
      </c>
      <c r="O8" s="93">
        <f>SUM(C8:N8)-B8</f>
        <v>4562492.6058483217</v>
      </c>
      <c r="P8" s="7">
        <f>IFERROR(((O8)/(1.07)^(A8-Overview!$B$22)),0)</f>
        <v>2319339.8865528782</v>
      </c>
    </row>
    <row r="9" spans="1:16">
      <c r="A9" s="1">
        <f>IF(A8&lt;'Project Information'!B$11,A8+1,"")</f>
        <v>2035</v>
      </c>
      <c r="B9" s="6">
        <f>'Operations and Maintenance'!D11</f>
        <v>-95424</v>
      </c>
      <c r="C9" s="6">
        <f>Safety!D25</f>
        <v>715500</v>
      </c>
      <c r="D9" s="6">
        <f>'Travel Time Savings'!D23</f>
        <v>418512.80414732138</v>
      </c>
      <c r="E9" s="6">
        <f>'Vehicle Operating Cost Savings'!D29</f>
        <v>0</v>
      </c>
      <c r="F9" s="18">
        <f>'Emissions Reduction'!S36</f>
        <v>0</v>
      </c>
      <c r="G9" s="18">
        <f>'Other Highway Use Externalities'!B23</f>
        <v>0</v>
      </c>
      <c r="H9" s="6">
        <f>'Amenity Benefits'!B14</f>
        <v>3077336.2067072499</v>
      </c>
      <c r="I9" s="6">
        <f>'Health Benefits'!B18</f>
        <v>258936.59499375059</v>
      </c>
      <c r="J9" s="6">
        <f>'Residual Value'!B26</f>
        <v>0</v>
      </c>
      <c r="K9" s="6">
        <f>'Other Benefit 1'!B11</f>
        <v>0</v>
      </c>
      <c r="L9" s="6">
        <f>'Other Benefit 2'!B11</f>
        <v>0</v>
      </c>
      <c r="M9" s="6">
        <f>'Other Benefit 3'!B11</f>
        <v>0</v>
      </c>
      <c r="N9" s="6">
        <f>'Other Benefit 4'!B15</f>
        <v>0</v>
      </c>
      <c r="O9" s="93">
        <f>SUM(C9:N9)-B9</f>
        <v>4565709.6058483217</v>
      </c>
      <c r="P9" s="7">
        <f>IFERROR(((O9)/(1.07)^(A9-Overview!$B$22)),0)</f>
        <v>2169135.7441361453</v>
      </c>
    </row>
    <row r="10" spans="1:16">
      <c r="A10" s="1">
        <f>IF(A9&lt;'Project Information'!B$11,A9+1,"")</f>
        <v>2036</v>
      </c>
      <c r="B10" s="6">
        <f>'Operations and Maintenance'!D12</f>
        <v>-1043736</v>
      </c>
      <c r="C10" s="6">
        <f>Safety!D26</f>
        <v>715500</v>
      </c>
      <c r="D10" s="6">
        <f>'Travel Time Savings'!D24</f>
        <v>418512.80414732138</v>
      </c>
      <c r="E10" s="6">
        <f>'Vehicle Operating Cost Savings'!D30</f>
        <v>0</v>
      </c>
      <c r="F10" s="18">
        <f>'Emissions Reduction'!S37</f>
        <v>0</v>
      </c>
      <c r="G10" s="18">
        <f>'Other Highway Use Externalities'!B24</f>
        <v>0</v>
      </c>
      <c r="H10" s="6">
        <f>'Amenity Benefits'!B15</f>
        <v>3077336.2067072499</v>
      </c>
      <c r="I10" s="6">
        <f>'Health Benefits'!B19</f>
        <v>258936.59499375059</v>
      </c>
      <c r="J10" s="6">
        <f>'Residual Value'!B27</f>
        <v>0</v>
      </c>
      <c r="K10" s="6">
        <f>'Other Benefit 1'!B12</f>
        <v>0</v>
      </c>
      <c r="L10" s="6">
        <f>'Other Benefit 2'!B12</f>
        <v>0</v>
      </c>
      <c r="M10" s="6">
        <f>'Other Benefit 3'!B12</f>
        <v>0</v>
      </c>
      <c r="N10" s="6">
        <f>'Other Benefit 4'!B16</f>
        <v>0</v>
      </c>
      <c r="O10" s="93">
        <f>SUM(C10:N10)-B10</f>
        <v>5514021.6058483217</v>
      </c>
      <c r="P10" s="7">
        <f>IFERROR(((O10)/(1.07)^(A10-Overview!$B$22)),0)</f>
        <v>2448291.5365084587</v>
      </c>
    </row>
    <row r="11" spans="1:16">
      <c r="A11" s="1">
        <f>IF(A10&lt;'Project Information'!B$11,A10+1,"")</f>
        <v>2037</v>
      </c>
      <c r="B11" s="6">
        <f>'Operations and Maintenance'!D13</f>
        <v>-97148</v>
      </c>
      <c r="C11" s="6">
        <f>Safety!D27</f>
        <v>715500</v>
      </c>
      <c r="D11" s="6">
        <f>'Travel Time Savings'!D25</f>
        <v>418512.80414732138</v>
      </c>
      <c r="E11" s="6">
        <f>'Vehicle Operating Cost Savings'!D31</f>
        <v>0</v>
      </c>
      <c r="F11" s="18">
        <f>'Emissions Reduction'!S38</f>
        <v>0</v>
      </c>
      <c r="G11" s="18">
        <f>'Other Highway Use Externalities'!B25</f>
        <v>0</v>
      </c>
      <c r="H11" s="6">
        <f>'Amenity Benefits'!B16</f>
        <v>3077336.2067072499</v>
      </c>
      <c r="I11" s="6">
        <f>'Health Benefits'!B20</f>
        <v>258936.59499375059</v>
      </c>
      <c r="J11" s="6">
        <f>'Residual Value'!B28</f>
        <v>0</v>
      </c>
      <c r="K11" s="6">
        <f>'Other Benefit 1'!B13</f>
        <v>0</v>
      </c>
      <c r="L11" s="6">
        <f>'Other Benefit 2'!B13</f>
        <v>0</v>
      </c>
      <c r="M11" s="6">
        <f>'Other Benefit 3'!B13</f>
        <v>0</v>
      </c>
      <c r="N11" s="6">
        <f>'Other Benefit 4'!B17</f>
        <v>0</v>
      </c>
      <c r="O11" s="93">
        <f>SUM(C11:N11)-B11</f>
        <v>4567433.6058483217</v>
      </c>
      <c r="P11" s="7">
        <f>IFERROR(((O11)/(1.07)^(A11-Overview!$B$22)),0)</f>
        <v>1895322.5645184014</v>
      </c>
    </row>
    <row r="12" spans="1:16">
      <c r="A12" s="1">
        <f>IF(A11&lt;'Project Information'!B$11,A11+1,"")</f>
        <v>2038</v>
      </c>
      <c r="B12" s="6">
        <f>'Operations and Maintenance'!D14</f>
        <v>-100663</v>
      </c>
      <c r="C12" s="6">
        <f>Safety!D28</f>
        <v>715500</v>
      </c>
      <c r="D12" s="6">
        <f>'Travel Time Savings'!D26</f>
        <v>418512.80414732138</v>
      </c>
      <c r="E12" s="6">
        <f>'Vehicle Operating Cost Savings'!D32</f>
        <v>0</v>
      </c>
      <c r="F12" s="18">
        <f>'Emissions Reduction'!S39</f>
        <v>0</v>
      </c>
      <c r="G12" s="18">
        <f>'Other Highway Use Externalities'!B26</f>
        <v>0</v>
      </c>
      <c r="H12" s="6">
        <f>'Amenity Benefits'!B17</f>
        <v>3077336.2067072499</v>
      </c>
      <c r="I12" s="6">
        <f>'Health Benefits'!B21</f>
        <v>258936.59499375059</v>
      </c>
      <c r="J12" s="6">
        <f>'Residual Value'!B29</f>
        <v>0</v>
      </c>
      <c r="K12" s="6">
        <f>'Other Benefit 1'!B14</f>
        <v>0</v>
      </c>
      <c r="L12" s="6">
        <f>'Other Benefit 2'!B14</f>
        <v>0</v>
      </c>
      <c r="M12" s="6">
        <f>'Other Benefit 3'!B14</f>
        <v>0</v>
      </c>
      <c r="N12" s="6">
        <f>'Other Benefit 4'!B18</f>
        <v>0</v>
      </c>
      <c r="O12" s="93">
        <f>SUM(C12:N12)-B12</f>
        <v>4570948.6058483217</v>
      </c>
      <c r="P12" s="7">
        <f>IFERROR(((O12)/(1.07)^(A12-Overview!$B$22)),0)</f>
        <v>1772692.6771520837</v>
      </c>
    </row>
    <row r="13" spans="1:16">
      <c r="A13" s="1">
        <f>IF(A12&lt;'Project Information'!B$11,A12+1,"")</f>
        <v>2039</v>
      </c>
      <c r="B13" s="6">
        <f>'Operations and Maintenance'!D15</f>
        <v>-104283</v>
      </c>
      <c r="C13" s="6">
        <f>Safety!D29</f>
        <v>715500</v>
      </c>
      <c r="D13" s="6">
        <f>'Travel Time Savings'!D27</f>
        <v>418512.80414732138</v>
      </c>
      <c r="E13" s="6">
        <f>'Vehicle Operating Cost Savings'!D33</f>
        <v>0</v>
      </c>
      <c r="F13" s="18">
        <f>'Emissions Reduction'!S40</f>
        <v>0</v>
      </c>
      <c r="G13" s="18">
        <f>'Other Highway Use Externalities'!B27</f>
        <v>0</v>
      </c>
      <c r="H13" s="6">
        <f>'Amenity Benefits'!B18</f>
        <v>3077336.2067072499</v>
      </c>
      <c r="I13" s="6">
        <f>'Health Benefits'!B22</f>
        <v>258936.59499375059</v>
      </c>
      <c r="J13" s="6">
        <f>'Residual Value'!B30</f>
        <v>0</v>
      </c>
      <c r="K13" s="6">
        <f>'Other Benefit 1'!B15</f>
        <v>0</v>
      </c>
      <c r="L13" s="6">
        <f>'Other Benefit 2'!B15</f>
        <v>0</v>
      </c>
      <c r="M13" s="6">
        <f>'Other Benefit 3'!B15</f>
        <v>0</v>
      </c>
      <c r="N13" s="6">
        <f>'Other Benefit 4'!B19</f>
        <v>0</v>
      </c>
      <c r="O13" s="93">
        <f>SUM(C13:N13)-B13</f>
        <v>4574568.6058483217</v>
      </c>
      <c r="P13" s="7">
        <f>IFERROR(((O13)/(1.07)^(A13-Overview!$B$22)),0)</f>
        <v>1658034.1827706227</v>
      </c>
    </row>
    <row r="14" spans="1:16">
      <c r="A14" s="1">
        <f>IF(A13&lt;'Project Information'!B$11,A13+1,"")</f>
        <v>2040</v>
      </c>
      <c r="B14" s="6">
        <f>'Operations and Maintenance'!D16</f>
        <v>-108011</v>
      </c>
      <c r="C14" s="6">
        <f>Safety!D30</f>
        <v>715500</v>
      </c>
      <c r="D14" s="6">
        <f>'Travel Time Savings'!D28</f>
        <v>418512.80414732138</v>
      </c>
      <c r="E14" s="6">
        <f>'Vehicle Operating Cost Savings'!D34</f>
        <v>0</v>
      </c>
      <c r="F14" s="18">
        <f>'Emissions Reduction'!S41</f>
        <v>0</v>
      </c>
      <c r="G14" s="18">
        <f>'Other Highway Use Externalities'!B28</f>
        <v>0</v>
      </c>
      <c r="H14" s="6">
        <f>'Amenity Benefits'!B19</f>
        <v>3077336.2067072499</v>
      </c>
      <c r="I14" s="6">
        <f>'Health Benefits'!B23</f>
        <v>258936.59499375059</v>
      </c>
      <c r="J14" s="6">
        <f>'Residual Value'!B31</f>
        <v>0</v>
      </c>
      <c r="K14" s="6">
        <f>'Other Benefit 1'!B16</f>
        <v>0</v>
      </c>
      <c r="L14" s="6">
        <f>'Other Benefit 2'!B16</f>
        <v>0</v>
      </c>
      <c r="M14" s="6">
        <f>'Other Benefit 3'!B16</f>
        <v>0</v>
      </c>
      <c r="N14" s="6">
        <f>'Other Benefit 4'!B20</f>
        <v>0</v>
      </c>
      <c r="O14" s="93">
        <f>SUM(C14:N14)-B14</f>
        <v>4578296.6058483217</v>
      </c>
      <c r="P14" s="7">
        <f>IFERROR(((O14)/(1.07)^(A14-Overview!$B$22)),0)</f>
        <v>1550827.4593755605</v>
      </c>
    </row>
    <row r="15" spans="1:16">
      <c r="A15" s="1">
        <f>IF(A14&lt;'Project Information'!B$11,A14+1,"")</f>
        <v>2041</v>
      </c>
      <c r="B15" s="6">
        <f>'Operations and Maintenance'!D17</f>
        <v>-111852</v>
      </c>
      <c r="C15" s="6">
        <f>Safety!D31</f>
        <v>715500</v>
      </c>
      <c r="D15" s="6">
        <f>'Travel Time Savings'!D29</f>
        <v>418512.80414732138</v>
      </c>
      <c r="E15" s="6">
        <f>'Vehicle Operating Cost Savings'!D35</f>
        <v>0</v>
      </c>
      <c r="F15" s="18">
        <f>'Emissions Reduction'!S42</f>
        <v>0</v>
      </c>
      <c r="G15" s="18">
        <f>'Other Highway Use Externalities'!B29</f>
        <v>0</v>
      </c>
      <c r="H15" s="6">
        <f>'Amenity Benefits'!B20</f>
        <v>3077336.2067072499</v>
      </c>
      <c r="I15" s="6">
        <f>'Health Benefits'!B24</f>
        <v>258936.59499375059</v>
      </c>
      <c r="J15" s="6">
        <f>'Residual Value'!B32</f>
        <v>0</v>
      </c>
      <c r="K15" s="6">
        <f>'Other Benefit 1'!B17</f>
        <v>0</v>
      </c>
      <c r="L15" s="6">
        <f>'Other Benefit 2'!B17</f>
        <v>0</v>
      </c>
      <c r="M15" s="6">
        <f>'Other Benefit 3'!B17</f>
        <v>0</v>
      </c>
      <c r="N15" s="6">
        <f>'Other Benefit 4'!B21</f>
        <v>0</v>
      </c>
      <c r="O15" s="93">
        <f>SUM(C15:N15)-B15</f>
        <v>4582137.6058483217</v>
      </c>
      <c r="P15" s="7">
        <f>IFERROR(((O15)/(1.07)^(A15-Overview!$B$22)),0)</f>
        <v>1450587.4195941095</v>
      </c>
    </row>
    <row r="16" spans="1:16">
      <c r="A16" s="1">
        <f>IF(A15&lt;'Project Information'!B$11,A15+1,"")</f>
        <v>2042</v>
      </c>
      <c r="B16" s="6">
        <f>'Operations and Maintenance'!D18</f>
        <v>-110807</v>
      </c>
      <c r="C16" s="6">
        <f>Safety!D32</f>
        <v>715500</v>
      </c>
      <c r="D16" s="6">
        <f>'Travel Time Savings'!D30</f>
        <v>418512.80414732138</v>
      </c>
      <c r="E16" s="6">
        <f>'Vehicle Operating Cost Savings'!D36</f>
        <v>0</v>
      </c>
      <c r="F16" s="18">
        <f>'Emissions Reduction'!S43</f>
        <v>0</v>
      </c>
      <c r="G16" s="18">
        <f>'Other Highway Use Externalities'!B30</f>
        <v>0</v>
      </c>
      <c r="H16" s="6">
        <f>'Amenity Benefits'!B21</f>
        <v>3077336.2067072499</v>
      </c>
      <c r="I16" s="6">
        <f>'Health Benefits'!B25</f>
        <v>258936.59499375059</v>
      </c>
      <c r="J16" s="6">
        <f>'Residual Value'!B33</f>
        <v>0</v>
      </c>
      <c r="K16" s="6">
        <f>'Other Benefit 1'!B18</f>
        <v>0</v>
      </c>
      <c r="L16" s="6">
        <f>'Other Benefit 2'!B18</f>
        <v>0</v>
      </c>
      <c r="M16" s="6">
        <f>'Other Benefit 3'!B18</f>
        <v>0</v>
      </c>
      <c r="N16" s="6">
        <f>'Other Benefit 4'!B22</f>
        <v>0</v>
      </c>
      <c r="O16" s="93">
        <f>SUM(C16:N16)-B16</f>
        <v>4581092.6058483217</v>
      </c>
      <c r="P16" s="7">
        <f>IFERROR(((O16)/(1.07)^(A16-Overview!$B$22)),0)</f>
        <v>1355379.9993982003</v>
      </c>
    </row>
    <row r="17" spans="1:16">
      <c r="A17" s="1">
        <f>IF(A16&lt;'Project Information'!B$11,A16+1,"")</f>
        <v>2043</v>
      </c>
      <c r="B17" s="6">
        <f>'Operations and Maintenance'!D19</f>
        <v>830119</v>
      </c>
      <c r="C17" s="6">
        <f>Safety!D33</f>
        <v>715500</v>
      </c>
      <c r="D17" s="6">
        <f>'Travel Time Savings'!D31</f>
        <v>418512.80414732138</v>
      </c>
      <c r="E17" s="6">
        <f>'Vehicle Operating Cost Savings'!D37</f>
        <v>0</v>
      </c>
      <c r="F17" s="18">
        <f>'Emissions Reduction'!S44</f>
        <v>0</v>
      </c>
      <c r="G17" s="18">
        <f>'Other Highway Use Externalities'!B31</f>
        <v>0</v>
      </c>
      <c r="H17" s="6">
        <f>'Amenity Benefits'!B22</f>
        <v>3077336.2067072499</v>
      </c>
      <c r="I17" s="6">
        <f>'Health Benefits'!B26</f>
        <v>258936.59499375059</v>
      </c>
      <c r="J17" s="6">
        <f>'Residual Value'!B34</f>
        <v>0</v>
      </c>
      <c r="K17" s="6">
        <f>'Other Benefit 1'!B19</f>
        <v>0</v>
      </c>
      <c r="L17" s="6">
        <f>'Other Benefit 2'!B19</f>
        <v>0</v>
      </c>
      <c r="M17" s="6">
        <f>'Other Benefit 3'!B19</f>
        <v>0</v>
      </c>
      <c r="N17" s="6">
        <f>'Other Benefit 4'!B23</f>
        <v>0</v>
      </c>
      <c r="O17" s="93">
        <f>SUM(C17:N17)-B17</f>
        <v>3640166.6058483217</v>
      </c>
      <c r="P17" s="7">
        <f>IFERROR(((O17)/(1.07)^(A17-Overview!$B$22)),0)</f>
        <v>1006536.400064845</v>
      </c>
    </row>
    <row r="18" spans="1:16">
      <c r="A18" s="1">
        <f>IF(A17&lt;'Project Information'!B$11,A17+1,"")</f>
        <v>2044</v>
      </c>
      <c r="B18" s="6">
        <f>'Operations and Maintenance'!D20</f>
        <v>-119078</v>
      </c>
      <c r="C18" s="6">
        <f>Safety!D34</f>
        <v>715500</v>
      </c>
      <c r="D18" s="6">
        <f>'Travel Time Savings'!D32</f>
        <v>418512.80414732138</v>
      </c>
      <c r="E18" s="6">
        <f>'Vehicle Operating Cost Savings'!D38</f>
        <v>0</v>
      </c>
      <c r="F18" s="18">
        <f>'Emissions Reduction'!S45</f>
        <v>0</v>
      </c>
      <c r="G18" s="18">
        <f>'Other Highway Use Externalities'!B32</f>
        <v>0</v>
      </c>
      <c r="H18" s="6">
        <f>'Amenity Benefits'!B23</f>
        <v>3077336.2067072499</v>
      </c>
      <c r="I18" s="6">
        <f>'Health Benefits'!B27</f>
        <v>258936.59499375059</v>
      </c>
      <c r="J18" s="6">
        <f>'Residual Value'!B35</f>
        <v>0</v>
      </c>
      <c r="K18" s="6">
        <f>'Other Benefit 1'!B20</f>
        <v>0</v>
      </c>
      <c r="L18" s="6">
        <f>'Other Benefit 2'!B20</f>
        <v>0</v>
      </c>
      <c r="M18" s="6">
        <f>'Other Benefit 3'!B20</f>
        <v>0</v>
      </c>
      <c r="N18" s="6">
        <f>'Other Benefit 4'!B24</f>
        <v>0</v>
      </c>
      <c r="O18" s="93">
        <f>SUM(C18:N18)-B18</f>
        <v>4589363.6058483217</v>
      </c>
      <c r="P18" s="7">
        <f>IFERROR(((O18)/(1.07)^(A18-Overview!$B$22)),0)</f>
        <v>1185978.7665735839</v>
      </c>
    </row>
    <row r="19" spans="1:16">
      <c r="A19" s="1">
        <f>IF(A18&lt;'Project Information'!B$11,A18+1,"")</f>
        <v>2045</v>
      </c>
      <c r="B19" s="6">
        <f>'Operations and Maintenance'!D21</f>
        <v>-123400</v>
      </c>
      <c r="C19" s="6">
        <f>Safety!D35</f>
        <v>715500</v>
      </c>
      <c r="D19" s="6">
        <f>'Travel Time Savings'!D33</f>
        <v>418512.80414732138</v>
      </c>
      <c r="E19" s="6">
        <f>'Vehicle Operating Cost Savings'!D39</f>
        <v>0</v>
      </c>
      <c r="F19" s="18">
        <f>'Emissions Reduction'!S46</f>
        <v>0</v>
      </c>
      <c r="G19" s="18">
        <f>'Other Highway Use Externalities'!B33</f>
        <v>0</v>
      </c>
      <c r="H19" s="6">
        <f>'Amenity Benefits'!B24</f>
        <v>3077336.2067072499</v>
      </c>
      <c r="I19" s="6">
        <f>'Health Benefits'!B28</f>
        <v>258936.59499375059</v>
      </c>
      <c r="J19" s="6">
        <f>'Residual Value'!B36</f>
        <v>0</v>
      </c>
      <c r="K19" s="6">
        <f>'Other Benefit 1'!B21</f>
        <v>0</v>
      </c>
      <c r="L19" s="6">
        <f>'Other Benefit 2'!B21</f>
        <v>0</v>
      </c>
      <c r="M19" s="6">
        <f>'Other Benefit 3'!B21</f>
        <v>0</v>
      </c>
      <c r="N19" s="6">
        <f>'Other Benefit 4'!B25</f>
        <v>0</v>
      </c>
      <c r="O19" s="93">
        <f>SUM(C19:N19)-B19</f>
        <v>4593685.6058483217</v>
      </c>
      <c r="P19" s="7">
        <f>IFERROR(((O19)/(1.07)^(A19-Overview!$B$22)),0)</f>
        <v>1109435.1901904163</v>
      </c>
    </row>
    <row r="20" spans="1:16">
      <c r="A20" s="1">
        <f>IF(A19&lt;'Project Information'!B$11,A19+1,"")</f>
        <v>2046</v>
      </c>
      <c r="B20" s="6">
        <f>'Operations and Maintenance'!D22</f>
        <v>-127722</v>
      </c>
      <c r="C20" s="6">
        <f>Safety!D36</f>
        <v>715500</v>
      </c>
      <c r="D20" s="6">
        <f>'Travel Time Savings'!D34</f>
        <v>418512.80414732138</v>
      </c>
      <c r="E20" s="6">
        <f>'Vehicle Operating Cost Savings'!D40</f>
        <v>0</v>
      </c>
      <c r="F20" s="18">
        <f>'Emissions Reduction'!S47</f>
        <v>0</v>
      </c>
      <c r="G20" s="18">
        <f>'Other Highway Use Externalities'!B34</f>
        <v>0</v>
      </c>
      <c r="H20" s="6">
        <f>'Amenity Benefits'!B25</f>
        <v>3077336.2067072499</v>
      </c>
      <c r="I20" s="6">
        <f>'Health Benefits'!B29</f>
        <v>258936.59499375059</v>
      </c>
      <c r="J20" s="6">
        <f>'Residual Value'!B37</f>
        <v>0</v>
      </c>
      <c r="K20" s="6">
        <f>'Other Benefit 1'!B22</f>
        <v>0</v>
      </c>
      <c r="L20" s="6">
        <f>'Other Benefit 2'!B22</f>
        <v>0</v>
      </c>
      <c r="M20" s="6">
        <f>'Other Benefit 3'!B22</f>
        <v>0</v>
      </c>
      <c r="N20" s="6">
        <f>'Other Benefit 4'!B26</f>
        <v>0</v>
      </c>
      <c r="O20" s="93">
        <f>SUM(C20:N20)-B20</f>
        <v>4598007.6058483217</v>
      </c>
      <c r="P20" s="7">
        <f>IFERROR(((O20)/(1.07)^(A20-Overview!$B$22)),0)</f>
        <v>1037830.8502348738</v>
      </c>
    </row>
    <row r="21" spans="1:16">
      <c r="A21" s="1">
        <f>IF(A20&lt;'Project Information'!B$11,A20+1,"")</f>
        <v>2047</v>
      </c>
      <c r="B21" s="6">
        <f>'Operations and Maintenance'!D23</f>
        <v>-127438</v>
      </c>
      <c r="C21" s="6">
        <f>Safety!D37</f>
        <v>715500</v>
      </c>
      <c r="D21" s="6">
        <f>'Travel Time Savings'!D35</f>
        <v>418512.80414732138</v>
      </c>
      <c r="E21" s="6">
        <f>'Vehicle Operating Cost Savings'!D41</f>
        <v>0</v>
      </c>
      <c r="F21" s="18">
        <f>'Emissions Reduction'!S48</f>
        <v>0</v>
      </c>
      <c r="G21" s="18">
        <f>'Other Highway Use Externalities'!B35</f>
        <v>0</v>
      </c>
      <c r="H21" s="6">
        <f>'Amenity Benefits'!B26</f>
        <v>3077336.2067072499</v>
      </c>
      <c r="I21" s="6">
        <f>'Health Benefits'!B30</f>
        <v>258936.59499375059</v>
      </c>
      <c r="J21" s="6">
        <f>'Residual Value'!B38</f>
        <v>0</v>
      </c>
      <c r="K21" s="6">
        <f>'Other Benefit 1'!B23</f>
        <v>0</v>
      </c>
      <c r="L21" s="6">
        <f>'Other Benefit 2'!B23</f>
        <v>0</v>
      </c>
      <c r="M21" s="6">
        <f>'Other Benefit 3'!B23</f>
        <v>0</v>
      </c>
      <c r="N21" s="6">
        <f>'Other Benefit 4'!B27</f>
        <v>0</v>
      </c>
      <c r="O21" s="93">
        <f>SUM(C21:N21)-B21</f>
        <v>4597723.6058483217</v>
      </c>
      <c r="P21" s="7">
        <f>IFERROR(((O21)/(1.07)^(A21-Overview!$B$22)),0)</f>
        <v>969875.46513641393</v>
      </c>
    </row>
    <row r="22" spans="1:16">
      <c r="A22" s="1">
        <f>IF(A21&lt;'Project Information'!B$11,A21+1,"")</f>
        <v>2048</v>
      </c>
      <c r="B22" s="6">
        <f>'Operations and Maintenance'!D24</f>
        <v>-1077161</v>
      </c>
      <c r="C22" s="6">
        <f>Safety!D38</f>
        <v>715500</v>
      </c>
      <c r="D22" s="6">
        <f>'Travel Time Savings'!D36</f>
        <v>418512.80414732138</v>
      </c>
      <c r="E22" s="6">
        <f>'Vehicle Operating Cost Savings'!D42</f>
        <v>0</v>
      </c>
      <c r="F22" s="18">
        <f>'Emissions Reduction'!S49</f>
        <v>0</v>
      </c>
      <c r="G22" s="18">
        <f>'Other Highway Use Externalities'!B36</f>
        <v>0</v>
      </c>
      <c r="H22" s="6">
        <f>'Amenity Benefits'!B27</f>
        <v>3077336.2067072499</v>
      </c>
      <c r="I22" s="6">
        <f>'Health Benefits'!B31</f>
        <v>258936.59499375059</v>
      </c>
      <c r="J22" s="6">
        <f>'Residual Value'!B39</f>
        <v>0</v>
      </c>
      <c r="K22" s="6">
        <f>'Other Benefit 1'!B24</f>
        <v>0</v>
      </c>
      <c r="L22" s="6">
        <f>'Other Benefit 2'!B24</f>
        <v>0</v>
      </c>
      <c r="M22" s="6">
        <f>'Other Benefit 3'!B24</f>
        <v>0</v>
      </c>
      <c r="N22" s="6">
        <f>'Other Benefit 4'!B28</f>
        <v>0</v>
      </c>
      <c r="O22" s="93">
        <f>SUM(C22:N22)-B22</f>
        <v>5547446.6058483217</v>
      </c>
      <c r="P22" s="7">
        <f>IFERROR(((O22)/(1.07)^(A22-Overview!$B$22)),0)</f>
        <v>1093660.3476894193</v>
      </c>
    </row>
    <row r="23" spans="1:16">
      <c r="A23" s="1">
        <f>IF(A22&lt;'Project Information'!B$11,A22+1,"")</f>
        <v>2049</v>
      </c>
      <c r="B23" s="6">
        <f>'Operations and Maintenance'!D25</f>
        <v>-137026</v>
      </c>
      <c r="C23" s="6">
        <f>Safety!D39</f>
        <v>715500</v>
      </c>
      <c r="D23" s="6">
        <f>'Travel Time Savings'!D37</f>
        <v>418512.80414732138</v>
      </c>
      <c r="E23" s="6">
        <f>'Vehicle Operating Cost Savings'!D43</f>
        <v>0</v>
      </c>
      <c r="F23" s="18">
        <f>'Emissions Reduction'!S50</f>
        <v>0</v>
      </c>
      <c r="G23" s="18">
        <f>'Other Highway Use Externalities'!B37</f>
        <v>0</v>
      </c>
      <c r="H23" s="6">
        <f>'Amenity Benefits'!B28</f>
        <v>3077336.2067072499</v>
      </c>
      <c r="I23" s="6">
        <f>'Health Benefits'!B32</f>
        <v>258936.59499375059</v>
      </c>
      <c r="J23" s="6">
        <f>'Residual Value'!B40</f>
        <v>0</v>
      </c>
      <c r="K23" s="6">
        <f>'Other Benefit 1'!B25</f>
        <v>0</v>
      </c>
      <c r="L23" s="6">
        <f>'Other Benefit 2'!B25</f>
        <v>0</v>
      </c>
      <c r="M23" s="6">
        <f>'Other Benefit 3'!B25</f>
        <v>0</v>
      </c>
      <c r="N23" s="6">
        <f>'Other Benefit 4'!B29</f>
        <v>0</v>
      </c>
      <c r="O23" s="93">
        <f>SUM(C23:N23)-B23</f>
        <v>4607311.6058483217</v>
      </c>
      <c r="P23" s="7">
        <f>IFERROR(((O23)/(1.07)^(A23-Overview!$B$22)),0)</f>
        <v>848893.37396622216</v>
      </c>
    </row>
    <row r="24" spans="1:16">
      <c r="A24" s="1">
        <f>IF(A23&lt;'Project Information'!B$11,A23+1,"")</f>
        <v>2050</v>
      </c>
      <c r="B24" s="6">
        <f>'Operations and Maintenance'!D26</f>
        <v>-142036</v>
      </c>
      <c r="C24" s="6">
        <f>Safety!D40</f>
        <v>715500</v>
      </c>
      <c r="D24" s="6">
        <f>'Travel Time Savings'!D38</f>
        <v>418512.80414732138</v>
      </c>
      <c r="E24" s="6">
        <f>'Vehicle Operating Cost Savings'!D44</f>
        <v>0</v>
      </c>
      <c r="F24" s="18">
        <f>'Emissions Reduction'!S51</f>
        <v>0</v>
      </c>
      <c r="G24" s="18">
        <f>'Other Highway Use Externalities'!B38</f>
        <v>0</v>
      </c>
      <c r="H24" s="6">
        <f>'Amenity Benefits'!B29</f>
        <v>3077336.2067072499</v>
      </c>
      <c r="I24" s="6">
        <f>'Health Benefits'!B33</f>
        <v>258936.59499375059</v>
      </c>
      <c r="J24" s="6">
        <f>'Residual Value'!B41</f>
        <v>0</v>
      </c>
      <c r="K24" s="6">
        <f>'Other Benefit 1'!B26</f>
        <v>0</v>
      </c>
      <c r="L24" s="6">
        <f>'Other Benefit 2'!B26</f>
        <v>0</v>
      </c>
      <c r="M24" s="6">
        <f>'Other Benefit 3'!B26</f>
        <v>0</v>
      </c>
      <c r="N24" s="6">
        <f>'Other Benefit 4'!B30</f>
        <v>0</v>
      </c>
      <c r="O24" s="93">
        <f>SUM(C24:N24)-B24</f>
        <v>4612321.6058483217</v>
      </c>
      <c r="P24" s="7">
        <f>IFERROR(((O24)/(1.07)^(A24-Overview!$B$22)),0)</f>
        <v>794220.99284636322</v>
      </c>
    </row>
    <row r="25" spans="1:16">
      <c r="A25" s="1">
        <f>IF(A24&lt;'Project Information'!B$11,A24+1,"")</f>
        <v>2051</v>
      </c>
      <c r="B25" s="6">
        <f>'Operations and Maintenance'!D27</f>
        <v>-147197</v>
      </c>
      <c r="C25" s="6">
        <f>Safety!D41</f>
        <v>715500</v>
      </c>
      <c r="D25" s="6">
        <f>'Travel Time Savings'!D39</f>
        <v>418512.80414732138</v>
      </c>
      <c r="E25" s="6">
        <f>'Vehicle Operating Cost Savings'!D45</f>
        <v>0</v>
      </c>
      <c r="F25" s="18">
        <f>'Emissions Reduction'!S52</f>
        <v>0</v>
      </c>
      <c r="G25" s="18">
        <f>'Other Highway Use Externalities'!B39</f>
        <v>0</v>
      </c>
      <c r="H25" s="6">
        <f>'Amenity Benefits'!B30</f>
        <v>3077336.2067072499</v>
      </c>
      <c r="I25" s="6">
        <f>'Health Benefits'!B34</f>
        <v>258936.59499375059</v>
      </c>
      <c r="J25" s="6">
        <f>'Residual Value'!B42</f>
        <v>14286879.505446</v>
      </c>
      <c r="K25" s="6">
        <f>'Other Benefit 1'!B27</f>
        <v>0</v>
      </c>
      <c r="L25" s="6">
        <f>'Other Benefit 2'!B27</f>
        <v>0</v>
      </c>
      <c r="M25" s="6">
        <f>'Other Benefit 3'!B27</f>
        <v>0</v>
      </c>
      <c r="N25" s="6">
        <f>'Other Benefit 4'!B31</f>
        <v>0</v>
      </c>
      <c r="O25" s="93">
        <f>SUM(C25:N25)-B25</f>
        <v>18904362.111294322</v>
      </c>
      <c r="P25" s="7">
        <f>IFERROR(((O25)/(1.07)^(A25-Overview!$B$22)),0)</f>
        <v>3042285.9381505521</v>
      </c>
    </row>
    <row r="26" spans="1:16">
      <c r="A26" s="1" t="str">
        <f>IF(A25&lt;'Project Information'!B$11,A25+1,"")</f>
        <v/>
      </c>
      <c r="B26" s="6">
        <f>'Operations and Maintenance'!D28</f>
        <v>0</v>
      </c>
      <c r="C26" s="6">
        <f>Safety!D42</f>
        <v>0</v>
      </c>
      <c r="D26" s="6">
        <f>'Travel Time Savings'!D40</f>
        <v>0</v>
      </c>
      <c r="E26" s="6">
        <f>'Vehicle Operating Cost Savings'!D46</f>
        <v>0</v>
      </c>
      <c r="F26" s="18">
        <f>'Emissions Reduction'!S53</f>
        <v>0</v>
      </c>
      <c r="G26" s="18">
        <f>'Other Highway Use Externalities'!B40</f>
        <v>0</v>
      </c>
      <c r="H26" s="6">
        <f>'Amenity Benefits'!B31</f>
        <v>0</v>
      </c>
      <c r="I26" s="6">
        <f>'Health Benefits'!B35</f>
        <v>0</v>
      </c>
      <c r="J26" s="6">
        <f>'Residual Value'!B43</f>
        <v>0</v>
      </c>
      <c r="K26" s="6">
        <f>'Other Benefit 1'!B28</f>
        <v>0</v>
      </c>
      <c r="L26" s="6">
        <f>'Other Benefit 2'!B28</f>
        <v>0</v>
      </c>
      <c r="M26" s="6">
        <f>'Other Benefit 3'!B28</f>
        <v>0</v>
      </c>
      <c r="N26" s="6">
        <f>'Other Benefit 4'!B32</f>
        <v>0</v>
      </c>
      <c r="O26" s="93">
        <f>SUM(C26:N26)-B26</f>
        <v>0</v>
      </c>
      <c r="P26" s="7">
        <f>IFERROR(((O26)/(1.07)^(A26-Overview!$B$22)),0)</f>
        <v>0</v>
      </c>
    </row>
    <row r="27" spans="1:16">
      <c r="A27" s="1" t="str">
        <f>IF(A26&lt;'Project Information'!B$11,A26+1,"")</f>
        <v/>
      </c>
      <c r="B27" s="6">
        <f>'Operations and Maintenance'!D29</f>
        <v>0</v>
      </c>
      <c r="C27" s="6">
        <f>Safety!D43</f>
        <v>0</v>
      </c>
      <c r="D27" s="6">
        <f>'Travel Time Savings'!D41</f>
        <v>0</v>
      </c>
      <c r="E27" s="6">
        <f>'Vehicle Operating Cost Savings'!D47</f>
        <v>0</v>
      </c>
      <c r="F27" s="18">
        <f>'Emissions Reduction'!S54</f>
        <v>0</v>
      </c>
      <c r="G27" s="18">
        <f>'Other Highway Use Externalities'!B41</f>
        <v>0</v>
      </c>
      <c r="H27" s="6">
        <f>'Amenity Benefits'!B32</f>
        <v>0</v>
      </c>
      <c r="I27" s="6">
        <f>'Health Benefits'!B36</f>
        <v>0</v>
      </c>
      <c r="J27" s="6">
        <f>'Residual Value'!B44</f>
        <v>0</v>
      </c>
      <c r="K27" s="6">
        <f>'Other Benefit 1'!B29</f>
        <v>0</v>
      </c>
      <c r="L27" s="6">
        <f>'Other Benefit 2'!B29</f>
        <v>0</v>
      </c>
      <c r="M27" s="6">
        <f>'Other Benefit 3'!B29</f>
        <v>0</v>
      </c>
      <c r="N27" s="6">
        <f>'Other Benefit 4'!B33</f>
        <v>0</v>
      </c>
      <c r="O27" s="93">
        <f>SUM(C27:N27)-B27</f>
        <v>0</v>
      </c>
      <c r="P27" s="7">
        <f>IFERROR(((O27)/(1.07)^(A27-Overview!$B$22)),0)</f>
        <v>0</v>
      </c>
    </row>
    <row r="28" spans="1:16">
      <c r="A28" s="1" t="str">
        <f>IF(A27&lt;'Project Information'!B$11,A27+1,"")</f>
        <v/>
      </c>
      <c r="B28" s="6">
        <f>'Operations and Maintenance'!D30</f>
        <v>0</v>
      </c>
      <c r="C28" s="6">
        <f>Safety!D44</f>
        <v>0</v>
      </c>
      <c r="D28" s="6">
        <f>'Travel Time Savings'!D42</f>
        <v>0</v>
      </c>
      <c r="E28" s="6">
        <f>'Vehicle Operating Cost Savings'!D48</f>
        <v>0</v>
      </c>
      <c r="F28" s="18">
        <f>'Emissions Reduction'!S55</f>
        <v>0</v>
      </c>
      <c r="G28" s="18">
        <f>'Other Highway Use Externalities'!B42</f>
        <v>0</v>
      </c>
      <c r="H28" s="6">
        <f>'Amenity Benefits'!B33</f>
        <v>0</v>
      </c>
      <c r="I28" s="6">
        <f>'Health Benefits'!B37</f>
        <v>0</v>
      </c>
      <c r="J28" s="6">
        <f>'Residual Value'!B45</f>
        <v>0</v>
      </c>
      <c r="K28" s="6">
        <f>'Other Benefit 1'!B30</f>
        <v>0</v>
      </c>
      <c r="L28" s="6">
        <f>'Other Benefit 2'!B30</f>
        <v>0</v>
      </c>
      <c r="M28" s="6">
        <f>'Other Benefit 3'!B30</f>
        <v>0</v>
      </c>
      <c r="N28" s="6">
        <f>'Other Benefit 4'!B34</f>
        <v>0</v>
      </c>
      <c r="O28" s="93">
        <f>SUM(C28:N28)-B28</f>
        <v>0</v>
      </c>
      <c r="P28" s="7">
        <f>IFERROR(((O28)/(1.07)^(A28-Overview!$B$22)),0)</f>
        <v>0</v>
      </c>
    </row>
    <row r="29" spans="1:16">
      <c r="A29" s="1" t="str">
        <f>IF(A28&lt;'Project Information'!B$11,A28+1,"")</f>
        <v/>
      </c>
      <c r="B29" s="6">
        <f>'Operations and Maintenance'!D31</f>
        <v>0</v>
      </c>
      <c r="C29" s="6">
        <f>Safety!D45</f>
        <v>0</v>
      </c>
      <c r="D29" s="6">
        <f>'Travel Time Savings'!D43</f>
        <v>0</v>
      </c>
      <c r="E29" s="6">
        <f>'Vehicle Operating Cost Savings'!D49</f>
        <v>0</v>
      </c>
      <c r="F29" s="18">
        <f>'Emissions Reduction'!S56</f>
        <v>0</v>
      </c>
      <c r="G29" s="18">
        <f>'Other Highway Use Externalities'!B43</f>
        <v>0</v>
      </c>
      <c r="H29" s="6">
        <f>'Amenity Benefits'!B34</f>
        <v>0</v>
      </c>
      <c r="I29" s="6">
        <f>'Health Benefits'!B38</f>
        <v>0</v>
      </c>
      <c r="J29" s="6">
        <f>'Residual Value'!B46</f>
        <v>0</v>
      </c>
      <c r="K29" s="6">
        <f>'Other Benefit 1'!B31</f>
        <v>0</v>
      </c>
      <c r="L29" s="6">
        <f>'Other Benefit 2'!B31</f>
        <v>0</v>
      </c>
      <c r="M29" s="6">
        <f>'Other Benefit 3'!B31</f>
        <v>0</v>
      </c>
      <c r="N29" s="6">
        <f>'Other Benefit 4'!B35</f>
        <v>0</v>
      </c>
      <c r="O29" s="93">
        <f>SUM(C29:N29)-B29</f>
        <v>0</v>
      </c>
      <c r="P29" s="7">
        <f>IFERROR(((O29)/(1.07)^(A29-Overview!$B$22)),0)</f>
        <v>0</v>
      </c>
    </row>
    <row r="30" spans="1:16">
      <c r="A30" s="1" t="str">
        <f>IF(A29&lt;'Project Information'!B$11,A29+1,"")</f>
        <v/>
      </c>
      <c r="B30" s="6">
        <f>'Operations and Maintenance'!D32</f>
        <v>0</v>
      </c>
      <c r="C30" s="6">
        <f>Safety!D46</f>
        <v>0</v>
      </c>
      <c r="D30" s="6">
        <f>'Travel Time Savings'!D44</f>
        <v>0</v>
      </c>
      <c r="E30" s="6">
        <f>'Vehicle Operating Cost Savings'!D50</f>
        <v>0</v>
      </c>
      <c r="F30" s="18">
        <f>'Emissions Reduction'!S57</f>
        <v>0</v>
      </c>
      <c r="G30" s="18">
        <f>'Other Highway Use Externalities'!B44</f>
        <v>0</v>
      </c>
      <c r="H30" s="6">
        <f>'Amenity Benefits'!B35</f>
        <v>0</v>
      </c>
      <c r="I30" s="6">
        <f>'Health Benefits'!B39</f>
        <v>0</v>
      </c>
      <c r="J30" s="6">
        <f>'Residual Value'!B47</f>
        <v>0</v>
      </c>
      <c r="K30" s="6">
        <f>'Other Benefit 1'!B32</f>
        <v>0</v>
      </c>
      <c r="L30" s="6">
        <f>'Other Benefit 2'!B32</f>
        <v>0</v>
      </c>
      <c r="M30" s="6">
        <f>'Other Benefit 3'!B32</f>
        <v>0</v>
      </c>
      <c r="N30" s="6">
        <f>'Other Benefit 4'!B36</f>
        <v>0</v>
      </c>
      <c r="O30" s="93">
        <f>SUM(C30:N30)-B30</f>
        <v>0</v>
      </c>
      <c r="P30" s="7">
        <f>IFERROR(((O30)/(1.07)^(A30-Overview!$B$22)),0)</f>
        <v>0</v>
      </c>
    </row>
    <row r="31" spans="1:16">
      <c r="A31" s="1" t="str">
        <f>IF(A30&lt;'Project Information'!B$11,A30+1,"")</f>
        <v/>
      </c>
      <c r="B31" s="6">
        <f>'Operations and Maintenance'!D33</f>
        <v>0</v>
      </c>
      <c r="C31" s="6">
        <f>Safety!D47</f>
        <v>0</v>
      </c>
      <c r="D31" s="6">
        <f>'Travel Time Savings'!D45</f>
        <v>0</v>
      </c>
      <c r="E31" s="6">
        <f>'Vehicle Operating Cost Savings'!D51</f>
        <v>0</v>
      </c>
      <c r="F31" s="18">
        <f>'Emissions Reduction'!S58</f>
        <v>0</v>
      </c>
      <c r="G31" s="18">
        <f>'Other Highway Use Externalities'!B45</f>
        <v>0</v>
      </c>
      <c r="H31" s="6">
        <f>'Amenity Benefits'!B36</f>
        <v>0</v>
      </c>
      <c r="I31" s="6">
        <f>'Health Benefits'!B40</f>
        <v>0</v>
      </c>
      <c r="J31" s="6">
        <f>'Residual Value'!B48</f>
        <v>0</v>
      </c>
      <c r="K31" s="6">
        <f>'Other Benefit 1'!B33</f>
        <v>0</v>
      </c>
      <c r="L31" s="6">
        <f>'Other Benefit 2'!B33</f>
        <v>0</v>
      </c>
      <c r="M31" s="6">
        <f>'Other Benefit 3'!B33</f>
        <v>0</v>
      </c>
      <c r="N31" s="6">
        <f>'Other Benefit 4'!B37</f>
        <v>0</v>
      </c>
      <c r="O31" s="93">
        <f>SUM(C31:N31)-B31</f>
        <v>0</v>
      </c>
      <c r="P31" s="7">
        <f>IFERROR(((O31)/(1.07)^(A31-Overview!$B$22)),0)</f>
        <v>0</v>
      </c>
    </row>
    <row r="32" spans="1:16">
      <c r="A32" s="1" t="str">
        <f>IF(A31&lt;'Project Information'!B$11,A31+1,"")</f>
        <v/>
      </c>
      <c r="B32" s="6">
        <f>'Operations and Maintenance'!D34</f>
        <v>0</v>
      </c>
      <c r="C32" s="6">
        <f>Safety!D48</f>
        <v>0</v>
      </c>
      <c r="D32" s="6">
        <f>'Travel Time Savings'!D46</f>
        <v>0</v>
      </c>
      <c r="E32" s="6">
        <f>'Vehicle Operating Cost Savings'!D52</f>
        <v>0</v>
      </c>
      <c r="F32" s="18">
        <f>'Emissions Reduction'!S59</f>
        <v>0</v>
      </c>
      <c r="G32" s="18">
        <f>'Other Highway Use Externalities'!B46</f>
        <v>0</v>
      </c>
      <c r="H32" s="6">
        <f>'Amenity Benefits'!B37</f>
        <v>0</v>
      </c>
      <c r="I32" s="6">
        <f>'Health Benefits'!B41</f>
        <v>0</v>
      </c>
      <c r="J32" s="6">
        <f>'Residual Value'!B49</f>
        <v>0</v>
      </c>
      <c r="K32" s="6">
        <f>'Other Benefit 1'!B34</f>
        <v>0</v>
      </c>
      <c r="L32" s="6">
        <f>'Other Benefit 2'!B34</f>
        <v>0</v>
      </c>
      <c r="M32" s="6">
        <f>'Other Benefit 3'!B34</f>
        <v>0</v>
      </c>
      <c r="N32" s="6">
        <f>'Other Benefit 4'!B38</f>
        <v>0</v>
      </c>
      <c r="O32" s="93">
        <f>SUM(C32:N32)-B32</f>
        <v>0</v>
      </c>
      <c r="P32" s="7">
        <f>IFERROR(((O32)/(1.07)^(A32-Overview!$B$22)),0)</f>
        <v>0</v>
      </c>
    </row>
    <row r="33" spans="1:16">
      <c r="A33" s="1" t="str">
        <f>IF(A32&lt;'Project Information'!B$11,A32+1,"")</f>
        <v/>
      </c>
      <c r="B33" s="6">
        <f>'Operations and Maintenance'!D35</f>
        <v>0</v>
      </c>
      <c r="C33" s="6">
        <f>Safety!D49</f>
        <v>0</v>
      </c>
      <c r="D33" s="6">
        <f>'Travel Time Savings'!D47</f>
        <v>0</v>
      </c>
      <c r="E33" s="6">
        <f>'Vehicle Operating Cost Savings'!D53</f>
        <v>0</v>
      </c>
      <c r="F33" s="18">
        <f>'Emissions Reduction'!S60</f>
        <v>0</v>
      </c>
      <c r="G33" s="18">
        <f>'Other Highway Use Externalities'!B47</f>
        <v>0</v>
      </c>
      <c r="H33" s="6">
        <f>'Amenity Benefits'!B38</f>
        <v>0</v>
      </c>
      <c r="I33" s="6">
        <f>'Health Benefits'!B42</f>
        <v>0</v>
      </c>
      <c r="J33" s="6">
        <f>'Residual Value'!B50</f>
        <v>0</v>
      </c>
      <c r="K33" s="6">
        <f>'Other Benefit 1'!B35</f>
        <v>0</v>
      </c>
      <c r="L33" s="6">
        <f>'Other Benefit 2'!B35</f>
        <v>0</v>
      </c>
      <c r="M33" s="6">
        <f>'Other Benefit 3'!B35</f>
        <v>0</v>
      </c>
      <c r="N33" s="6">
        <f>'Other Benefit 4'!B39</f>
        <v>0</v>
      </c>
      <c r="O33" s="93">
        <f>SUM(C33:N33)-B33</f>
        <v>0</v>
      </c>
      <c r="P33" s="7">
        <f>IFERROR(((O33)/(1.07)^(A33-Overview!$B$22)),0)</f>
        <v>0</v>
      </c>
    </row>
    <row r="34" spans="1:16">
      <c r="A34" s="1" t="str">
        <f>IF(A33&lt;'Project Information'!B$11,A33+1,"")</f>
        <v/>
      </c>
      <c r="B34" s="6">
        <f>'Operations and Maintenance'!D36</f>
        <v>0</v>
      </c>
      <c r="C34" s="6">
        <f>Safety!D50</f>
        <v>0</v>
      </c>
      <c r="D34" s="6">
        <f>'Travel Time Savings'!D48</f>
        <v>0</v>
      </c>
      <c r="E34" s="6">
        <f>'Vehicle Operating Cost Savings'!D54</f>
        <v>0</v>
      </c>
      <c r="F34" s="18">
        <f>'Emissions Reduction'!S61</f>
        <v>0</v>
      </c>
      <c r="G34" s="18">
        <f>'Other Highway Use Externalities'!B48</f>
        <v>0</v>
      </c>
      <c r="H34" s="6">
        <f>'Amenity Benefits'!B39</f>
        <v>0</v>
      </c>
      <c r="I34" s="6">
        <f>'Health Benefits'!B43</f>
        <v>0</v>
      </c>
      <c r="J34" s="6">
        <f>'Residual Value'!B51</f>
        <v>0</v>
      </c>
      <c r="K34" s="6">
        <f>'Other Benefit 1'!B36</f>
        <v>0</v>
      </c>
      <c r="L34" s="6">
        <f>'Other Benefit 2'!B36</f>
        <v>0</v>
      </c>
      <c r="M34" s="6">
        <f>'Other Benefit 3'!B36</f>
        <v>0</v>
      </c>
      <c r="N34" s="6">
        <f>'Other Benefit 4'!B40</f>
        <v>0</v>
      </c>
      <c r="O34" s="93">
        <f>SUM(C34:N34)-B34</f>
        <v>0</v>
      </c>
      <c r="P34" s="7">
        <f>IFERROR(((O34)/(1.07)^(A34-Overview!$B$22)),0)</f>
        <v>0</v>
      </c>
    </row>
    <row r="35" spans="1:16">
      <c r="A35" s="1" t="str">
        <f>IF(A34&lt;'Project Information'!B$11,A34+1,"")</f>
        <v/>
      </c>
      <c r="B35" s="6">
        <f>'Operations and Maintenance'!D37</f>
        <v>0</v>
      </c>
      <c r="C35" s="6">
        <f>Safety!D51</f>
        <v>0</v>
      </c>
      <c r="D35" s="6">
        <f>'Travel Time Savings'!D49</f>
        <v>0</v>
      </c>
      <c r="E35" s="6">
        <f>'Vehicle Operating Cost Savings'!D55</f>
        <v>0</v>
      </c>
      <c r="F35" s="18">
        <f>'Emissions Reduction'!S62</f>
        <v>0</v>
      </c>
      <c r="G35" s="18">
        <f>'Other Highway Use Externalities'!B49</f>
        <v>0</v>
      </c>
      <c r="H35" s="6">
        <f>'Amenity Benefits'!B40</f>
        <v>0</v>
      </c>
      <c r="I35" s="6">
        <f>'Health Benefits'!B44</f>
        <v>0</v>
      </c>
      <c r="J35" s="6">
        <f>'Residual Value'!B52</f>
        <v>0</v>
      </c>
      <c r="K35" s="6">
        <f>'Other Benefit 1'!B37</f>
        <v>0</v>
      </c>
      <c r="L35" s="6">
        <f>'Other Benefit 2'!B37</f>
        <v>0</v>
      </c>
      <c r="M35" s="6">
        <f>'Other Benefit 3'!B37</f>
        <v>0</v>
      </c>
      <c r="N35" s="6">
        <f>'Other Benefit 4'!B41</f>
        <v>0</v>
      </c>
      <c r="O35" s="93">
        <f>SUM(C35:N35)-B35</f>
        <v>0</v>
      </c>
      <c r="P35" s="7">
        <f>IFERROR(((O35)/(1.07)^(A35-Overview!$B$22)),0)</f>
        <v>0</v>
      </c>
    </row>
    <row r="36" spans="1:16">
      <c r="A36" s="3" t="s">
        <v>472</v>
      </c>
      <c r="B36" s="106">
        <f>SUM(B6:B35)</f>
        <v>-3210118</v>
      </c>
      <c r="C36" s="106">
        <f t="shared" ref="C36:N36" si="0">SUM(C6:C35)</f>
        <v>14310000</v>
      </c>
      <c r="D36" s="106">
        <f t="shared" si="0"/>
        <v>8370256.08294643</v>
      </c>
      <c r="E36" s="106">
        <f t="shared" si="0"/>
        <v>0</v>
      </c>
      <c r="F36" s="109">
        <f t="shared" si="0"/>
        <v>0</v>
      </c>
      <c r="G36" s="109">
        <f t="shared" si="0"/>
        <v>0</v>
      </c>
      <c r="H36" s="106">
        <f t="shared" si="0"/>
        <v>61546724.134144969</v>
      </c>
      <c r="I36" s="106">
        <f t="shared" si="0"/>
        <v>5178731.8998750122</v>
      </c>
      <c r="J36" s="106">
        <f t="shared" si="0"/>
        <v>14286879.505446</v>
      </c>
      <c r="K36" s="106">
        <f t="shared" si="0"/>
        <v>0</v>
      </c>
      <c r="L36" s="106">
        <f t="shared" si="0"/>
        <v>0</v>
      </c>
      <c r="M36" s="106">
        <f t="shared" si="0"/>
        <v>0</v>
      </c>
      <c r="N36" s="106">
        <f t="shared" si="0"/>
        <v>0</v>
      </c>
      <c r="O36" s="107">
        <f>SUM(O6:O35)</f>
        <v>106902709.62241244</v>
      </c>
      <c r="P36" s="101"/>
    </row>
    <row r="37" spans="1:16">
      <c r="A37" s="22" t="s">
        <v>473</v>
      </c>
      <c r="B37" s="106">
        <f>NPV(0.07,B6:B35)/(1.07)^($A$6-Overview!$B$22-1)</f>
        <v>-1048559.6785531959</v>
      </c>
      <c r="C37" s="106">
        <f>NPV(0.07,C6:C35)/(1.07)^($A$6-Overview!$B$22-1)</f>
        <v>4720453.7502140189</v>
      </c>
      <c r="D37" s="106">
        <f>NPV(0.07,D6:D35)/(1.07)^($A$6-Overview!$B$22-1)</f>
        <v>2761104.5923826811</v>
      </c>
      <c r="E37" s="106">
        <f>NPV(0.07,E6:E35)/(1.07)^($A$6-Overview!$B$22-1)</f>
        <v>0</v>
      </c>
      <c r="F37" s="106">
        <f>NPV(0.07,F6:F35)/(1.07)^($A$6-Overview!$B$22-1)</f>
        <v>0</v>
      </c>
      <c r="G37" s="106">
        <f>NPV(0.07,G6:G35)/(1.07)^($A$6-Overview!$B$22-1)</f>
        <v>0</v>
      </c>
      <c r="H37" s="106">
        <f>NPV(0.07,H6:H35)/(1.07)^($A$6-Overview!$B$22-1)</f>
        <v>20302478.319525674</v>
      </c>
      <c r="I37" s="106">
        <f>NPV(0.07,I6:I35)/(1.07)^($A$6-Overview!$B$22-1)</f>
        <v>1708313.3765281597</v>
      </c>
      <c r="J37" s="106">
        <f>NPV(0.07,J6:J35)/(1.07)^($A$6-Overview!$B$22-1)</f>
        <v>2299192.7663881243</v>
      </c>
      <c r="K37" s="106">
        <f>NPV(0.07,K6:K35)/(1.07)^($A$6-Overview!$B$22-1)</f>
        <v>0</v>
      </c>
      <c r="L37" s="106">
        <f>NPV(0.07,L6:L35)/(1.07)^($A$6-Overview!$B$22-1)</f>
        <v>0</v>
      </c>
      <c r="M37" s="106">
        <f>NPV(0.07,M6:M35)/(1.07)^($A$6-Overview!$B$22-1)</f>
        <v>0</v>
      </c>
      <c r="N37" s="106">
        <f>NPV(0.07,N6:N35)/(1.07)^($A$6-Overview!$B$22-1)</f>
        <v>0</v>
      </c>
      <c r="O37" s="106">
        <f>NPV(0.07,O6:O35)/(1.07)^($A$6-Overview!$B$22-1)</f>
        <v>32840102.483591851</v>
      </c>
      <c r="P37" s="101">
        <f>SUM(P6:P35)</f>
        <v>32840102.483591866</v>
      </c>
    </row>
    <row r="38" spans="1:16">
      <c r="A38" s="4" t="s">
        <v>21</v>
      </c>
    </row>
    <row r="39" spans="1:16">
      <c r="A39" s="52" t="s">
        <v>474</v>
      </c>
    </row>
    <row r="40" spans="1:16">
      <c r="A40" s="65" t="s">
        <v>325</v>
      </c>
      <c r="B40" s="66" t="s">
        <v>300</v>
      </c>
      <c r="C40" s="63" t="s">
        <v>475</v>
      </c>
    </row>
    <row r="41" spans="1:16">
      <c r="A41" s="73">
        <f>'Capital Costs'!A9</f>
        <v>2029</v>
      </c>
      <c r="B41" s="6">
        <f>'Capital Costs'!C9</f>
        <v>6620522.4201484593</v>
      </c>
      <c r="C41" s="17">
        <f>B41/(1.07)^(A41-Overview!$B$22)</f>
        <v>4720340.9865276199</v>
      </c>
    </row>
    <row r="42" spans="1:16">
      <c r="A42" s="74">
        <f t="shared" ref="A42:A55" si="1">A41+1</f>
        <v>2030</v>
      </c>
      <c r="B42" s="6">
        <f>'Capital Costs'!C10</f>
        <v>12855383.340094095</v>
      </c>
      <c r="C42" s="17">
        <f>B42/(1.07)^(A42-Overview!$B$22)</f>
        <v>8566084.7228520457</v>
      </c>
    </row>
    <row r="43" spans="1:16">
      <c r="A43" s="74">
        <f t="shared" si="1"/>
        <v>2031</v>
      </c>
      <c r="B43" s="6">
        <f>'Capital Costs'!C11</f>
        <v>6240477.3495602403</v>
      </c>
      <c r="C43" s="17">
        <f>B43/(1.07)^(A43-Overview!$B$22)</f>
        <v>3886255.6586752767</v>
      </c>
    </row>
    <row r="44" spans="1:16">
      <c r="A44" s="74">
        <f t="shared" si="1"/>
        <v>2032</v>
      </c>
      <c r="B44" s="6">
        <f>'Capital Costs'!C12</f>
        <v>0</v>
      </c>
      <c r="C44" s="17">
        <f>B44/(1.031)^(A44-Overview!$B$22)</f>
        <v>0</v>
      </c>
    </row>
    <row r="45" spans="1:16">
      <c r="A45" s="74">
        <f t="shared" si="1"/>
        <v>2033</v>
      </c>
      <c r="B45" s="6">
        <f>'Capital Costs'!C13</f>
        <v>0</v>
      </c>
      <c r="C45" s="17">
        <f>B45/(1.031)^(A45-Overview!$B$22)</f>
        <v>0</v>
      </c>
      <c r="D45" s="31"/>
    </row>
    <row r="46" spans="1:16">
      <c r="A46" s="74">
        <f t="shared" si="1"/>
        <v>2034</v>
      </c>
      <c r="B46" s="6">
        <f>'Capital Costs'!C14</f>
        <v>0</v>
      </c>
      <c r="C46" s="17">
        <f>B46/(1.031)^(A46-Overview!$B$22)</f>
        <v>0</v>
      </c>
      <c r="D46" s="31"/>
    </row>
    <row r="47" spans="1:16">
      <c r="A47" s="74">
        <f t="shared" si="1"/>
        <v>2035</v>
      </c>
      <c r="B47" s="6">
        <f>'Capital Costs'!C15</f>
        <v>0</v>
      </c>
      <c r="C47" s="17">
        <f>B47/(1.031)^(A47-Overview!$B$22)</f>
        <v>0</v>
      </c>
      <c r="D47" s="31"/>
    </row>
    <row r="48" spans="1:16">
      <c r="A48" s="74">
        <f t="shared" si="1"/>
        <v>2036</v>
      </c>
      <c r="B48" s="6">
        <f>'Capital Costs'!C16</f>
        <v>0</v>
      </c>
      <c r="C48" s="17">
        <f>B48/(1.031)^(A48-Overview!$B$22)</f>
        <v>0</v>
      </c>
      <c r="D48" s="31"/>
    </row>
    <row r="49" spans="1:4">
      <c r="A49" s="74">
        <f t="shared" si="1"/>
        <v>2037</v>
      </c>
      <c r="B49" s="6">
        <f>'Capital Costs'!C17</f>
        <v>0</v>
      </c>
      <c r="C49" s="17">
        <f>B49/(1.031)^(A49-Overview!$B$22)</f>
        <v>0</v>
      </c>
      <c r="D49" s="31"/>
    </row>
    <row r="50" spans="1:4">
      <c r="A50" s="74">
        <f t="shared" si="1"/>
        <v>2038</v>
      </c>
      <c r="B50" s="6">
        <f>'Capital Costs'!C18</f>
        <v>0</v>
      </c>
      <c r="C50" s="17">
        <f>B50/(1.031)^(A50-Overview!$B$22)</f>
        <v>0</v>
      </c>
    </row>
    <row r="51" spans="1:4">
      <c r="A51" s="74">
        <f t="shared" si="1"/>
        <v>2039</v>
      </c>
      <c r="B51" s="6">
        <f>'Capital Costs'!C19</f>
        <v>0</v>
      </c>
      <c r="C51" s="17">
        <f>B51/(1.031)^(A51-Overview!$B$22)</f>
        <v>0</v>
      </c>
    </row>
    <row r="52" spans="1:4">
      <c r="A52" s="74">
        <f t="shared" si="1"/>
        <v>2040</v>
      </c>
      <c r="B52" s="6">
        <f>'Capital Costs'!C20</f>
        <v>0</v>
      </c>
      <c r="C52" s="17">
        <f>B52/(1.031)^(A52-Overview!$B$22)</f>
        <v>0</v>
      </c>
    </row>
    <row r="53" spans="1:4">
      <c r="A53" s="74">
        <f t="shared" si="1"/>
        <v>2041</v>
      </c>
      <c r="B53" s="6">
        <f>'Capital Costs'!C21</f>
        <v>0</v>
      </c>
      <c r="C53" s="17">
        <f>B53/(1.031)^(A53-Overview!$B$22)</f>
        <v>0</v>
      </c>
    </row>
    <row r="54" spans="1:4">
      <c r="A54" s="74">
        <f t="shared" si="1"/>
        <v>2042</v>
      </c>
      <c r="B54" s="6">
        <f>'Capital Costs'!C22</f>
        <v>0</v>
      </c>
      <c r="C54" s="17">
        <f>B54/(1.031)^(A54-Overview!$B$22)</f>
        <v>0</v>
      </c>
    </row>
    <row r="55" spans="1:4">
      <c r="A55" s="74">
        <f t="shared" si="1"/>
        <v>2043</v>
      </c>
      <c r="B55" s="6">
        <f>'Capital Costs'!C23</f>
        <v>0</v>
      </c>
      <c r="C55" s="17">
        <f>B55/(1.031)^(A55-Overview!$B$22)</f>
        <v>0</v>
      </c>
    </row>
    <row r="56" spans="1:4">
      <c r="A56" s="22" t="s">
        <v>309</v>
      </c>
      <c r="B56" s="106">
        <f>SUM(B41:B55)</f>
        <v>25716383.109802797</v>
      </c>
      <c r="C56" s="108">
        <f>SUM(C41:C55)+'Capital Costs'!A5</f>
        <v>17172681.368054941</v>
      </c>
      <c r="D56" s="31"/>
    </row>
    <row r="57" spans="1:4">
      <c r="C57" s="31"/>
      <c r="D57" s="31"/>
    </row>
    <row r="58" spans="1:4">
      <c r="C58" s="31"/>
      <c r="D58" s="31"/>
    </row>
    <row r="59" spans="1:4">
      <c r="C59" s="31"/>
      <c r="D59" s="31"/>
    </row>
    <row r="60" spans="1:4">
      <c r="C60" s="31"/>
      <c r="D60" s="31"/>
    </row>
    <row r="61" spans="1:4">
      <c r="C61" s="31"/>
      <c r="D61" s="31"/>
    </row>
    <row r="62" spans="1:4">
      <c r="C62" s="31"/>
      <c r="D62" s="31"/>
    </row>
    <row r="63" spans="1:4">
      <c r="D63" s="31"/>
    </row>
    <row r="65" spans="3:3">
      <c r="C65" s="25"/>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06FF2-EC53-4111-9343-1323F6427D32}">
  <sheetPr>
    <tabColor theme="0" tint="-0.249977111117893"/>
  </sheetPr>
  <dimension ref="A1:C8"/>
  <sheetViews>
    <sheetView workbookViewId="0">
      <selection activeCell="B5" sqref="B5"/>
    </sheetView>
  </sheetViews>
  <sheetFormatPr defaultColWidth="8.7109375" defaultRowHeight="14.45"/>
  <cols>
    <col min="1" max="1" width="41.28515625" style="4" customWidth="1"/>
    <col min="2" max="2" width="31.42578125" style="4" customWidth="1"/>
    <col min="3" max="16384" width="8.7109375" style="4"/>
  </cols>
  <sheetData>
    <row r="1" spans="1:3" ht="20.100000000000001" thickBot="1">
      <c r="A1" s="51" t="s">
        <v>476</v>
      </c>
    </row>
    <row r="2" spans="1:3" ht="18.95" thickTop="1">
      <c r="A2" s="59" t="s">
        <v>21</v>
      </c>
    </row>
    <row r="3" spans="1:3">
      <c r="A3" s="52" t="s">
        <v>477</v>
      </c>
    </row>
    <row r="4" spans="1:3">
      <c r="A4" s="61" t="s">
        <v>54</v>
      </c>
      <c r="B4" s="61" t="s">
        <v>24</v>
      </c>
    </row>
    <row r="5" spans="1:3">
      <c r="A5" s="53" t="s">
        <v>471</v>
      </c>
      <c r="B5" s="60">
        <f>Summary!P37</f>
        <v>32840102.483591866</v>
      </c>
    </row>
    <row r="6" spans="1:3">
      <c r="A6" s="53" t="s">
        <v>478</v>
      </c>
      <c r="B6" s="60">
        <f>Summary!C56</f>
        <v>17172681.368054941</v>
      </c>
    </row>
    <row r="7" spans="1:3">
      <c r="A7" s="53" t="s">
        <v>310</v>
      </c>
      <c r="B7" s="60">
        <f>B5-B6</f>
        <v>15667421.115536924</v>
      </c>
    </row>
    <row r="8" spans="1:3">
      <c r="A8" s="53" t="s">
        <v>479</v>
      </c>
      <c r="B8" s="83">
        <f>IFERROR(B5/B6, "Enter Costs in 'Capital Cost' sheet")</f>
        <v>1.9123456482854133</v>
      </c>
      <c r="C8" s="4" t="s">
        <v>480</v>
      </c>
    </row>
  </sheetData>
  <conditionalFormatting sqref="A4:B4">
    <cfRule type="expression" dxfId="7" priority="1">
      <formula>ISNUMBER(SEARCH("_sns",A$4))</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ED953-AF08-43EF-9881-0B9B5BDB7205}">
  <sheetPr>
    <tabColor theme="9" tint="0.39997558519241921"/>
  </sheetPr>
  <dimension ref="A1:BB115"/>
  <sheetViews>
    <sheetView workbookViewId="0">
      <selection activeCell="D11" sqref="D11"/>
    </sheetView>
  </sheetViews>
  <sheetFormatPr defaultColWidth="9.140625" defaultRowHeight="14.45"/>
  <cols>
    <col min="1" max="1" width="28.5703125" style="4" customWidth="1"/>
    <col min="2" max="2" width="35.140625" style="4" customWidth="1"/>
    <col min="3" max="3" width="30.7109375" style="4" customWidth="1"/>
    <col min="4" max="4" width="29.140625" style="4" customWidth="1"/>
    <col min="5" max="16384" width="9.140625" style="4"/>
  </cols>
  <sheetData>
    <row r="1" spans="1:9" ht="20.100000000000001" thickBot="1">
      <c r="A1" s="51" t="s">
        <v>481</v>
      </c>
    </row>
    <row r="2" spans="1:9" ht="15" thickTop="1">
      <c r="A2" s="90" t="s">
        <v>354</v>
      </c>
      <c r="B2" s="90"/>
      <c r="C2" s="90"/>
      <c r="D2" s="90"/>
      <c r="E2" s="90"/>
      <c r="F2" s="90"/>
    </row>
    <row r="3" spans="1:9">
      <c r="A3" s="4" t="s">
        <v>21</v>
      </c>
    </row>
    <row r="4" spans="1:9">
      <c r="A4" s="91" t="s">
        <v>336</v>
      </c>
      <c r="B4" s="90"/>
      <c r="C4" s="90"/>
      <c r="D4" s="90"/>
      <c r="E4" s="90"/>
      <c r="F4" s="90"/>
      <c r="G4" s="90"/>
      <c r="H4" s="90"/>
      <c r="I4" s="90"/>
    </row>
    <row r="5" spans="1:9">
      <c r="A5" s="32" t="s">
        <v>21</v>
      </c>
    </row>
    <row r="6" spans="1:9">
      <c r="A6" s="52" t="s">
        <v>355</v>
      </c>
    </row>
    <row r="7" spans="1:9" ht="15">
      <c r="A7" s="69" t="s">
        <v>72</v>
      </c>
      <c r="B7" s="69" t="s">
        <v>80</v>
      </c>
    </row>
    <row r="8" spans="1:9">
      <c r="A8" s="30" t="s">
        <v>482</v>
      </c>
      <c r="B8" s="36">
        <f>'Parameter Values'!B53</f>
        <v>0.56000000000000005</v>
      </c>
    </row>
    <row r="9" spans="1:9">
      <c r="A9" s="30" t="s">
        <v>483</v>
      </c>
      <c r="B9" s="36">
        <f>'Parameter Values'!B54</f>
        <v>1.23</v>
      </c>
    </row>
    <row r="10" spans="1:9" ht="15">
      <c r="A10" s="69" t="s">
        <v>87</v>
      </c>
      <c r="B10" s="69" t="s">
        <v>86</v>
      </c>
    </row>
    <row r="11" spans="1:9">
      <c r="A11" s="77" t="s">
        <v>90</v>
      </c>
      <c r="B11" s="78" t="s">
        <v>484</v>
      </c>
    </row>
    <row r="12" spans="1:9">
      <c r="A12" s="30" t="s">
        <v>91</v>
      </c>
      <c r="B12" s="79">
        <f>'Parameter Values'!B63</f>
        <v>259</v>
      </c>
    </row>
    <row r="13" spans="1:9">
      <c r="A13" s="30" t="s">
        <v>92</v>
      </c>
      <c r="B13" s="79">
        <f>'Parameter Values'!B64</f>
        <v>281</v>
      </c>
    </row>
    <row r="14" spans="1:9">
      <c r="A14" s="30" t="s">
        <v>93</v>
      </c>
      <c r="B14" s="79">
        <f>'Parameter Values'!B65</f>
        <v>723</v>
      </c>
    </row>
    <row r="15" spans="1:9">
      <c r="A15" s="30" t="s">
        <v>94</v>
      </c>
      <c r="B15" s="79">
        <f>'Parameter Values'!B66</f>
        <v>327</v>
      </c>
    </row>
    <row r="16" spans="1:9">
      <c r="A16" s="77" t="s">
        <v>95</v>
      </c>
      <c r="B16" s="78" t="s">
        <v>484</v>
      </c>
    </row>
    <row r="17" spans="1:54">
      <c r="A17" s="30" t="s">
        <v>91</v>
      </c>
      <c r="B17" s="79">
        <f>'Parameter Values'!B68</f>
        <v>655</v>
      </c>
    </row>
    <row r="18" spans="1:54">
      <c r="A18" s="30" t="s">
        <v>92</v>
      </c>
      <c r="B18" s="79">
        <f>'Parameter Values'!B69</f>
        <v>642</v>
      </c>
    </row>
    <row r="19" spans="1:54">
      <c r="A19" s="30" t="s">
        <v>93</v>
      </c>
      <c r="B19" s="79">
        <f>'Parameter Values'!B70</f>
        <v>1084</v>
      </c>
    </row>
    <row r="20" spans="1:54">
      <c r="A20" s="30" t="s">
        <v>94</v>
      </c>
      <c r="B20" s="79">
        <f>'Parameter Values'!B71</f>
        <v>688</v>
      </c>
    </row>
    <row r="21" spans="1:54">
      <c r="A21" s="77" t="s">
        <v>96</v>
      </c>
      <c r="B21" s="78" t="s">
        <v>484</v>
      </c>
    </row>
    <row r="22" spans="1:54">
      <c r="A22" s="30" t="s">
        <v>97</v>
      </c>
      <c r="B22" s="36">
        <f>'Parameter Values'!B73</f>
        <v>1.0900000000000001</v>
      </c>
    </row>
    <row r="23" spans="1:54">
      <c r="A23" s="32" t="s">
        <v>21</v>
      </c>
      <c r="B23" s="32"/>
    </row>
    <row r="24" spans="1:54" ht="15" thickBot="1">
      <c r="A24" s="52" t="s">
        <v>485</v>
      </c>
    </row>
    <row r="25" spans="1:54">
      <c r="A25" s="62" t="s">
        <v>325</v>
      </c>
      <c r="B25" s="63" t="s">
        <v>486</v>
      </c>
      <c r="C25" s="63" t="s">
        <v>487</v>
      </c>
      <c r="D25" s="67" t="s">
        <v>304</v>
      </c>
      <c r="G25" s="9" t="s">
        <v>324</v>
      </c>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1"/>
    </row>
    <row r="26" spans="1:54">
      <c r="A26" s="5">
        <f>'Project Information'!$B$9</f>
        <v>2032</v>
      </c>
      <c r="B26" s="19">
        <f>('User Volumes'!B10*(Inputs!X$40))*$B$8</f>
        <v>9532481.4375</v>
      </c>
      <c r="C26" s="19">
        <f>('User Volumes'!C10*(Inputs!Y$40))*$B$8</f>
        <v>9532481.4375</v>
      </c>
      <c r="D26" s="23">
        <f>B26-C26</f>
        <v>0</v>
      </c>
      <c r="G26" s="12"/>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s="13"/>
    </row>
    <row r="27" spans="1:54">
      <c r="A27" s="1">
        <f>IF(A26&lt;'Project Information'!B$11,A26+1,"")</f>
        <v>2033</v>
      </c>
      <c r="B27" s="19">
        <f>('User Volumes'!B11*(Inputs!X$40))*$B$8</f>
        <v>9532481.4375</v>
      </c>
      <c r="C27" s="19">
        <f>('User Volumes'!C11*(Inputs!Y$40))*$B$8</f>
        <v>9532481.4375</v>
      </c>
      <c r="D27" s="7">
        <f t="shared" ref="D27:D55" si="0">B27-C27</f>
        <v>0</v>
      </c>
      <c r="G27" s="12"/>
      <c r="H27" s="177" t="str">
        <f>IF(D26=0,"No savings assumed as vehicle volume unchanged by project","Function of vehicle volume and mileage. See Inputs tab for detail")</f>
        <v>No savings assumed as vehicle volume unchanged by project</v>
      </c>
      <c r="I27" s="178"/>
      <c r="J27" s="178"/>
      <c r="K27" s="178"/>
      <c r="L27" s="178"/>
      <c r="M27" s="178"/>
      <c r="N27" s="178"/>
      <c r="O27" s="178"/>
      <c r="P27" s="178"/>
      <c r="Q27" s="178"/>
      <c r="R27" s="178"/>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s="13"/>
    </row>
    <row r="28" spans="1:54">
      <c r="A28" s="1">
        <f>IF(A27&lt;'Project Information'!B$11,A27+1,"")</f>
        <v>2034</v>
      </c>
      <c r="B28" s="19">
        <f>('User Volumes'!B12*(Inputs!X$40))*$B$8</f>
        <v>9532481.4375</v>
      </c>
      <c r="C28" s="19">
        <f>('User Volumes'!C12*(Inputs!Y$40))*$B$8</f>
        <v>9532481.4375</v>
      </c>
      <c r="D28" s="7">
        <f t="shared" si="0"/>
        <v>0</v>
      </c>
      <c r="G28" s="12"/>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s="13"/>
    </row>
    <row r="29" spans="1:54">
      <c r="A29" s="1">
        <f>IF(A28&lt;'Project Information'!B$11,A28+1,"")</f>
        <v>2035</v>
      </c>
      <c r="B29" s="19">
        <f>('User Volumes'!B13*(Inputs!X$40))*$B$8</f>
        <v>9532481.4375</v>
      </c>
      <c r="C29" s="19">
        <f>('User Volumes'!C13*(Inputs!Y$40))*$B$8</f>
        <v>9532481.4375</v>
      </c>
      <c r="D29" s="7">
        <f t="shared" si="0"/>
        <v>0</v>
      </c>
      <c r="G29" s="12"/>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s="13"/>
    </row>
    <row r="30" spans="1:54">
      <c r="A30" s="1">
        <f>IF(A29&lt;'Project Information'!B$11,A29+1,"")</f>
        <v>2036</v>
      </c>
      <c r="B30" s="19">
        <f>('User Volumes'!B14*(Inputs!X$40))*$B$8</f>
        <v>9532481.4375</v>
      </c>
      <c r="C30" s="19">
        <f>('User Volumes'!C14*(Inputs!Y$40))*$B$8</f>
        <v>9532481.4375</v>
      </c>
      <c r="D30" s="7">
        <f t="shared" si="0"/>
        <v>0</v>
      </c>
      <c r="G30" s="12"/>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s="13"/>
    </row>
    <row r="31" spans="1:54">
      <c r="A31" s="1">
        <f>IF(A30&lt;'Project Information'!B$11,A30+1,"")</f>
        <v>2037</v>
      </c>
      <c r="B31" s="19">
        <f>('User Volumes'!B15*(Inputs!X$40))*$B$8</f>
        <v>9532481.4375</v>
      </c>
      <c r="C31" s="19">
        <f>('User Volumes'!C15*(Inputs!Y$40))*$B$8</f>
        <v>9532481.4375</v>
      </c>
      <c r="D31" s="7">
        <f t="shared" si="0"/>
        <v>0</v>
      </c>
      <c r="G31" s="12"/>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s="13"/>
    </row>
    <row r="32" spans="1:54">
      <c r="A32" s="1">
        <f>IF(A31&lt;'Project Information'!B$11,A31+1,"")</f>
        <v>2038</v>
      </c>
      <c r="B32" s="19">
        <f>('User Volumes'!B16*(Inputs!X$40))*$B$8</f>
        <v>9532481.4375</v>
      </c>
      <c r="C32" s="19">
        <f>('User Volumes'!C16*(Inputs!Y$40))*$B$8</f>
        <v>9532481.4375</v>
      </c>
      <c r="D32" s="7">
        <f t="shared" si="0"/>
        <v>0</v>
      </c>
      <c r="G32" s="1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s="13"/>
    </row>
    <row r="33" spans="1:54">
      <c r="A33" s="1">
        <f>IF(A32&lt;'Project Information'!B$11,A32+1,"")</f>
        <v>2039</v>
      </c>
      <c r="B33" s="19">
        <f>('User Volumes'!B17*(Inputs!X$40))*$B$8</f>
        <v>9532481.4375</v>
      </c>
      <c r="C33" s="19">
        <f>('User Volumes'!C17*(Inputs!Y$40))*$B$8</f>
        <v>9532481.4375</v>
      </c>
      <c r="D33" s="7">
        <f t="shared" si="0"/>
        <v>0</v>
      </c>
      <c r="G33" s="12"/>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s="13"/>
    </row>
    <row r="34" spans="1:54">
      <c r="A34" s="1">
        <f>IF(A33&lt;'Project Information'!B$11,A33+1,"")</f>
        <v>2040</v>
      </c>
      <c r="B34" s="19">
        <f>('User Volumes'!B18*(Inputs!X$40))*$B$8</f>
        <v>9532481.4375</v>
      </c>
      <c r="C34" s="19">
        <f>('User Volumes'!C18*(Inputs!Y$40))*$B$8</f>
        <v>9532481.4375</v>
      </c>
      <c r="D34" s="7">
        <f t="shared" si="0"/>
        <v>0</v>
      </c>
      <c r="G34" s="12"/>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s="13"/>
    </row>
    <row r="35" spans="1:54">
      <c r="A35" s="1">
        <f>IF(A34&lt;'Project Information'!B$11,A34+1,"")</f>
        <v>2041</v>
      </c>
      <c r="B35" s="19">
        <f>('User Volumes'!B19*(Inputs!X$40))*$B$8</f>
        <v>9532481.4375</v>
      </c>
      <c r="C35" s="19">
        <f>('User Volumes'!C19*(Inputs!Y$40))*$B$8</f>
        <v>9532481.4375</v>
      </c>
      <c r="D35" s="7">
        <f t="shared" si="0"/>
        <v>0</v>
      </c>
      <c r="G35" s="12"/>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s="13"/>
    </row>
    <row r="36" spans="1:54">
      <c r="A36" s="1">
        <f>IF(A35&lt;'Project Information'!B$11,A35+1,"")</f>
        <v>2042</v>
      </c>
      <c r="B36" s="19">
        <f>('User Volumes'!B20*(Inputs!X$40))*$B$8</f>
        <v>9532481.4375</v>
      </c>
      <c r="C36" s="19">
        <f>('User Volumes'!C20*(Inputs!Y$40))*$B$8</f>
        <v>9532481.4375</v>
      </c>
      <c r="D36" s="7">
        <f t="shared" si="0"/>
        <v>0</v>
      </c>
      <c r="G36" s="12"/>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s="13"/>
    </row>
    <row r="37" spans="1:54">
      <c r="A37" s="1">
        <f>IF(A36&lt;'Project Information'!B$11,A36+1,"")</f>
        <v>2043</v>
      </c>
      <c r="B37" s="19">
        <f>('User Volumes'!B21*(Inputs!X$40))*$B$8</f>
        <v>9532481.4375</v>
      </c>
      <c r="C37" s="19">
        <f>('User Volumes'!C21*(Inputs!Y$40))*$B$8</f>
        <v>9532481.4375</v>
      </c>
      <c r="D37" s="7">
        <f t="shared" si="0"/>
        <v>0</v>
      </c>
      <c r="G37" s="12"/>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s="13"/>
    </row>
    <row r="38" spans="1:54">
      <c r="A38" s="1">
        <f>IF(A37&lt;'Project Information'!B$11,A37+1,"")</f>
        <v>2044</v>
      </c>
      <c r="B38" s="19">
        <f>('User Volumes'!B22*(Inputs!X$40))*$B$8</f>
        <v>9532481.4375</v>
      </c>
      <c r="C38" s="19">
        <f>('User Volumes'!C22*(Inputs!Y$40))*$B$8</f>
        <v>9532481.4375</v>
      </c>
      <c r="D38" s="7">
        <f t="shared" si="0"/>
        <v>0</v>
      </c>
      <c r="G38" s="12"/>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s="13"/>
    </row>
    <row r="39" spans="1:54">
      <c r="A39" s="1">
        <f>IF(A38&lt;'Project Information'!B$11,A38+1,"")</f>
        <v>2045</v>
      </c>
      <c r="B39" s="19">
        <f>('User Volumes'!B23*(Inputs!X$40))*$B$8</f>
        <v>9532481.4375</v>
      </c>
      <c r="C39" s="19">
        <f>('User Volumes'!C23*(Inputs!Y$40))*$B$8</f>
        <v>9532481.4375</v>
      </c>
      <c r="D39" s="7">
        <f t="shared" si="0"/>
        <v>0</v>
      </c>
      <c r="G39" s="12"/>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s="13"/>
    </row>
    <row r="40" spans="1:54">
      <c r="A40" s="1">
        <f>IF(A39&lt;'Project Information'!B$11,A39+1,"")</f>
        <v>2046</v>
      </c>
      <c r="B40" s="19">
        <f>('User Volumes'!B24*(Inputs!X$40))*$B$8</f>
        <v>9532481.4375</v>
      </c>
      <c r="C40" s="19">
        <f>('User Volumes'!C24*(Inputs!Y$40))*$B$8</f>
        <v>9532481.4375</v>
      </c>
      <c r="D40" s="7">
        <f t="shared" si="0"/>
        <v>0</v>
      </c>
      <c r="G40" s="12"/>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s="13"/>
    </row>
    <row r="41" spans="1:54">
      <c r="A41" s="1">
        <f>IF(A40&lt;'Project Information'!B$11,A40+1,"")</f>
        <v>2047</v>
      </c>
      <c r="B41" s="19">
        <f>('User Volumes'!B25*(Inputs!X$40))*$B$8</f>
        <v>9532481.4375</v>
      </c>
      <c r="C41" s="19">
        <f>('User Volumes'!C25*(Inputs!Y$40))*$B$8</f>
        <v>9532481.4375</v>
      </c>
      <c r="D41" s="7">
        <f t="shared" si="0"/>
        <v>0</v>
      </c>
      <c r="G41" s="12"/>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s="13"/>
    </row>
    <row r="42" spans="1:54">
      <c r="A42" s="1">
        <f>IF(A41&lt;'Project Information'!B$11,A41+1,"")</f>
        <v>2048</v>
      </c>
      <c r="B42" s="19">
        <f>('User Volumes'!B26*(Inputs!X$40))*$B$8</f>
        <v>9532481.4375</v>
      </c>
      <c r="C42" s="19">
        <f>('User Volumes'!C26*(Inputs!Y$40))*$B$8</f>
        <v>9532481.4375</v>
      </c>
      <c r="D42" s="7">
        <f t="shared" si="0"/>
        <v>0</v>
      </c>
      <c r="G42" s="1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s="13"/>
    </row>
    <row r="43" spans="1:54">
      <c r="A43" s="1">
        <f>IF(A42&lt;'Project Information'!B$11,A42+1,"")</f>
        <v>2049</v>
      </c>
      <c r="B43" s="19">
        <f>('User Volumes'!B27*(Inputs!X$40))*$B$8</f>
        <v>9532481.4375</v>
      </c>
      <c r="C43" s="19">
        <f>('User Volumes'!C27*(Inputs!Y$40))*$B$8</f>
        <v>9532481.4375</v>
      </c>
      <c r="D43" s="7">
        <f t="shared" si="0"/>
        <v>0</v>
      </c>
      <c r="G43" s="12"/>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s="13"/>
    </row>
    <row r="44" spans="1:54">
      <c r="A44" s="1">
        <f>IF(A43&lt;'Project Information'!B$11,A43+1,"")</f>
        <v>2050</v>
      </c>
      <c r="B44" s="19">
        <f>('User Volumes'!B28*(Inputs!X$40))*$B$8</f>
        <v>9532481.4375</v>
      </c>
      <c r="C44" s="19">
        <f>('User Volumes'!C28*(Inputs!Y$40))*$B$8</f>
        <v>9532481.4375</v>
      </c>
      <c r="D44" s="7">
        <f t="shared" si="0"/>
        <v>0</v>
      </c>
      <c r="G44" s="12"/>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s="13"/>
    </row>
    <row r="45" spans="1:54">
      <c r="A45" s="1">
        <f>IF(A44&lt;'Project Information'!B$11,A44+1,"")</f>
        <v>2051</v>
      </c>
      <c r="B45" s="19">
        <f>('User Volumes'!B29*(Inputs!X$40))*$B$8</f>
        <v>9532481.4375</v>
      </c>
      <c r="C45" s="19">
        <f>('User Volumes'!C29*(Inputs!Y$40))*$B$8</f>
        <v>9532481.4375</v>
      </c>
      <c r="D45" s="7">
        <f t="shared" si="0"/>
        <v>0</v>
      </c>
      <c r="G45" s="12"/>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s="13"/>
    </row>
    <row r="46" spans="1:54">
      <c r="A46" s="1" t="str">
        <f>IF(A45&lt;'Project Information'!B$11,A45+1,"")</f>
        <v/>
      </c>
      <c r="B46" s="19">
        <v>0</v>
      </c>
      <c r="C46" s="19">
        <v>0</v>
      </c>
      <c r="D46" s="7">
        <f t="shared" si="0"/>
        <v>0</v>
      </c>
      <c r="G46" s="12"/>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s="13"/>
    </row>
    <row r="47" spans="1:54">
      <c r="A47" s="1" t="str">
        <f>IF(A46&lt;'Project Information'!B$11,A46+1,"")</f>
        <v/>
      </c>
      <c r="B47" s="19">
        <v>0</v>
      </c>
      <c r="C47" s="19">
        <v>0</v>
      </c>
      <c r="D47" s="7">
        <f t="shared" si="0"/>
        <v>0</v>
      </c>
      <c r="G47" s="12"/>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s="13"/>
    </row>
    <row r="48" spans="1:54">
      <c r="A48" s="1" t="str">
        <f>IF(A47&lt;'Project Information'!B$11,A47+1,"")</f>
        <v/>
      </c>
      <c r="B48" s="19">
        <v>0</v>
      </c>
      <c r="C48" s="19">
        <v>0</v>
      </c>
      <c r="D48" s="7">
        <f t="shared" si="0"/>
        <v>0</v>
      </c>
      <c r="G48" s="12"/>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s="13"/>
    </row>
    <row r="49" spans="1:54">
      <c r="A49" s="1" t="str">
        <f>IF(A48&lt;'Project Information'!B$11,A48+1,"")</f>
        <v/>
      </c>
      <c r="B49" s="19">
        <v>0</v>
      </c>
      <c r="C49" s="19">
        <v>0</v>
      </c>
      <c r="D49" s="7">
        <f t="shared" si="0"/>
        <v>0</v>
      </c>
      <c r="G49" s="12"/>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s="13"/>
    </row>
    <row r="50" spans="1:54">
      <c r="A50" s="1" t="str">
        <f>IF(A49&lt;'Project Information'!B$11,A49+1,"")</f>
        <v/>
      </c>
      <c r="B50" s="19">
        <v>0</v>
      </c>
      <c r="C50" s="19">
        <v>0</v>
      </c>
      <c r="D50" s="7">
        <f t="shared" si="0"/>
        <v>0</v>
      </c>
      <c r="G50" s="12"/>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s="13"/>
    </row>
    <row r="51" spans="1:54">
      <c r="A51" s="1" t="str">
        <f>IF(A50&lt;'Project Information'!B$11,A50+1,"")</f>
        <v/>
      </c>
      <c r="B51" s="19">
        <v>0</v>
      </c>
      <c r="C51" s="19">
        <v>0</v>
      </c>
      <c r="D51" s="7">
        <f t="shared" si="0"/>
        <v>0</v>
      </c>
      <c r="G51" s="12"/>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s="13"/>
    </row>
    <row r="52" spans="1:54">
      <c r="A52" s="1" t="str">
        <f>IF(A51&lt;'Project Information'!B$11,A51+1,"")</f>
        <v/>
      </c>
      <c r="B52" s="19">
        <v>0</v>
      </c>
      <c r="C52" s="19">
        <v>0</v>
      </c>
      <c r="D52" s="7">
        <f t="shared" si="0"/>
        <v>0</v>
      </c>
      <c r="G52" s="1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s="13"/>
    </row>
    <row r="53" spans="1:54">
      <c r="A53" s="1" t="str">
        <f>IF(A52&lt;'Project Information'!B$11,A52+1,"")</f>
        <v/>
      </c>
      <c r="B53" s="19">
        <v>0</v>
      </c>
      <c r="C53" s="19">
        <v>0</v>
      </c>
      <c r="D53" s="7">
        <f t="shared" si="0"/>
        <v>0</v>
      </c>
      <c r="G53" s="12"/>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s="13"/>
    </row>
    <row r="54" spans="1:54">
      <c r="A54" s="1" t="str">
        <f>IF(A53&lt;'Project Information'!B$11,A53+1,"")</f>
        <v/>
      </c>
      <c r="B54" s="19">
        <v>0</v>
      </c>
      <c r="C54" s="19">
        <v>0</v>
      </c>
      <c r="D54" s="7">
        <f t="shared" si="0"/>
        <v>0</v>
      </c>
      <c r="G54" s="12"/>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s="13"/>
    </row>
    <row r="55" spans="1:54">
      <c r="A55" s="1" t="str">
        <f>IF(A54&lt;'Project Information'!B$11,A54+1,"")</f>
        <v/>
      </c>
      <c r="B55" s="19">
        <v>0</v>
      </c>
      <c r="C55" s="19">
        <v>0</v>
      </c>
      <c r="D55" s="8">
        <f t="shared" si="0"/>
        <v>0</v>
      </c>
      <c r="G55" s="12"/>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s="13"/>
    </row>
    <row r="56" spans="1:54">
      <c r="A56" s="27"/>
      <c r="B56" s="28"/>
      <c r="C56" s="28"/>
      <c r="D56" s="25"/>
      <c r="G56" s="12"/>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s="13"/>
    </row>
    <row r="57" spans="1:54">
      <c r="B57" s="24"/>
      <c r="C57" s="24"/>
      <c r="D57" s="25"/>
      <c r="G57" s="12"/>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s="13"/>
    </row>
    <row r="58" spans="1:54">
      <c r="B58" s="24"/>
      <c r="C58" s="24"/>
      <c r="D58" s="25"/>
      <c r="G58" s="12"/>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s="13"/>
    </row>
    <row r="59" spans="1:54">
      <c r="B59" s="24"/>
      <c r="C59" s="24"/>
      <c r="D59" s="25"/>
      <c r="G59" s="12"/>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s="13"/>
    </row>
    <row r="60" spans="1:54">
      <c r="B60" s="24"/>
      <c r="C60" s="24"/>
      <c r="D60" s="25"/>
      <c r="G60" s="12"/>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s="13"/>
    </row>
    <row r="61" spans="1:54">
      <c r="B61" s="24"/>
      <c r="C61" s="24"/>
      <c r="D61" s="25"/>
      <c r="G61" s="12"/>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s="13"/>
    </row>
    <row r="62" spans="1:54">
      <c r="B62" s="24"/>
      <c r="C62" s="24"/>
      <c r="D62" s="25"/>
      <c r="G62" s="1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s="13"/>
    </row>
    <row r="63" spans="1:54">
      <c r="B63" s="24"/>
      <c r="C63" s="24"/>
      <c r="D63" s="25"/>
      <c r="G63" s="12"/>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s="13"/>
    </row>
    <row r="64" spans="1:54">
      <c r="B64" s="24"/>
      <c r="C64" s="24"/>
      <c r="D64" s="25"/>
      <c r="G64" s="12"/>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s="13"/>
    </row>
    <row r="65" spans="2:54">
      <c r="B65" s="24"/>
      <c r="C65" s="24"/>
      <c r="D65" s="25"/>
      <c r="G65" s="12"/>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s="13"/>
    </row>
    <row r="66" spans="2:54">
      <c r="G66" s="12"/>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s="13"/>
    </row>
    <row r="67" spans="2:54">
      <c r="G67" s="12"/>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s="13"/>
    </row>
    <row r="68" spans="2:54">
      <c r="G68" s="12"/>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s="13"/>
    </row>
    <row r="69" spans="2:54">
      <c r="G69" s="12"/>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s="13"/>
    </row>
    <row r="70" spans="2:54">
      <c r="G70" s="12"/>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s="13"/>
    </row>
    <row r="71" spans="2:54">
      <c r="G71" s="12"/>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s="13"/>
    </row>
    <row r="72" spans="2:54">
      <c r="G72" s="1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s="13"/>
    </row>
    <row r="73" spans="2:54">
      <c r="G73" s="12"/>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s="13"/>
    </row>
    <row r="74" spans="2:54">
      <c r="G74" s="12"/>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s="13"/>
    </row>
    <row r="75" spans="2:54">
      <c r="G75" s="12"/>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s="13"/>
    </row>
    <row r="76" spans="2:54">
      <c r="G76" s="12"/>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s="13"/>
    </row>
    <row r="77" spans="2:54">
      <c r="G77" s="12"/>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s="13"/>
    </row>
    <row r="78" spans="2:54">
      <c r="G78" s="12"/>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s="13"/>
    </row>
    <row r="79" spans="2:54">
      <c r="G79" s="12"/>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s="13"/>
    </row>
    <row r="80" spans="2:54">
      <c r="G80" s="12"/>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s="13"/>
    </row>
    <row r="81" spans="7:54">
      <c r="G81" s="12"/>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s="13"/>
    </row>
    <row r="82" spans="7:54">
      <c r="G82" s="1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s="13"/>
    </row>
    <row r="83" spans="7:54">
      <c r="G83" s="12"/>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s="13"/>
    </row>
    <row r="84" spans="7:54">
      <c r="G84" s="12"/>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s="13"/>
    </row>
    <row r="85" spans="7:54">
      <c r="G85" s="12"/>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s="13"/>
    </row>
    <row r="86" spans="7:54">
      <c r="G86" s="12"/>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s="13"/>
    </row>
    <row r="87" spans="7:54">
      <c r="G87" s="12"/>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s="13"/>
    </row>
    <row r="88" spans="7:54">
      <c r="G88" s="12"/>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s="13"/>
    </row>
    <row r="89" spans="7:54">
      <c r="G89" s="12"/>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s="13"/>
    </row>
    <row r="90" spans="7:54">
      <c r="G90" s="12"/>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s="13"/>
    </row>
    <row r="91" spans="7:54">
      <c r="G91" s="12"/>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s="13"/>
    </row>
    <row r="92" spans="7:54">
      <c r="G92" s="1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s="13"/>
    </row>
    <row r="93" spans="7:54">
      <c r="G93" s="12"/>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s="13"/>
    </row>
    <row r="94" spans="7:54">
      <c r="G94" s="12"/>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s="13"/>
    </row>
    <row r="95" spans="7:54">
      <c r="G95" s="12"/>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s="13"/>
    </row>
    <row r="96" spans="7:54">
      <c r="G96" s="12"/>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s="13"/>
    </row>
    <row r="97" spans="7:54">
      <c r="G97" s="12"/>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s="13"/>
    </row>
    <row r="98" spans="7:54">
      <c r="G98" s="12"/>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s="13"/>
    </row>
    <row r="99" spans="7:54">
      <c r="G99" s="12"/>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s="13"/>
    </row>
    <row r="100" spans="7:54">
      <c r="G100" s="12"/>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s="13"/>
    </row>
    <row r="101" spans="7:54">
      <c r="G101" s="12"/>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s="13"/>
    </row>
    <row r="102" spans="7:54">
      <c r="G102" s="1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s="13"/>
    </row>
    <row r="103" spans="7:54">
      <c r="G103" s="12"/>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s="13"/>
    </row>
    <row r="104" spans="7:54">
      <c r="G104" s="12"/>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s="13"/>
    </row>
    <row r="105" spans="7:54">
      <c r="G105" s="12"/>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s="13"/>
    </row>
    <row r="106" spans="7:54">
      <c r="G106" s="12"/>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s="13"/>
    </row>
    <row r="107" spans="7:54">
      <c r="G107" s="12"/>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s="13"/>
    </row>
    <row r="108" spans="7:54">
      <c r="G108" s="12"/>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s="13"/>
    </row>
    <row r="109" spans="7:54">
      <c r="G109" s="12"/>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s="13"/>
    </row>
    <row r="110" spans="7:54">
      <c r="G110" s="12"/>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s="13"/>
    </row>
    <row r="111" spans="7:54">
      <c r="G111" s="12"/>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s="13"/>
    </row>
    <row r="112" spans="7:54">
      <c r="G112" s="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s="13"/>
    </row>
    <row r="113" spans="7:54">
      <c r="G113" s="12"/>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s="13"/>
    </row>
    <row r="114" spans="7:54">
      <c r="G114" s="12"/>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s="13"/>
    </row>
    <row r="115" spans="7:54" ht="15" thickBot="1">
      <c r="G115" s="14"/>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6"/>
    </row>
  </sheetData>
  <conditionalFormatting sqref="B26:C45 B46:B55">
    <cfRule type="expression" dxfId="6" priority="2">
      <formula>A26=""</formula>
    </cfRule>
  </conditionalFormatting>
  <conditionalFormatting sqref="C46:C55">
    <cfRule type="expression" dxfId="5" priority="1">
      <formula>A46=""</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95586-785A-4FD2-A789-DCFA60DB471C}">
  <sheetPr>
    <tabColor theme="9" tint="0.39997558519241921"/>
  </sheetPr>
  <dimension ref="A1:BV114"/>
  <sheetViews>
    <sheetView topLeftCell="K20" workbookViewId="0">
      <selection activeCell="R17" sqref="R17"/>
    </sheetView>
  </sheetViews>
  <sheetFormatPr defaultColWidth="9.140625" defaultRowHeight="14.45"/>
  <cols>
    <col min="1" max="1" width="39" style="4" customWidth="1"/>
    <col min="2" max="2" width="35.42578125" style="4" customWidth="1"/>
    <col min="3" max="3" width="35.5703125" style="4" customWidth="1"/>
    <col min="4" max="4" width="30.140625" style="4" customWidth="1"/>
    <col min="5" max="5" width="26.85546875" style="4" customWidth="1"/>
    <col min="6" max="6" width="7.42578125" style="4" customWidth="1"/>
    <col min="7" max="14" width="20.5703125" style="4" customWidth="1"/>
    <col min="15" max="18" width="15.7109375" style="4" customWidth="1"/>
    <col min="19" max="19" width="28.5703125" style="4" customWidth="1"/>
    <col min="20" max="20" width="24.85546875" style="4" customWidth="1"/>
    <col min="21" max="16384" width="9.140625" style="4"/>
  </cols>
  <sheetData>
    <row r="1" spans="1:74" ht="19.5">
      <c r="A1" s="270" t="s">
        <v>488</v>
      </c>
      <c r="B1" s="283"/>
      <c r="C1" s="283"/>
      <c r="D1" s="283"/>
      <c r="E1" s="283"/>
      <c r="F1" s="283"/>
      <c r="G1" s="246" t="s">
        <v>34</v>
      </c>
      <c r="H1" s="246" t="s">
        <v>34</v>
      </c>
      <c r="I1" s="246" t="s">
        <v>34</v>
      </c>
      <c r="J1" s="246" t="s">
        <v>34</v>
      </c>
      <c r="K1" s="246" t="s">
        <v>34</v>
      </c>
      <c r="L1" s="246" t="s">
        <v>34</v>
      </c>
      <c r="M1" s="246" t="s">
        <v>34</v>
      </c>
      <c r="N1" s="246" t="s">
        <v>34</v>
      </c>
      <c r="O1" s="246" t="s">
        <v>34</v>
      </c>
      <c r="P1" s="246" t="s">
        <v>34</v>
      </c>
      <c r="Q1" s="246" t="s">
        <v>34</v>
      </c>
      <c r="R1" s="246" t="s">
        <v>34</v>
      </c>
      <c r="S1" s="246" t="s">
        <v>34</v>
      </c>
      <c r="T1" s="246" t="s">
        <v>34</v>
      </c>
      <c r="U1" s="246" t="s">
        <v>34</v>
      </c>
      <c r="V1" s="246" t="s">
        <v>34</v>
      </c>
      <c r="W1" s="246" t="s">
        <v>34</v>
      </c>
      <c r="X1" s="246" t="s">
        <v>34</v>
      </c>
      <c r="Y1" s="246" t="s">
        <v>34</v>
      </c>
      <c r="Z1" s="246" t="s">
        <v>34</v>
      </c>
      <c r="AA1" s="246" t="s">
        <v>34</v>
      </c>
      <c r="AB1" s="246" t="s">
        <v>34</v>
      </c>
      <c r="AC1" s="246" t="s">
        <v>34</v>
      </c>
      <c r="AD1" s="246" t="s">
        <v>34</v>
      </c>
      <c r="AE1" s="246" t="s">
        <v>34</v>
      </c>
      <c r="AF1" s="246" t="s">
        <v>34</v>
      </c>
      <c r="AG1" s="246" t="s">
        <v>34</v>
      </c>
      <c r="AH1" s="246" t="s">
        <v>34</v>
      </c>
      <c r="AI1" s="246" t="s">
        <v>34</v>
      </c>
      <c r="AJ1" s="246" t="s">
        <v>34</v>
      </c>
      <c r="AK1" s="246" t="s">
        <v>34</v>
      </c>
      <c r="AL1" s="246" t="s">
        <v>34</v>
      </c>
      <c r="AM1" s="246" t="s">
        <v>34</v>
      </c>
      <c r="AN1" s="246" t="s">
        <v>34</v>
      </c>
      <c r="AO1" s="246" t="s">
        <v>34</v>
      </c>
      <c r="AP1" s="246" t="s">
        <v>34</v>
      </c>
      <c r="AQ1" s="246" t="s">
        <v>34</v>
      </c>
      <c r="AR1" s="246" t="s">
        <v>34</v>
      </c>
      <c r="AS1" s="246" t="s">
        <v>34</v>
      </c>
      <c r="AT1" s="246" t="s">
        <v>34</v>
      </c>
      <c r="AU1" s="246" t="s">
        <v>34</v>
      </c>
      <c r="AV1" s="246" t="s">
        <v>34</v>
      </c>
      <c r="AW1" s="246" t="s">
        <v>34</v>
      </c>
      <c r="AX1" s="246" t="s">
        <v>34</v>
      </c>
      <c r="AY1" s="246" t="s">
        <v>34</v>
      </c>
      <c r="AZ1" s="246" t="s">
        <v>34</v>
      </c>
      <c r="BA1" s="246" t="s">
        <v>34</v>
      </c>
      <c r="BB1" s="246" t="s">
        <v>34</v>
      </c>
      <c r="BC1" s="246" t="s">
        <v>34</v>
      </c>
      <c r="BD1" s="246" t="s">
        <v>34</v>
      </c>
      <c r="BE1" s="246" t="s">
        <v>34</v>
      </c>
      <c r="BF1" s="246" t="s">
        <v>34</v>
      </c>
      <c r="BG1" s="246" t="s">
        <v>34</v>
      </c>
      <c r="BH1" s="246" t="s">
        <v>34</v>
      </c>
      <c r="BI1" s="246" t="s">
        <v>34</v>
      </c>
      <c r="BJ1" s="246" t="s">
        <v>34</v>
      </c>
      <c r="BK1" s="246" t="s">
        <v>34</v>
      </c>
      <c r="BL1" s="246" t="s">
        <v>34</v>
      </c>
      <c r="BM1" s="246" t="s">
        <v>34</v>
      </c>
      <c r="BN1" s="246" t="s">
        <v>34</v>
      </c>
      <c r="BO1" s="246" t="s">
        <v>34</v>
      </c>
      <c r="BP1" s="246" t="s">
        <v>34</v>
      </c>
      <c r="BQ1" s="246" t="s">
        <v>34</v>
      </c>
      <c r="BR1" s="246" t="s">
        <v>34</v>
      </c>
      <c r="BS1" s="246" t="s">
        <v>34</v>
      </c>
      <c r="BT1" s="246" t="s">
        <v>34</v>
      </c>
      <c r="BU1" s="246" t="s">
        <v>34</v>
      </c>
      <c r="BV1" s="246" t="s">
        <v>34</v>
      </c>
    </row>
    <row r="2" spans="1:74" ht="15">
      <c r="A2" s="223" t="s">
        <v>489</v>
      </c>
      <c r="B2" s="284" t="s">
        <v>34</v>
      </c>
      <c r="C2" s="284" t="s">
        <v>34</v>
      </c>
      <c r="D2" s="284" t="s">
        <v>34</v>
      </c>
      <c r="E2" s="284" t="s">
        <v>34</v>
      </c>
      <c r="F2" s="284" t="s">
        <v>34</v>
      </c>
      <c r="G2" s="284" t="s">
        <v>34</v>
      </c>
      <c r="H2" s="284" t="s">
        <v>34</v>
      </c>
      <c r="I2" s="284" t="s">
        <v>34</v>
      </c>
      <c r="J2" s="246" t="s">
        <v>34</v>
      </c>
      <c r="K2" s="246" t="s">
        <v>34</v>
      </c>
      <c r="L2" s="246" t="s">
        <v>34</v>
      </c>
      <c r="M2" s="246" t="s">
        <v>34</v>
      </c>
      <c r="N2" s="246" t="s">
        <v>34</v>
      </c>
      <c r="O2" s="246" t="s">
        <v>34</v>
      </c>
      <c r="P2" s="246" t="s">
        <v>34</v>
      </c>
      <c r="Q2" s="246" t="s">
        <v>34</v>
      </c>
      <c r="R2" s="246" t="s">
        <v>34</v>
      </c>
      <c r="S2" s="246" t="s">
        <v>34</v>
      </c>
      <c r="T2" s="246" t="s">
        <v>34</v>
      </c>
      <c r="U2" s="246" t="s">
        <v>34</v>
      </c>
      <c r="V2" s="246" t="s">
        <v>34</v>
      </c>
      <c r="W2" s="246" t="s">
        <v>34</v>
      </c>
      <c r="X2" s="246" t="s">
        <v>34</v>
      </c>
      <c r="Y2" s="246" t="s">
        <v>34</v>
      </c>
      <c r="Z2" s="246" t="s">
        <v>34</v>
      </c>
      <c r="AA2" s="246" t="s">
        <v>34</v>
      </c>
      <c r="AB2" s="246" t="s">
        <v>34</v>
      </c>
      <c r="AC2" s="246" t="s">
        <v>34</v>
      </c>
      <c r="AD2" s="246" t="s">
        <v>34</v>
      </c>
      <c r="AE2" s="246" t="s">
        <v>34</v>
      </c>
      <c r="AF2" s="246" t="s">
        <v>34</v>
      </c>
      <c r="AG2" s="246" t="s">
        <v>34</v>
      </c>
      <c r="AH2" s="246" t="s">
        <v>34</v>
      </c>
      <c r="AI2" s="246" t="s">
        <v>34</v>
      </c>
      <c r="AJ2" s="246" t="s">
        <v>34</v>
      </c>
      <c r="AK2" s="246" t="s">
        <v>34</v>
      </c>
      <c r="AL2" s="246" t="s">
        <v>34</v>
      </c>
      <c r="AM2" s="246" t="s">
        <v>34</v>
      </c>
      <c r="AN2" s="246" t="s">
        <v>34</v>
      </c>
      <c r="AO2" s="246" t="s">
        <v>34</v>
      </c>
      <c r="AP2" s="246" t="s">
        <v>34</v>
      </c>
      <c r="AQ2" s="246" t="s">
        <v>34</v>
      </c>
      <c r="AR2" s="246" t="s">
        <v>34</v>
      </c>
      <c r="AS2" s="246" t="s">
        <v>34</v>
      </c>
      <c r="AT2" s="246" t="s">
        <v>34</v>
      </c>
      <c r="AU2" s="246" t="s">
        <v>34</v>
      </c>
      <c r="AV2" s="246" t="s">
        <v>34</v>
      </c>
      <c r="AW2" s="246" t="s">
        <v>34</v>
      </c>
      <c r="AX2" s="246" t="s">
        <v>34</v>
      </c>
      <c r="AY2" s="246" t="s">
        <v>34</v>
      </c>
      <c r="AZ2" s="246" t="s">
        <v>34</v>
      </c>
      <c r="BA2" s="246" t="s">
        <v>34</v>
      </c>
      <c r="BB2" s="246" t="s">
        <v>34</v>
      </c>
      <c r="BC2" s="246" t="s">
        <v>34</v>
      </c>
      <c r="BD2" s="246" t="s">
        <v>34</v>
      </c>
      <c r="BE2" s="246" t="s">
        <v>34</v>
      </c>
      <c r="BF2" s="246" t="s">
        <v>34</v>
      </c>
      <c r="BG2" s="246" t="s">
        <v>34</v>
      </c>
      <c r="BH2" s="246" t="s">
        <v>34</v>
      </c>
      <c r="BI2" s="246" t="s">
        <v>34</v>
      </c>
      <c r="BJ2" s="246" t="s">
        <v>34</v>
      </c>
      <c r="BK2" s="246" t="s">
        <v>34</v>
      </c>
      <c r="BL2" s="246" t="s">
        <v>34</v>
      </c>
      <c r="BM2" s="246" t="s">
        <v>34</v>
      </c>
      <c r="BN2" s="246" t="s">
        <v>34</v>
      </c>
      <c r="BO2" s="246" t="s">
        <v>34</v>
      </c>
      <c r="BP2" s="246" t="s">
        <v>34</v>
      </c>
      <c r="BQ2" s="246" t="s">
        <v>34</v>
      </c>
      <c r="BR2" s="246" t="s">
        <v>34</v>
      </c>
      <c r="BS2" s="246" t="s">
        <v>34</v>
      </c>
      <c r="BT2" s="246" t="s">
        <v>34</v>
      </c>
      <c r="BU2" s="246" t="s">
        <v>34</v>
      </c>
      <c r="BV2" s="246" t="s">
        <v>34</v>
      </c>
    </row>
    <row r="3" spans="1:74" ht="15">
      <c r="A3" s="285" t="s">
        <v>490</v>
      </c>
      <c r="B3" s="286" t="s">
        <v>34</v>
      </c>
      <c r="C3" s="286" t="s">
        <v>34</v>
      </c>
      <c r="D3" s="286" t="s">
        <v>34</v>
      </c>
      <c r="E3" s="246" t="s">
        <v>34</v>
      </c>
      <c r="F3" s="246" t="s">
        <v>34</v>
      </c>
      <c r="G3" s="246" t="s">
        <v>34</v>
      </c>
      <c r="H3" s="246" t="s">
        <v>34</v>
      </c>
      <c r="I3" s="246" t="s">
        <v>34</v>
      </c>
      <c r="J3" s="246" t="s">
        <v>34</v>
      </c>
      <c r="K3" s="246" t="s">
        <v>34</v>
      </c>
      <c r="L3" s="246" t="s">
        <v>34</v>
      </c>
      <c r="M3" s="246" t="s">
        <v>34</v>
      </c>
      <c r="N3" s="246" t="s">
        <v>34</v>
      </c>
      <c r="O3" s="246" t="s">
        <v>34</v>
      </c>
      <c r="P3" s="246" t="s">
        <v>34</v>
      </c>
      <c r="Q3" s="246" t="s">
        <v>34</v>
      </c>
      <c r="R3" s="246" t="s">
        <v>34</v>
      </c>
      <c r="S3" s="246" t="s">
        <v>34</v>
      </c>
      <c r="T3" s="246" t="s">
        <v>34</v>
      </c>
      <c r="U3" s="246" t="s">
        <v>34</v>
      </c>
      <c r="V3" s="246" t="s">
        <v>34</v>
      </c>
      <c r="W3" s="246" t="s">
        <v>34</v>
      </c>
      <c r="X3" s="246" t="s">
        <v>34</v>
      </c>
      <c r="Y3" s="246" t="s">
        <v>34</v>
      </c>
      <c r="Z3" s="246" t="s">
        <v>34</v>
      </c>
      <c r="AA3" s="246" t="s">
        <v>34</v>
      </c>
      <c r="AB3" s="246" t="s">
        <v>34</v>
      </c>
      <c r="AC3" s="246" t="s">
        <v>34</v>
      </c>
      <c r="AD3" s="246" t="s">
        <v>34</v>
      </c>
      <c r="AE3" s="246" t="s">
        <v>34</v>
      </c>
      <c r="AF3" s="246" t="s">
        <v>34</v>
      </c>
      <c r="AG3" s="246" t="s">
        <v>34</v>
      </c>
      <c r="AH3" s="246" t="s">
        <v>34</v>
      </c>
      <c r="AI3" s="246" t="s">
        <v>34</v>
      </c>
      <c r="AJ3" s="246" t="s">
        <v>34</v>
      </c>
      <c r="AK3" s="246" t="s">
        <v>34</v>
      </c>
      <c r="AL3" s="246" t="s">
        <v>34</v>
      </c>
      <c r="AM3" s="246" t="s">
        <v>34</v>
      </c>
      <c r="AN3" s="246" t="s">
        <v>34</v>
      </c>
      <c r="AO3" s="246" t="s">
        <v>34</v>
      </c>
      <c r="AP3" s="246" t="s">
        <v>34</v>
      </c>
      <c r="AQ3" s="246" t="s">
        <v>34</v>
      </c>
      <c r="AR3" s="246" t="s">
        <v>34</v>
      </c>
      <c r="AS3" s="246" t="s">
        <v>34</v>
      </c>
      <c r="AT3" s="246" t="s">
        <v>34</v>
      </c>
      <c r="AU3" s="246" t="s">
        <v>34</v>
      </c>
      <c r="AV3" s="246" t="s">
        <v>34</v>
      </c>
      <c r="AW3" s="246" t="s">
        <v>34</v>
      </c>
      <c r="AX3" s="246" t="s">
        <v>34</v>
      </c>
      <c r="AY3" s="246" t="s">
        <v>34</v>
      </c>
      <c r="AZ3" s="246" t="s">
        <v>34</v>
      </c>
      <c r="BA3" s="246" t="s">
        <v>34</v>
      </c>
      <c r="BB3" s="246" t="s">
        <v>34</v>
      </c>
      <c r="BC3" s="246" t="s">
        <v>34</v>
      </c>
      <c r="BD3" s="246" t="s">
        <v>34</v>
      </c>
      <c r="BE3" s="246" t="s">
        <v>34</v>
      </c>
      <c r="BF3" s="246" t="s">
        <v>34</v>
      </c>
      <c r="BG3" s="246" t="s">
        <v>34</v>
      </c>
      <c r="BH3" s="246" t="s">
        <v>34</v>
      </c>
      <c r="BI3" s="246" t="s">
        <v>34</v>
      </c>
      <c r="BJ3" s="246" t="s">
        <v>34</v>
      </c>
      <c r="BK3" s="246" t="s">
        <v>34</v>
      </c>
      <c r="BL3" s="246" t="s">
        <v>34</v>
      </c>
      <c r="BM3" s="246" t="s">
        <v>34</v>
      </c>
      <c r="BN3" s="246" t="s">
        <v>34</v>
      </c>
      <c r="BO3" s="246" t="s">
        <v>34</v>
      </c>
      <c r="BP3" s="246" t="s">
        <v>34</v>
      </c>
      <c r="BQ3" s="246" t="s">
        <v>34</v>
      </c>
      <c r="BR3" s="246" t="s">
        <v>34</v>
      </c>
      <c r="BS3" s="246" t="s">
        <v>34</v>
      </c>
      <c r="BT3" s="246" t="s">
        <v>34</v>
      </c>
      <c r="BU3" s="246" t="s">
        <v>34</v>
      </c>
      <c r="BV3" s="246" t="s">
        <v>34</v>
      </c>
    </row>
    <row r="4" spans="1:74" ht="15">
      <c r="A4" s="285" t="s">
        <v>491</v>
      </c>
      <c r="B4" s="286" t="s">
        <v>34</v>
      </c>
      <c r="C4" s="286" t="s">
        <v>34</v>
      </c>
      <c r="D4" s="246" t="s">
        <v>34</v>
      </c>
      <c r="E4" s="246" t="s">
        <v>34</v>
      </c>
      <c r="F4" s="246" t="s">
        <v>34</v>
      </c>
      <c r="G4" s="246" t="s">
        <v>34</v>
      </c>
      <c r="H4" s="246" t="s">
        <v>34</v>
      </c>
      <c r="I4" s="246" t="s">
        <v>34</v>
      </c>
      <c r="J4" s="246" t="s">
        <v>34</v>
      </c>
      <c r="K4" s="246" t="s">
        <v>34</v>
      </c>
      <c r="L4" s="246" t="s">
        <v>34</v>
      </c>
      <c r="M4" s="246" t="s">
        <v>34</v>
      </c>
      <c r="N4" s="246" t="s">
        <v>34</v>
      </c>
      <c r="O4" s="246" t="s">
        <v>34</v>
      </c>
      <c r="P4" s="246" t="s">
        <v>34</v>
      </c>
      <c r="Q4" s="246" t="s">
        <v>34</v>
      </c>
      <c r="R4" s="246" t="s">
        <v>34</v>
      </c>
      <c r="S4" s="246" t="s">
        <v>34</v>
      </c>
      <c r="T4" s="246" t="s">
        <v>34</v>
      </c>
      <c r="U4" s="246" t="s">
        <v>34</v>
      </c>
      <c r="V4" s="246" t="s">
        <v>34</v>
      </c>
      <c r="W4" s="246" t="s">
        <v>34</v>
      </c>
      <c r="X4" s="246" t="s">
        <v>34</v>
      </c>
      <c r="Y4" s="246" t="s">
        <v>34</v>
      </c>
      <c r="Z4" s="246" t="s">
        <v>34</v>
      </c>
      <c r="AA4" s="246" t="s">
        <v>34</v>
      </c>
      <c r="AB4" s="246" t="s">
        <v>34</v>
      </c>
      <c r="AC4" s="246" t="s">
        <v>34</v>
      </c>
      <c r="AD4" s="246" t="s">
        <v>34</v>
      </c>
      <c r="AE4" s="246" t="s">
        <v>34</v>
      </c>
      <c r="AF4" s="246" t="s">
        <v>34</v>
      </c>
      <c r="AG4" s="246" t="s">
        <v>34</v>
      </c>
      <c r="AH4" s="246" t="s">
        <v>34</v>
      </c>
      <c r="AI4" s="246" t="s">
        <v>34</v>
      </c>
      <c r="AJ4" s="246" t="s">
        <v>34</v>
      </c>
      <c r="AK4" s="246" t="s">
        <v>34</v>
      </c>
      <c r="AL4" s="246" t="s">
        <v>34</v>
      </c>
      <c r="AM4" s="246" t="s">
        <v>34</v>
      </c>
      <c r="AN4" s="246" t="s">
        <v>34</v>
      </c>
      <c r="AO4" s="246" t="s">
        <v>34</v>
      </c>
      <c r="AP4" s="246" t="s">
        <v>34</v>
      </c>
      <c r="AQ4" s="246" t="s">
        <v>34</v>
      </c>
      <c r="AR4" s="246" t="s">
        <v>34</v>
      </c>
      <c r="AS4" s="246" t="s">
        <v>34</v>
      </c>
      <c r="AT4" s="246" t="s">
        <v>34</v>
      </c>
      <c r="AU4" s="246" t="s">
        <v>34</v>
      </c>
      <c r="AV4" s="246" t="s">
        <v>34</v>
      </c>
      <c r="AW4" s="246" t="s">
        <v>34</v>
      </c>
      <c r="AX4" s="246" t="s">
        <v>34</v>
      </c>
      <c r="AY4" s="246" t="s">
        <v>34</v>
      </c>
      <c r="AZ4" s="246" t="s">
        <v>34</v>
      </c>
      <c r="BA4" s="246" t="s">
        <v>34</v>
      </c>
      <c r="BB4" s="246" t="s">
        <v>34</v>
      </c>
      <c r="BC4" s="246" t="s">
        <v>34</v>
      </c>
      <c r="BD4" s="246" t="s">
        <v>34</v>
      </c>
      <c r="BE4" s="246" t="s">
        <v>34</v>
      </c>
      <c r="BF4" s="246" t="s">
        <v>34</v>
      </c>
      <c r="BG4" s="246" t="s">
        <v>34</v>
      </c>
      <c r="BH4" s="246" t="s">
        <v>34</v>
      </c>
      <c r="BI4" s="246" t="s">
        <v>34</v>
      </c>
      <c r="BJ4" s="246" t="s">
        <v>34</v>
      </c>
      <c r="BK4" s="246" t="s">
        <v>34</v>
      </c>
      <c r="BL4" s="246" t="s">
        <v>34</v>
      </c>
      <c r="BM4" s="246" t="s">
        <v>34</v>
      </c>
      <c r="BN4" s="246" t="s">
        <v>34</v>
      </c>
      <c r="BO4" s="246" t="s">
        <v>34</v>
      </c>
      <c r="BP4" s="246" t="s">
        <v>34</v>
      </c>
      <c r="BQ4" s="246" t="s">
        <v>34</v>
      </c>
      <c r="BR4" s="246" t="s">
        <v>34</v>
      </c>
      <c r="BS4" s="246" t="s">
        <v>34</v>
      </c>
      <c r="BT4" s="246" t="s">
        <v>34</v>
      </c>
      <c r="BU4" s="246" t="s">
        <v>34</v>
      </c>
      <c r="BV4" s="246" t="s">
        <v>34</v>
      </c>
    </row>
    <row r="5" spans="1:74" ht="15">
      <c r="A5" s="285" t="s">
        <v>492</v>
      </c>
      <c r="B5" s="286" t="s">
        <v>34</v>
      </c>
      <c r="C5" s="286" t="s">
        <v>34</v>
      </c>
      <c r="D5" s="284" t="s">
        <v>34</v>
      </c>
      <c r="E5" s="284" t="s">
        <v>34</v>
      </c>
      <c r="F5" s="246" t="s">
        <v>34</v>
      </c>
      <c r="G5" s="246" t="s">
        <v>34</v>
      </c>
      <c r="H5" s="246" t="s">
        <v>34</v>
      </c>
      <c r="I5" s="246" t="s">
        <v>34</v>
      </c>
      <c r="J5" s="246" t="s">
        <v>34</v>
      </c>
      <c r="K5" s="246" t="s">
        <v>34</v>
      </c>
      <c r="L5" s="246" t="s">
        <v>34</v>
      </c>
      <c r="M5" s="246" t="s">
        <v>34</v>
      </c>
      <c r="N5" s="246" t="s">
        <v>34</v>
      </c>
      <c r="O5" s="246" t="s">
        <v>34</v>
      </c>
      <c r="P5" s="246" t="s">
        <v>34</v>
      </c>
      <c r="Q5" s="246" t="s">
        <v>34</v>
      </c>
      <c r="R5" s="246" t="s">
        <v>34</v>
      </c>
      <c r="S5" s="246" t="s">
        <v>34</v>
      </c>
      <c r="T5" s="246" t="s">
        <v>34</v>
      </c>
      <c r="U5" s="246" t="s">
        <v>34</v>
      </c>
      <c r="V5" s="246" t="s">
        <v>34</v>
      </c>
      <c r="W5" s="246" t="s">
        <v>34</v>
      </c>
      <c r="X5" s="246" t="s">
        <v>34</v>
      </c>
      <c r="Y5" s="246" t="s">
        <v>34</v>
      </c>
      <c r="Z5" s="246" t="s">
        <v>34</v>
      </c>
      <c r="AA5" s="246" t="s">
        <v>34</v>
      </c>
      <c r="AB5" s="246" t="s">
        <v>34</v>
      </c>
      <c r="AC5" s="246" t="s">
        <v>34</v>
      </c>
      <c r="AD5" s="246" t="s">
        <v>34</v>
      </c>
      <c r="AE5" s="246" t="s">
        <v>34</v>
      </c>
      <c r="AF5" s="246" t="s">
        <v>34</v>
      </c>
      <c r="AG5" s="246" t="s">
        <v>34</v>
      </c>
      <c r="AH5" s="246" t="s">
        <v>34</v>
      </c>
      <c r="AI5" s="246" t="s">
        <v>34</v>
      </c>
      <c r="AJ5" s="246" t="s">
        <v>34</v>
      </c>
      <c r="AK5" s="246" t="s">
        <v>34</v>
      </c>
      <c r="AL5" s="246" t="s">
        <v>34</v>
      </c>
      <c r="AM5" s="246" t="s">
        <v>34</v>
      </c>
      <c r="AN5" s="246" t="s">
        <v>34</v>
      </c>
      <c r="AO5" s="246" t="s">
        <v>34</v>
      </c>
      <c r="AP5" s="246" t="s">
        <v>34</v>
      </c>
      <c r="AQ5" s="246" t="s">
        <v>34</v>
      </c>
      <c r="AR5" s="246" t="s">
        <v>34</v>
      </c>
      <c r="AS5" s="246" t="s">
        <v>34</v>
      </c>
      <c r="AT5" s="246" t="s">
        <v>34</v>
      </c>
      <c r="AU5" s="246" t="s">
        <v>34</v>
      </c>
      <c r="AV5" s="246" t="s">
        <v>34</v>
      </c>
      <c r="AW5" s="246" t="s">
        <v>34</v>
      </c>
      <c r="AX5" s="246" t="s">
        <v>34</v>
      </c>
      <c r="AY5" s="246" t="s">
        <v>34</v>
      </c>
      <c r="AZ5" s="246" t="s">
        <v>34</v>
      </c>
      <c r="BA5" s="246" t="s">
        <v>34</v>
      </c>
      <c r="BB5" s="246" t="s">
        <v>34</v>
      </c>
      <c r="BC5" s="246" t="s">
        <v>34</v>
      </c>
      <c r="BD5" s="246" t="s">
        <v>34</v>
      </c>
      <c r="BE5" s="246" t="s">
        <v>34</v>
      </c>
      <c r="BF5" s="246" t="s">
        <v>34</v>
      </c>
      <c r="BG5" s="246" t="s">
        <v>34</v>
      </c>
      <c r="BH5" s="246" t="s">
        <v>34</v>
      </c>
      <c r="BI5" s="246" t="s">
        <v>34</v>
      </c>
      <c r="BJ5" s="246" t="s">
        <v>34</v>
      </c>
      <c r="BK5" s="246" t="s">
        <v>34</v>
      </c>
      <c r="BL5" s="246" t="s">
        <v>34</v>
      </c>
      <c r="BM5" s="246" t="s">
        <v>34</v>
      </c>
      <c r="BN5" s="246" t="s">
        <v>34</v>
      </c>
      <c r="BO5" s="246" t="s">
        <v>34</v>
      </c>
      <c r="BP5" s="246" t="s">
        <v>34</v>
      </c>
      <c r="BQ5" s="246" t="s">
        <v>34</v>
      </c>
      <c r="BR5" s="246" t="s">
        <v>34</v>
      </c>
      <c r="BS5" s="246" t="s">
        <v>34</v>
      </c>
      <c r="BT5" s="246" t="s">
        <v>34</v>
      </c>
      <c r="BU5" s="246" t="s">
        <v>34</v>
      </c>
      <c r="BV5" s="246" t="s">
        <v>34</v>
      </c>
    </row>
    <row r="6" spans="1:74" ht="15">
      <c r="A6" s="247" t="s">
        <v>21</v>
      </c>
      <c r="B6" s="246" t="s">
        <v>34</v>
      </c>
      <c r="C6" s="246" t="s">
        <v>34</v>
      </c>
      <c r="D6" s="246" t="s">
        <v>34</v>
      </c>
      <c r="E6" s="246" t="s">
        <v>34</v>
      </c>
      <c r="F6" s="246" t="s">
        <v>34</v>
      </c>
      <c r="G6" s="246" t="s">
        <v>34</v>
      </c>
      <c r="H6" s="246" t="s">
        <v>34</v>
      </c>
      <c r="I6" s="246" t="s">
        <v>34</v>
      </c>
      <c r="J6" s="246" t="s">
        <v>34</v>
      </c>
      <c r="K6" s="246" t="s">
        <v>34</v>
      </c>
      <c r="L6" s="246" t="s">
        <v>34</v>
      </c>
      <c r="M6" s="246" t="s">
        <v>34</v>
      </c>
      <c r="N6" s="246" t="s">
        <v>34</v>
      </c>
      <c r="O6" s="246" t="s">
        <v>34</v>
      </c>
      <c r="P6" s="246" t="s">
        <v>34</v>
      </c>
      <c r="Q6" s="246" t="s">
        <v>34</v>
      </c>
      <c r="R6" s="246" t="s">
        <v>34</v>
      </c>
      <c r="S6" s="246" t="s">
        <v>34</v>
      </c>
      <c r="T6" s="246" t="s">
        <v>34</v>
      </c>
      <c r="U6" s="246" t="s">
        <v>34</v>
      </c>
      <c r="V6" s="246" t="s">
        <v>34</v>
      </c>
      <c r="W6" s="246" t="s">
        <v>34</v>
      </c>
      <c r="X6" s="246" t="s">
        <v>34</v>
      </c>
      <c r="Y6" s="246" t="s">
        <v>34</v>
      </c>
      <c r="Z6" s="246" t="s">
        <v>34</v>
      </c>
      <c r="AA6" s="246" t="s">
        <v>34</v>
      </c>
      <c r="AB6" s="246" t="s">
        <v>34</v>
      </c>
      <c r="AC6" s="246" t="s">
        <v>34</v>
      </c>
      <c r="AD6" s="246" t="s">
        <v>34</v>
      </c>
      <c r="AE6" s="246" t="s">
        <v>34</v>
      </c>
      <c r="AF6" s="246" t="s">
        <v>34</v>
      </c>
      <c r="AG6" s="246" t="s">
        <v>34</v>
      </c>
      <c r="AH6" s="246" t="s">
        <v>34</v>
      </c>
      <c r="AI6" s="246" t="s">
        <v>34</v>
      </c>
      <c r="AJ6" s="246" t="s">
        <v>34</v>
      </c>
      <c r="AK6" s="246" t="s">
        <v>34</v>
      </c>
      <c r="AL6" s="246" t="s">
        <v>34</v>
      </c>
      <c r="AM6" s="246" t="s">
        <v>34</v>
      </c>
      <c r="AN6" s="246" t="s">
        <v>34</v>
      </c>
      <c r="AO6" s="246" t="s">
        <v>34</v>
      </c>
      <c r="AP6" s="246" t="s">
        <v>34</v>
      </c>
      <c r="AQ6" s="246" t="s">
        <v>34</v>
      </c>
      <c r="AR6" s="246" t="s">
        <v>34</v>
      </c>
      <c r="AS6" s="246" t="s">
        <v>34</v>
      </c>
      <c r="AT6" s="246" t="s">
        <v>34</v>
      </c>
      <c r="AU6" s="246" t="s">
        <v>34</v>
      </c>
      <c r="AV6" s="246" t="s">
        <v>34</v>
      </c>
      <c r="AW6" s="246" t="s">
        <v>34</v>
      </c>
      <c r="AX6" s="246" t="s">
        <v>34</v>
      </c>
      <c r="AY6" s="246" t="s">
        <v>34</v>
      </c>
      <c r="AZ6" s="246" t="s">
        <v>34</v>
      </c>
      <c r="BA6" s="246" t="s">
        <v>34</v>
      </c>
      <c r="BB6" s="246" t="s">
        <v>34</v>
      </c>
      <c r="BC6" s="246" t="s">
        <v>34</v>
      </c>
      <c r="BD6" s="246" t="s">
        <v>34</v>
      </c>
      <c r="BE6" s="246" t="s">
        <v>34</v>
      </c>
      <c r="BF6" s="246" t="s">
        <v>34</v>
      </c>
      <c r="BG6" s="246" t="s">
        <v>34</v>
      </c>
      <c r="BH6" s="246" t="s">
        <v>34</v>
      </c>
      <c r="BI6" s="246" t="s">
        <v>34</v>
      </c>
      <c r="BJ6" s="246" t="s">
        <v>34</v>
      </c>
      <c r="BK6" s="246" t="s">
        <v>34</v>
      </c>
      <c r="BL6" s="246" t="s">
        <v>34</v>
      </c>
      <c r="BM6" s="246" t="s">
        <v>34</v>
      </c>
      <c r="BN6" s="246" t="s">
        <v>34</v>
      </c>
      <c r="BO6" s="246" t="s">
        <v>34</v>
      </c>
      <c r="BP6" s="246" t="s">
        <v>34</v>
      </c>
      <c r="BQ6" s="246" t="s">
        <v>34</v>
      </c>
      <c r="BR6" s="246" t="s">
        <v>34</v>
      </c>
      <c r="BS6" s="246" t="s">
        <v>34</v>
      </c>
      <c r="BT6" s="246" t="s">
        <v>34</v>
      </c>
      <c r="BU6" s="246" t="s">
        <v>34</v>
      </c>
      <c r="BV6" s="246" t="s">
        <v>34</v>
      </c>
    </row>
    <row r="7" spans="1:74" ht="15">
      <c r="A7" s="271" t="s">
        <v>493</v>
      </c>
      <c r="B7" s="246" t="s">
        <v>34</v>
      </c>
      <c r="C7" s="246" t="s">
        <v>34</v>
      </c>
      <c r="D7" s="246" t="s">
        <v>34</v>
      </c>
      <c r="E7" s="246" t="s">
        <v>34</v>
      </c>
      <c r="F7" s="246" t="s">
        <v>34</v>
      </c>
      <c r="G7" s="246" t="s">
        <v>34</v>
      </c>
      <c r="H7" s="246" t="s">
        <v>34</v>
      </c>
      <c r="I7" s="246" t="s">
        <v>34</v>
      </c>
      <c r="J7" s="246" t="s">
        <v>34</v>
      </c>
      <c r="K7" s="246" t="s">
        <v>34</v>
      </c>
      <c r="L7" s="246" t="s">
        <v>34</v>
      </c>
      <c r="M7" s="246" t="s">
        <v>34</v>
      </c>
      <c r="N7" s="246" t="s">
        <v>34</v>
      </c>
      <c r="O7" s="246" t="s">
        <v>34</v>
      </c>
      <c r="P7" s="246" t="s">
        <v>34</v>
      </c>
      <c r="Q7" s="246" t="s">
        <v>34</v>
      </c>
      <c r="R7" s="246" t="s">
        <v>34</v>
      </c>
      <c r="S7" s="246" t="s">
        <v>34</v>
      </c>
      <c r="T7" s="246" t="s">
        <v>34</v>
      </c>
      <c r="U7" s="246" t="s">
        <v>34</v>
      </c>
      <c r="V7" s="246" t="s">
        <v>34</v>
      </c>
      <c r="W7" s="246" t="s">
        <v>34</v>
      </c>
      <c r="X7" s="246" t="s">
        <v>34</v>
      </c>
      <c r="Y7" s="246" t="s">
        <v>34</v>
      </c>
      <c r="Z7" s="246" t="s">
        <v>34</v>
      </c>
      <c r="AA7" s="246" t="s">
        <v>34</v>
      </c>
      <c r="AB7" s="246" t="s">
        <v>34</v>
      </c>
      <c r="AC7" s="246" t="s">
        <v>34</v>
      </c>
      <c r="AD7" s="246" t="s">
        <v>34</v>
      </c>
      <c r="AE7" s="246" t="s">
        <v>34</v>
      </c>
      <c r="AF7" s="246" t="s">
        <v>34</v>
      </c>
      <c r="AG7" s="246" t="s">
        <v>34</v>
      </c>
      <c r="AH7" s="246" t="s">
        <v>34</v>
      </c>
      <c r="AI7" s="246" t="s">
        <v>34</v>
      </c>
      <c r="AJ7" s="246" t="s">
        <v>34</v>
      </c>
      <c r="AK7" s="246" t="s">
        <v>34</v>
      </c>
      <c r="AL7" s="246" t="s">
        <v>34</v>
      </c>
      <c r="AM7" s="246" t="s">
        <v>34</v>
      </c>
      <c r="AN7" s="246" t="s">
        <v>34</v>
      </c>
      <c r="AO7" s="246" t="s">
        <v>34</v>
      </c>
      <c r="AP7" s="246" t="s">
        <v>34</v>
      </c>
      <c r="AQ7" s="246" t="s">
        <v>34</v>
      </c>
      <c r="AR7" s="246" t="s">
        <v>34</v>
      </c>
      <c r="AS7" s="246" t="s">
        <v>34</v>
      </c>
      <c r="AT7" s="246" t="s">
        <v>34</v>
      </c>
      <c r="AU7" s="246" t="s">
        <v>34</v>
      </c>
      <c r="AV7" s="246" t="s">
        <v>34</v>
      </c>
      <c r="AW7" s="246" t="s">
        <v>34</v>
      </c>
      <c r="AX7" s="246" t="s">
        <v>34</v>
      </c>
      <c r="AY7" s="246" t="s">
        <v>34</v>
      </c>
      <c r="AZ7" s="246" t="s">
        <v>34</v>
      </c>
      <c r="BA7" s="246" t="s">
        <v>34</v>
      </c>
      <c r="BB7" s="246" t="s">
        <v>34</v>
      </c>
      <c r="BC7" s="246" t="s">
        <v>34</v>
      </c>
      <c r="BD7" s="246" t="s">
        <v>34</v>
      </c>
      <c r="BE7" s="246" t="s">
        <v>34</v>
      </c>
      <c r="BF7" s="246" t="s">
        <v>34</v>
      </c>
      <c r="BG7" s="246" t="s">
        <v>34</v>
      </c>
      <c r="BH7" s="246" t="s">
        <v>34</v>
      </c>
      <c r="BI7" s="246" t="s">
        <v>34</v>
      </c>
      <c r="BJ7" s="246" t="s">
        <v>34</v>
      </c>
      <c r="BK7" s="246" t="s">
        <v>34</v>
      </c>
      <c r="BL7" s="246" t="s">
        <v>34</v>
      </c>
      <c r="BM7" s="246" t="s">
        <v>34</v>
      </c>
      <c r="BN7" s="246" t="s">
        <v>34</v>
      </c>
      <c r="BO7" s="246" t="s">
        <v>34</v>
      </c>
      <c r="BP7" s="246" t="s">
        <v>34</v>
      </c>
      <c r="BQ7" s="246" t="s">
        <v>34</v>
      </c>
      <c r="BR7" s="246" t="s">
        <v>34</v>
      </c>
      <c r="BS7" s="246" t="s">
        <v>34</v>
      </c>
      <c r="BT7" s="246" t="s">
        <v>34</v>
      </c>
      <c r="BU7" s="246" t="s">
        <v>34</v>
      </c>
      <c r="BV7" s="246" t="s">
        <v>34</v>
      </c>
    </row>
    <row r="8" spans="1:74" ht="15">
      <c r="A8" s="287" t="s">
        <v>199</v>
      </c>
      <c r="B8" s="288" t="s">
        <v>80</v>
      </c>
      <c r="C8" s="289" t="s">
        <v>34</v>
      </c>
      <c r="D8" s="246" t="s">
        <v>34</v>
      </c>
      <c r="E8" s="246" t="s">
        <v>34</v>
      </c>
      <c r="F8" s="246" t="s">
        <v>34</v>
      </c>
      <c r="G8" s="246" t="s">
        <v>34</v>
      </c>
      <c r="H8" s="246" t="s">
        <v>34</v>
      </c>
      <c r="I8" s="246" t="s">
        <v>34</v>
      </c>
      <c r="J8" s="246" t="s">
        <v>34</v>
      </c>
      <c r="K8" s="246" t="s">
        <v>34</v>
      </c>
      <c r="L8" s="246" t="s">
        <v>34</v>
      </c>
      <c r="M8" s="246" t="s">
        <v>34</v>
      </c>
      <c r="N8" s="246" t="s">
        <v>34</v>
      </c>
      <c r="O8" s="246" t="s">
        <v>34</v>
      </c>
      <c r="P8" s="246" t="s">
        <v>34</v>
      </c>
      <c r="Q8" s="246" t="s">
        <v>34</v>
      </c>
      <c r="R8" s="246" t="s">
        <v>34</v>
      </c>
      <c r="S8" s="246" t="s">
        <v>34</v>
      </c>
      <c r="T8" s="246" t="s">
        <v>34</v>
      </c>
      <c r="U8" s="246" t="s">
        <v>34</v>
      </c>
      <c r="V8" s="246" t="s">
        <v>34</v>
      </c>
      <c r="W8" s="246" t="s">
        <v>34</v>
      </c>
      <c r="X8" s="246" t="s">
        <v>34</v>
      </c>
      <c r="Y8" s="246" t="s">
        <v>34</v>
      </c>
      <c r="Z8" s="246" t="s">
        <v>34</v>
      </c>
      <c r="AA8" s="246" t="s">
        <v>34</v>
      </c>
      <c r="AB8" s="246" t="s">
        <v>34</v>
      </c>
      <c r="AC8" s="246" t="s">
        <v>34</v>
      </c>
      <c r="AD8" s="246" t="s">
        <v>34</v>
      </c>
      <c r="AE8" s="246" t="s">
        <v>34</v>
      </c>
      <c r="AF8" s="246" t="s">
        <v>34</v>
      </c>
      <c r="AG8" s="246" t="s">
        <v>34</v>
      </c>
      <c r="AH8" s="246" t="s">
        <v>34</v>
      </c>
      <c r="AI8" s="246" t="s">
        <v>34</v>
      </c>
      <c r="AJ8" s="246" t="s">
        <v>34</v>
      </c>
      <c r="AK8" s="246" t="s">
        <v>34</v>
      </c>
      <c r="AL8" s="246" t="s">
        <v>34</v>
      </c>
      <c r="AM8" s="246" t="s">
        <v>34</v>
      </c>
      <c r="AN8" s="246" t="s">
        <v>34</v>
      </c>
      <c r="AO8" s="246" t="s">
        <v>34</v>
      </c>
      <c r="AP8" s="246" t="s">
        <v>34</v>
      </c>
      <c r="AQ8" s="246" t="s">
        <v>34</v>
      </c>
      <c r="AR8" s="246" t="s">
        <v>34</v>
      </c>
      <c r="AS8" s="246" t="s">
        <v>34</v>
      </c>
      <c r="AT8" s="246" t="s">
        <v>34</v>
      </c>
      <c r="AU8" s="246" t="s">
        <v>34</v>
      </c>
      <c r="AV8" s="246" t="s">
        <v>34</v>
      </c>
      <c r="AW8" s="246" t="s">
        <v>34</v>
      </c>
      <c r="AX8" s="246" t="s">
        <v>34</v>
      </c>
      <c r="AY8" s="246" t="s">
        <v>34</v>
      </c>
      <c r="AZ8" s="246" t="s">
        <v>34</v>
      </c>
      <c r="BA8" s="246" t="s">
        <v>34</v>
      </c>
      <c r="BB8" s="246" t="s">
        <v>34</v>
      </c>
      <c r="BC8" s="246" t="s">
        <v>34</v>
      </c>
      <c r="BD8" s="246" t="s">
        <v>34</v>
      </c>
      <c r="BE8" s="246" t="s">
        <v>34</v>
      </c>
      <c r="BF8" s="246" t="s">
        <v>34</v>
      </c>
      <c r="BG8" s="246" t="s">
        <v>34</v>
      </c>
      <c r="BH8" s="246" t="s">
        <v>34</v>
      </c>
      <c r="BI8" s="246" t="s">
        <v>34</v>
      </c>
      <c r="BJ8" s="246" t="s">
        <v>34</v>
      </c>
      <c r="BK8" s="246" t="s">
        <v>34</v>
      </c>
      <c r="BL8" s="246" t="s">
        <v>34</v>
      </c>
      <c r="BM8" s="246" t="s">
        <v>34</v>
      </c>
      <c r="BN8" s="246" t="s">
        <v>34</v>
      </c>
      <c r="BO8" s="246" t="s">
        <v>34</v>
      </c>
      <c r="BP8" s="246" t="s">
        <v>34</v>
      </c>
      <c r="BQ8" s="246" t="s">
        <v>34</v>
      </c>
      <c r="BR8" s="246" t="s">
        <v>34</v>
      </c>
      <c r="BS8" s="246" t="s">
        <v>34</v>
      </c>
      <c r="BT8" s="246" t="s">
        <v>34</v>
      </c>
      <c r="BU8" s="246" t="s">
        <v>34</v>
      </c>
      <c r="BV8" s="246" t="s">
        <v>34</v>
      </c>
    </row>
    <row r="9" spans="1:74" ht="15">
      <c r="A9" s="290" t="s">
        <v>34</v>
      </c>
      <c r="B9" s="291" t="s">
        <v>494</v>
      </c>
      <c r="C9" s="292" t="s">
        <v>34</v>
      </c>
      <c r="D9" s="246" t="s">
        <v>34</v>
      </c>
      <c r="E9" s="246" t="s">
        <v>34</v>
      </c>
      <c r="F9" s="246" t="s">
        <v>34</v>
      </c>
      <c r="G9" s="246" t="s">
        <v>34</v>
      </c>
      <c r="H9" s="246" t="s">
        <v>34</v>
      </c>
      <c r="I9" s="246" t="s">
        <v>34</v>
      </c>
      <c r="J9" s="246" t="s">
        <v>34</v>
      </c>
      <c r="K9" s="246" t="s">
        <v>34</v>
      </c>
      <c r="L9" s="246" t="s">
        <v>34</v>
      </c>
      <c r="M9" s="246" t="s">
        <v>34</v>
      </c>
      <c r="N9" s="246" t="s">
        <v>34</v>
      </c>
      <c r="O9" s="246" t="s">
        <v>34</v>
      </c>
      <c r="P9" s="246" t="s">
        <v>34</v>
      </c>
      <c r="Q9" s="246" t="s">
        <v>34</v>
      </c>
      <c r="R9" s="246" t="s">
        <v>34</v>
      </c>
      <c r="S9" s="246" t="s">
        <v>34</v>
      </c>
      <c r="T9" s="246" t="s">
        <v>34</v>
      </c>
      <c r="U9" s="246" t="s">
        <v>34</v>
      </c>
      <c r="V9" s="246" t="s">
        <v>34</v>
      </c>
      <c r="W9" s="246" t="s">
        <v>34</v>
      </c>
      <c r="X9" s="246" t="s">
        <v>34</v>
      </c>
      <c r="Y9" s="246" t="s">
        <v>34</v>
      </c>
      <c r="Z9" s="246" t="s">
        <v>34</v>
      </c>
      <c r="AA9" s="246" t="s">
        <v>34</v>
      </c>
      <c r="AB9" s="246" t="s">
        <v>34</v>
      </c>
      <c r="AC9" s="246" t="s">
        <v>34</v>
      </c>
      <c r="AD9" s="246" t="s">
        <v>34</v>
      </c>
      <c r="AE9" s="246" t="s">
        <v>34</v>
      </c>
      <c r="AF9" s="246" t="s">
        <v>34</v>
      </c>
      <c r="AG9" s="246" t="s">
        <v>34</v>
      </c>
      <c r="AH9" s="246" t="s">
        <v>34</v>
      </c>
      <c r="AI9" s="246" t="s">
        <v>34</v>
      </c>
      <c r="AJ9" s="246" t="s">
        <v>34</v>
      </c>
      <c r="AK9" s="246" t="s">
        <v>34</v>
      </c>
      <c r="AL9" s="246" t="s">
        <v>34</v>
      </c>
      <c r="AM9" s="246" t="s">
        <v>34</v>
      </c>
      <c r="AN9" s="246" t="s">
        <v>34</v>
      </c>
      <c r="AO9" s="246" t="s">
        <v>34</v>
      </c>
      <c r="AP9" s="246" t="s">
        <v>34</v>
      </c>
      <c r="AQ9" s="246" t="s">
        <v>34</v>
      </c>
      <c r="AR9" s="246" t="s">
        <v>34</v>
      </c>
      <c r="AS9" s="246" t="s">
        <v>34</v>
      </c>
      <c r="AT9" s="246" t="s">
        <v>34</v>
      </c>
      <c r="AU9" s="246" t="s">
        <v>34</v>
      </c>
      <c r="AV9" s="246" t="s">
        <v>34</v>
      </c>
      <c r="AW9" s="246" t="s">
        <v>34</v>
      </c>
      <c r="AX9" s="246" t="s">
        <v>34</v>
      </c>
      <c r="AY9" s="246" t="s">
        <v>34</v>
      </c>
      <c r="AZ9" s="246" t="s">
        <v>34</v>
      </c>
      <c r="BA9" s="246" t="s">
        <v>34</v>
      </c>
      <c r="BB9" s="246" t="s">
        <v>34</v>
      </c>
      <c r="BC9" s="246" t="s">
        <v>34</v>
      </c>
      <c r="BD9" s="246" t="s">
        <v>34</v>
      </c>
      <c r="BE9" s="246" t="s">
        <v>34</v>
      </c>
      <c r="BF9" s="246" t="s">
        <v>34</v>
      </c>
      <c r="BG9" s="246" t="s">
        <v>34</v>
      </c>
      <c r="BH9" s="246" t="s">
        <v>34</v>
      </c>
      <c r="BI9" s="246" t="s">
        <v>34</v>
      </c>
      <c r="BJ9" s="246" t="s">
        <v>34</v>
      </c>
      <c r="BK9" s="246" t="s">
        <v>34</v>
      </c>
      <c r="BL9" s="246" t="s">
        <v>34</v>
      </c>
      <c r="BM9" s="246" t="s">
        <v>34</v>
      </c>
      <c r="BN9" s="246" t="s">
        <v>34</v>
      </c>
      <c r="BO9" s="246" t="s">
        <v>34</v>
      </c>
      <c r="BP9" s="246" t="s">
        <v>34</v>
      </c>
      <c r="BQ9" s="246" t="s">
        <v>34</v>
      </c>
      <c r="BR9" s="246" t="s">
        <v>34</v>
      </c>
      <c r="BS9" s="246" t="s">
        <v>34</v>
      </c>
      <c r="BT9" s="246" t="s">
        <v>34</v>
      </c>
      <c r="BU9" s="246" t="s">
        <v>34</v>
      </c>
      <c r="BV9" s="246" t="s">
        <v>34</v>
      </c>
    </row>
    <row r="10" spans="1:74" ht="15">
      <c r="A10" s="293" t="s">
        <v>205</v>
      </c>
      <c r="B10" s="294" t="s">
        <v>98</v>
      </c>
      <c r="C10" s="292" t="s">
        <v>34</v>
      </c>
      <c r="D10" s="246" t="s">
        <v>34</v>
      </c>
      <c r="E10" s="246" t="s">
        <v>34</v>
      </c>
      <c r="F10" s="246" t="s">
        <v>34</v>
      </c>
      <c r="G10" s="246" t="s">
        <v>34</v>
      </c>
      <c r="H10" s="246" t="s">
        <v>34</v>
      </c>
      <c r="I10" s="246" t="s">
        <v>34</v>
      </c>
      <c r="J10" s="246" t="s">
        <v>34</v>
      </c>
      <c r="K10" s="246" t="s">
        <v>34</v>
      </c>
      <c r="L10" s="246" t="s">
        <v>34</v>
      </c>
      <c r="M10" s="246" t="s">
        <v>34</v>
      </c>
      <c r="N10" s="246" t="s">
        <v>34</v>
      </c>
      <c r="O10" s="246" t="s">
        <v>34</v>
      </c>
      <c r="P10" s="246" t="s">
        <v>34</v>
      </c>
      <c r="Q10" s="246" t="s">
        <v>34</v>
      </c>
      <c r="R10" s="246" t="s">
        <v>34</v>
      </c>
      <c r="S10" s="246" t="s">
        <v>34</v>
      </c>
      <c r="T10" s="246" t="s">
        <v>34</v>
      </c>
      <c r="U10" s="246" t="s">
        <v>34</v>
      </c>
      <c r="V10" s="246" t="s">
        <v>34</v>
      </c>
      <c r="W10" s="246" t="s">
        <v>34</v>
      </c>
      <c r="X10" s="246" t="s">
        <v>34</v>
      </c>
      <c r="Y10" s="246" t="s">
        <v>34</v>
      </c>
      <c r="Z10" s="246" t="s">
        <v>34</v>
      </c>
      <c r="AA10" s="246" t="s">
        <v>34</v>
      </c>
      <c r="AB10" s="246" t="s">
        <v>34</v>
      </c>
      <c r="AC10" s="246" t="s">
        <v>34</v>
      </c>
      <c r="AD10" s="246" t="s">
        <v>34</v>
      </c>
      <c r="AE10" s="246" t="s">
        <v>34</v>
      </c>
      <c r="AF10" s="246" t="s">
        <v>34</v>
      </c>
      <c r="AG10" s="246" t="s">
        <v>34</v>
      </c>
      <c r="AH10" s="246" t="s">
        <v>34</v>
      </c>
      <c r="AI10" s="246" t="s">
        <v>34</v>
      </c>
      <c r="AJ10" s="246" t="s">
        <v>34</v>
      </c>
      <c r="AK10" s="246" t="s">
        <v>34</v>
      </c>
      <c r="AL10" s="246" t="s">
        <v>34</v>
      </c>
      <c r="AM10" s="246" t="s">
        <v>34</v>
      </c>
      <c r="AN10" s="246" t="s">
        <v>34</v>
      </c>
      <c r="AO10" s="246" t="s">
        <v>34</v>
      </c>
      <c r="AP10" s="246" t="s">
        <v>34</v>
      </c>
      <c r="AQ10" s="246" t="s">
        <v>34</v>
      </c>
      <c r="AR10" s="246" t="s">
        <v>34</v>
      </c>
      <c r="AS10" s="246" t="s">
        <v>34</v>
      </c>
      <c r="AT10" s="246" t="s">
        <v>34</v>
      </c>
      <c r="AU10" s="246" t="s">
        <v>34</v>
      </c>
      <c r="AV10" s="246" t="s">
        <v>34</v>
      </c>
      <c r="AW10" s="246" t="s">
        <v>34</v>
      </c>
      <c r="AX10" s="246" t="s">
        <v>34</v>
      </c>
      <c r="AY10" s="246" t="s">
        <v>34</v>
      </c>
      <c r="AZ10" s="246" t="s">
        <v>34</v>
      </c>
      <c r="BA10" s="246" t="s">
        <v>34</v>
      </c>
      <c r="BB10" s="246" t="s">
        <v>34</v>
      </c>
      <c r="BC10" s="246" t="s">
        <v>34</v>
      </c>
      <c r="BD10" s="246" t="s">
        <v>34</v>
      </c>
      <c r="BE10" s="246" t="s">
        <v>34</v>
      </c>
      <c r="BF10" s="246" t="s">
        <v>34</v>
      </c>
      <c r="BG10" s="246" t="s">
        <v>34</v>
      </c>
      <c r="BH10" s="246" t="s">
        <v>34</v>
      </c>
      <c r="BI10" s="246" t="s">
        <v>34</v>
      </c>
      <c r="BJ10" s="246" t="s">
        <v>34</v>
      </c>
      <c r="BK10" s="246" t="s">
        <v>34</v>
      </c>
      <c r="BL10" s="246" t="s">
        <v>34</v>
      </c>
      <c r="BM10" s="246" t="s">
        <v>34</v>
      </c>
      <c r="BN10" s="246" t="s">
        <v>34</v>
      </c>
      <c r="BO10" s="246" t="s">
        <v>34</v>
      </c>
      <c r="BP10" s="246" t="s">
        <v>34</v>
      </c>
      <c r="BQ10" s="246" t="s">
        <v>34</v>
      </c>
      <c r="BR10" s="246" t="s">
        <v>34</v>
      </c>
      <c r="BS10" s="246" t="s">
        <v>34</v>
      </c>
      <c r="BT10" s="246" t="s">
        <v>34</v>
      </c>
      <c r="BU10" s="246" t="s">
        <v>34</v>
      </c>
      <c r="BV10" s="246" t="s">
        <v>34</v>
      </c>
    </row>
    <row r="11" spans="1:74" ht="15">
      <c r="A11" s="295" t="s">
        <v>206</v>
      </c>
      <c r="B11" s="294" t="s">
        <v>98</v>
      </c>
      <c r="C11" s="292" t="s">
        <v>34</v>
      </c>
      <c r="D11" s="246" t="s">
        <v>34</v>
      </c>
      <c r="E11" s="246" t="s">
        <v>34</v>
      </c>
      <c r="F11" s="246" t="s">
        <v>34</v>
      </c>
      <c r="G11" s="246" t="s">
        <v>34</v>
      </c>
      <c r="H11" s="246" t="s">
        <v>34</v>
      </c>
      <c r="I11" s="246" t="s">
        <v>34</v>
      </c>
      <c r="J11" s="246" t="s">
        <v>34</v>
      </c>
      <c r="K11" s="246" t="s">
        <v>34</v>
      </c>
      <c r="L11" s="246" t="s">
        <v>34</v>
      </c>
      <c r="M11" s="246" t="s">
        <v>34</v>
      </c>
      <c r="N11" s="246" t="s">
        <v>34</v>
      </c>
      <c r="O11" s="246" t="s">
        <v>34</v>
      </c>
      <c r="P11" s="246" t="s">
        <v>34</v>
      </c>
      <c r="Q11" s="246" t="s">
        <v>34</v>
      </c>
      <c r="R11" s="246" t="s">
        <v>34</v>
      </c>
      <c r="S11" s="246" t="s">
        <v>34</v>
      </c>
      <c r="T11" s="246" t="s">
        <v>34</v>
      </c>
      <c r="U11" s="246" t="s">
        <v>34</v>
      </c>
      <c r="V11" s="246" t="s">
        <v>34</v>
      </c>
      <c r="W11" s="246" t="s">
        <v>34</v>
      </c>
      <c r="X11" s="246" t="s">
        <v>34</v>
      </c>
      <c r="Y11" s="246" t="s">
        <v>34</v>
      </c>
      <c r="Z11" s="246" t="s">
        <v>34</v>
      </c>
      <c r="AA11" s="246" t="s">
        <v>34</v>
      </c>
      <c r="AB11" s="246" t="s">
        <v>34</v>
      </c>
      <c r="AC11" s="246" t="s">
        <v>34</v>
      </c>
      <c r="AD11" s="246" t="s">
        <v>34</v>
      </c>
      <c r="AE11" s="246" t="s">
        <v>34</v>
      </c>
      <c r="AF11" s="246" t="s">
        <v>34</v>
      </c>
      <c r="AG11" s="246" t="s">
        <v>34</v>
      </c>
      <c r="AH11" s="246" t="s">
        <v>34</v>
      </c>
      <c r="AI11" s="246" t="s">
        <v>34</v>
      </c>
      <c r="AJ11" s="246" t="s">
        <v>34</v>
      </c>
      <c r="AK11" s="246" t="s">
        <v>34</v>
      </c>
      <c r="AL11" s="246" t="s">
        <v>34</v>
      </c>
      <c r="AM11" s="246" t="s">
        <v>34</v>
      </c>
      <c r="AN11" s="246" t="s">
        <v>34</v>
      </c>
      <c r="AO11" s="246" t="s">
        <v>34</v>
      </c>
      <c r="AP11" s="246" t="s">
        <v>34</v>
      </c>
      <c r="AQ11" s="246" t="s">
        <v>34</v>
      </c>
      <c r="AR11" s="246" t="s">
        <v>34</v>
      </c>
      <c r="AS11" s="246" t="s">
        <v>34</v>
      </c>
      <c r="AT11" s="246" t="s">
        <v>34</v>
      </c>
      <c r="AU11" s="246" t="s">
        <v>34</v>
      </c>
      <c r="AV11" s="246" t="s">
        <v>34</v>
      </c>
      <c r="AW11" s="246" t="s">
        <v>34</v>
      </c>
      <c r="AX11" s="246" t="s">
        <v>34</v>
      </c>
      <c r="AY11" s="246" t="s">
        <v>34</v>
      </c>
      <c r="AZ11" s="246" t="s">
        <v>34</v>
      </c>
      <c r="BA11" s="246" t="s">
        <v>34</v>
      </c>
      <c r="BB11" s="246" t="s">
        <v>34</v>
      </c>
      <c r="BC11" s="246" t="s">
        <v>34</v>
      </c>
      <c r="BD11" s="246" t="s">
        <v>34</v>
      </c>
      <c r="BE11" s="246" t="s">
        <v>34</v>
      </c>
      <c r="BF11" s="246" t="s">
        <v>34</v>
      </c>
      <c r="BG11" s="246" t="s">
        <v>34</v>
      </c>
      <c r="BH11" s="246" t="s">
        <v>34</v>
      </c>
      <c r="BI11" s="246" t="s">
        <v>34</v>
      </c>
      <c r="BJ11" s="246" t="s">
        <v>34</v>
      </c>
      <c r="BK11" s="246" t="s">
        <v>34</v>
      </c>
      <c r="BL11" s="246" t="s">
        <v>34</v>
      </c>
      <c r="BM11" s="246" t="s">
        <v>34</v>
      </c>
      <c r="BN11" s="246" t="s">
        <v>34</v>
      </c>
      <c r="BO11" s="246" t="s">
        <v>34</v>
      </c>
      <c r="BP11" s="246" t="s">
        <v>34</v>
      </c>
      <c r="BQ11" s="246" t="s">
        <v>34</v>
      </c>
      <c r="BR11" s="246" t="s">
        <v>34</v>
      </c>
      <c r="BS11" s="246" t="s">
        <v>34</v>
      </c>
      <c r="BT11" s="246" t="s">
        <v>34</v>
      </c>
      <c r="BU11" s="246" t="s">
        <v>34</v>
      </c>
      <c r="BV11" s="246" t="s">
        <v>34</v>
      </c>
    </row>
    <row r="12" spans="1:74" ht="15">
      <c r="A12" s="295" t="s">
        <v>207</v>
      </c>
      <c r="B12" s="296">
        <v>1.2999999999999999E-2</v>
      </c>
      <c r="C12" s="292" t="s">
        <v>34</v>
      </c>
      <c r="D12" s="246" t="s">
        <v>34</v>
      </c>
      <c r="E12" s="246" t="s">
        <v>34</v>
      </c>
      <c r="F12" s="246" t="s">
        <v>34</v>
      </c>
      <c r="G12" s="246" t="s">
        <v>34</v>
      </c>
      <c r="H12" s="246" t="s">
        <v>34</v>
      </c>
      <c r="I12" s="246" t="s">
        <v>34</v>
      </c>
      <c r="J12" s="246" t="s">
        <v>34</v>
      </c>
      <c r="K12" s="246" t="s">
        <v>34</v>
      </c>
      <c r="L12" s="246" t="s">
        <v>34</v>
      </c>
      <c r="M12" s="246" t="s">
        <v>34</v>
      </c>
      <c r="N12" s="246" t="s">
        <v>34</v>
      </c>
      <c r="O12" s="246" t="s">
        <v>34</v>
      </c>
      <c r="P12" s="246" t="s">
        <v>34</v>
      </c>
      <c r="Q12" s="246" t="s">
        <v>34</v>
      </c>
      <c r="R12" s="246" t="s">
        <v>34</v>
      </c>
      <c r="S12" s="246" t="s">
        <v>34</v>
      </c>
      <c r="T12" s="246" t="s">
        <v>34</v>
      </c>
      <c r="U12" s="246" t="s">
        <v>34</v>
      </c>
      <c r="V12" s="246" t="s">
        <v>34</v>
      </c>
      <c r="W12" s="246" t="s">
        <v>34</v>
      </c>
      <c r="X12" s="246" t="s">
        <v>34</v>
      </c>
      <c r="Y12" s="246" t="s">
        <v>34</v>
      </c>
      <c r="Z12" s="246" t="s">
        <v>34</v>
      </c>
      <c r="AA12" s="246" t="s">
        <v>34</v>
      </c>
      <c r="AB12" s="246" t="s">
        <v>34</v>
      </c>
      <c r="AC12" s="246" t="s">
        <v>34</v>
      </c>
      <c r="AD12" s="246" t="s">
        <v>34</v>
      </c>
      <c r="AE12" s="246" t="s">
        <v>34</v>
      </c>
      <c r="AF12" s="246" t="s">
        <v>34</v>
      </c>
      <c r="AG12" s="246" t="s">
        <v>34</v>
      </c>
      <c r="AH12" s="246" t="s">
        <v>34</v>
      </c>
      <c r="AI12" s="246" t="s">
        <v>34</v>
      </c>
      <c r="AJ12" s="246" t="s">
        <v>34</v>
      </c>
      <c r="AK12" s="246" t="s">
        <v>34</v>
      </c>
      <c r="AL12" s="246" t="s">
        <v>34</v>
      </c>
      <c r="AM12" s="246" t="s">
        <v>34</v>
      </c>
      <c r="AN12" s="246" t="s">
        <v>34</v>
      </c>
      <c r="AO12" s="246" t="s">
        <v>34</v>
      </c>
      <c r="AP12" s="246" t="s">
        <v>34</v>
      </c>
      <c r="AQ12" s="246" t="s">
        <v>34</v>
      </c>
      <c r="AR12" s="246" t="s">
        <v>34</v>
      </c>
      <c r="AS12" s="246" t="s">
        <v>34</v>
      </c>
      <c r="AT12" s="246" t="s">
        <v>34</v>
      </c>
      <c r="AU12" s="246" t="s">
        <v>34</v>
      </c>
      <c r="AV12" s="246" t="s">
        <v>34</v>
      </c>
      <c r="AW12" s="246" t="s">
        <v>34</v>
      </c>
      <c r="AX12" s="246" t="s">
        <v>34</v>
      </c>
      <c r="AY12" s="246" t="s">
        <v>34</v>
      </c>
      <c r="AZ12" s="246" t="s">
        <v>34</v>
      </c>
      <c r="BA12" s="246" t="s">
        <v>34</v>
      </c>
      <c r="BB12" s="246" t="s">
        <v>34</v>
      </c>
      <c r="BC12" s="246" t="s">
        <v>34</v>
      </c>
      <c r="BD12" s="246" t="s">
        <v>34</v>
      </c>
      <c r="BE12" s="246" t="s">
        <v>34</v>
      </c>
      <c r="BF12" s="246" t="s">
        <v>34</v>
      </c>
      <c r="BG12" s="246" t="s">
        <v>34</v>
      </c>
      <c r="BH12" s="246" t="s">
        <v>34</v>
      </c>
      <c r="BI12" s="246" t="s">
        <v>34</v>
      </c>
      <c r="BJ12" s="246" t="s">
        <v>34</v>
      </c>
      <c r="BK12" s="246" t="s">
        <v>34</v>
      </c>
      <c r="BL12" s="246" t="s">
        <v>34</v>
      </c>
      <c r="BM12" s="246" t="s">
        <v>34</v>
      </c>
      <c r="BN12" s="246" t="s">
        <v>34</v>
      </c>
      <c r="BO12" s="246" t="s">
        <v>34</v>
      </c>
      <c r="BP12" s="246" t="s">
        <v>34</v>
      </c>
      <c r="BQ12" s="246" t="s">
        <v>34</v>
      </c>
      <c r="BR12" s="246" t="s">
        <v>34</v>
      </c>
      <c r="BS12" s="246" t="s">
        <v>34</v>
      </c>
      <c r="BT12" s="246" t="s">
        <v>34</v>
      </c>
      <c r="BU12" s="246" t="s">
        <v>34</v>
      </c>
      <c r="BV12" s="246" t="s">
        <v>34</v>
      </c>
    </row>
    <row r="13" spans="1:74" ht="15">
      <c r="A13" s="295" t="s">
        <v>208</v>
      </c>
      <c r="B13" s="294" t="s">
        <v>98</v>
      </c>
      <c r="C13" s="292" t="s">
        <v>34</v>
      </c>
      <c r="D13" s="246" t="s">
        <v>34</v>
      </c>
      <c r="E13" s="246" t="s">
        <v>34</v>
      </c>
      <c r="F13" s="246" t="s">
        <v>34</v>
      </c>
      <c r="G13" s="246" t="s">
        <v>34</v>
      </c>
      <c r="H13" s="246" t="s">
        <v>34</v>
      </c>
      <c r="I13" s="246" t="s">
        <v>34</v>
      </c>
      <c r="J13" s="246" t="s">
        <v>34</v>
      </c>
      <c r="K13" s="246" t="s">
        <v>34</v>
      </c>
      <c r="L13" s="246" t="s">
        <v>34</v>
      </c>
      <c r="M13" s="246" t="s">
        <v>34</v>
      </c>
      <c r="N13" s="246" t="s">
        <v>34</v>
      </c>
      <c r="O13" s="246" t="s">
        <v>34</v>
      </c>
      <c r="P13" s="246" t="s">
        <v>34</v>
      </c>
      <c r="Q13" s="246" t="s">
        <v>34</v>
      </c>
      <c r="R13" s="246" t="s">
        <v>34</v>
      </c>
      <c r="S13" s="246" t="s">
        <v>34</v>
      </c>
      <c r="T13" s="246" t="s">
        <v>34</v>
      </c>
      <c r="U13" s="246" t="s">
        <v>34</v>
      </c>
      <c r="V13" s="246" t="s">
        <v>34</v>
      </c>
      <c r="W13" s="246" t="s">
        <v>34</v>
      </c>
      <c r="X13" s="246" t="s">
        <v>34</v>
      </c>
      <c r="Y13" s="246" t="s">
        <v>34</v>
      </c>
      <c r="Z13" s="246" t="s">
        <v>34</v>
      </c>
      <c r="AA13" s="246" t="s">
        <v>34</v>
      </c>
      <c r="AB13" s="246" t="s">
        <v>34</v>
      </c>
      <c r="AC13" s="246" t="s">
        <v>34</v>
      </c>
      <c r="AD13" s="246" t="s">
        <v>34</v>
      </c>
      <c r="AE13" s="246" t="s">
        <v>34</v>
      </c>
      <c r="AF13" s="246" t="s">
        <v>34</v>
      </c>
      <c r="AG13" s="246" t="s">
        <v>34</v>
      </c>
      <c r="AH13" s="246" t="s">
        <v>34</v>
      </c>
      <c r="AI13" s="246" t="s">
        <v>34</v>
      </c>
      <c r="AJ13" s="246" t="s">
        <v>34</v>
      </c>
      <c r="AK13" s="246" t="s">
        <v>34</v>
      </c>
      <c r="AL13" s="246" t="s">
        <v>34</v>
      </c>
      <c r="AM13" s="246" t="s">
        <v>34</v>
      </c>
      <c r="AN13" s="246" t="s">
        <v>34</v>
      </c>
      <c r="AO13" s="246" t="s">
        <v>34</v>
      </c>
      <c r="AP13" s="246" t="s">
        <v>34</v>
      </c>
      <c r="AQ13" s="246" t="s">
        <v>34</v>
      </c>
      <c r="AR13" s="246" t="s">
        <v>34</v>
      </c>
      <c r="AS13" s="246" t="s">
        <v>34</v>
      </c>
      <c r="AT13" s="246" t="s">
        <v>34</v>
      </c>
      <c r="AU13" s="246" t="s">
        <v>34</v>
      </c>
      <c r="AV13" s="246" t="s">
        <v>34</v>
      </c>
      <c r="AW13" s="246" t="s">
        <v>34</v>
      </c>
      <c r="AX13" s="246" t="s">
        <v>34</v>
      </c>
      <c r="AY13" s="246" t="s">
        <v>34</v>
      </c>
      <c r="AZ13" s="246" t="s">
        <v>34</v>
      </c>
      <c r="BA13" s="246" t="s">
        <v>34</v>
      </c>
      <c r="BB13" s="246" t="s">
        <v>34</v>
      </c>
      <c r="BC13" s="246" t="s">
        <v>34</v>
      </c>
      <c r="BD13" s="246" t="s">
        <v>34</v>
      </c>
      <c r="BE13" s="246" t="s">
        <v>34</v>
      </c>
      <c r="BF13" s="246" t="s">
        <v>34</v>
      </c>
      <c r="BG13" s="246" t="s">
        <v>34</v>
      </c>
      <c r="BH13" s="246" t="s">
        <v>34</v>
      </c>
      <c r="BI13" s="246" t="s">
        <v>34</v>
      </c>
      <c r="BJ13" s="246" t="s">
        <v>34</v>
      </c>
      <c r="BK13" s="246" t="s">
        <v>34</v>
      </c>
      <c r="BL13" s="246" t="s">
        <v>34</v>
      </c>
      <c r="BM13" s="246" t="s">
        <v>34</v>
      </c>
      <c r="BN13" s="246" t="s">
        <v>34</v>
      </c>
      <c r="BO13" s="246" t="s">
        <v>34</v>
      </c>
      <c r="BP13" s="246" t="s">
        <v>34</v>
      </c>
      <c r="BQ13" s="246" t="s">
        <v>34</v>
      </c>
      <c r="BR13" s="246" t="s">
        <v>34</v>
      </c>
      <c r="BS13" s="246" t="s">
        <v>34</v>
      </c>
      <c r="BT13" s="246" t="s">
        <v>34</v>
      </c>
      <c r="BU13" s="246" t="s">
        <v>34</v>
      </c>
      <c r="BV13" s="246" t="s">
        <v>34</v>
      </c>
    </row>
    <row r="14" spans="1:74" ht="15">
      <c r="A14" s="295" t="s">
        <v>209</v>
      </c>
      <c r="B14" s="294" t="s">
        <v>98</v>
      </c>
      <c r="C14" s="292" t="s">
        <v>34</v>
      </c>
      <c r="D14" s="246" t="s">
        <v>34</v>
      </c>
      <c r="E14" s="246" t="s">
        <v>34</v>
      </c>
      <c r="F14" s="246" t="s">
        <v>34</v>
      </c>
      <c r="G14" s="246" t="s">
        <v>34</v>
      </c>
      <c r="H14" s="246" t="s">
        <v>34</v>
      </c>
      <c r="I14" s="246" t="s">
        <v>34</v>
      </c>
      <c r="J14" s="246" t="s">
        <v>34</v>
      </c>
      <c r="K14" s="246" t="s">
        <v>34</v>
      </c>
      <c r="L14" s="246" t="s">
        <v>34</v>
      </c>
      <c r="M14" s="246" t="s">
        <v>34</v>
      </c>
      <c r="N14" s="246" t="s">
        <v>34</v>
      </c>
      <c r="O14" s="246" t="s">
        <v>34</v>
      </c>
      <c r="P14" s="246" t="s">
        <v>34</v>
      </c>
      <c r="Q14" s="246" t="s">
        <v>34</v>
      </c>
      <c r="R14" s="246" t="s">
        <v>34</v>
      </c>
      <c r="S14" s="246" t="s">
        <v>34</v>
      </c>
      <c r="T14" s="246" t="s">
        <v>34</v>
      </c>
      <c r="U14" s="246" t="s">
        <v>34</v>
      </c>
      <c r="V14" s="246" t="s">
        <v>34</v>
      </c>
      <c r="W14" s="246" t="s">
        <v>34</v>
      </c>
      <c r="X14" s="246" t="s">
        <v>34</v>
      </c>
      <c r="Y14" s="246" t="s">
        <v>34</v>
      </c>
      <c r="Z14" s="246" t="s">
        <v>34</v>
      </c>
      <c r="AA14" s="246" t="s">
        <v>34</v>
      </c>
      <c r="AB14" s="246" t="s">
        <v>34</v>
      </c>
      <c r="AC14" s="246" t="s">
        <v>34</v>
      </c>
      <c r="AD14" s="246" t="s">
        <v>34</v>
      </c>
      <c r="AE14" s="246" t="s">
        <v>34</v>
      </c>
      <c r="AF14" s="246" t="s">
        <v>34</v>
      </c>
      <c r="AG14" s="246" t="s">
        <v>34</v>
      </c>
      <c r="AH14" s="246" t="s">
        <v>34</v>
      </c>
      <c r="AI14" s="246" t="s">
        <v>34</v>
      </c>
      <c r="AJ14" s="246" t="s">
        <v>34</v>
      </c>
      <c r="AK14" s="246" t="s">
        <v>34</v>
      </c>
      <c r="AL14" s="246" t="s">
        <v>34</v>
      </c>
      <c r="AM14" s="246" t="s">
        <v>34</v>
      </c>
      <c r="AN14" s="246" t="s">
        <v>34</v>
      </c>
      <c r="AO14" s="246" t="s">
        <v>34</v>
      </c>
      <c r="AP14" s="246" t="s">
        <v>34</v>
      </c>
      <c r="AQ14" s="246" t="s">
        <v>34</v>
      </c>
      <c r="AR14" s="246" t="s">
        <v>34</v>
      </c>
      <c r="AS14" s="246" t="s">
        <v>34</v>
      </c>
      <c r="AT14" s="246" t="s">
        <v>34</v>
      </c>
      <c r="AU14" s="246" t="s">
        <v>34</v>
      </c>
      <c r="AV14" s="246" t="s">
        <v>34</v>
      </c>
      <c r="AW14" s="246" t="s">
        <v>34</v>
      </c>
      <c r="AX14" s="246" t="s">
        <v>34</v>
      </c>
      <c r="AY14" s="246" t="s">
        <v>34</v>
      </c>
      <c r="AZ14" s="246" t="s">
        <v>34</v>
      </c>
      <c r="BA14" s="246" t="s">
        <v>34</v>
      </c>
      <c r="BB14" s="246" t="s">
        <v>34</v>
      </c>
      <c r="BC14" s="246" t="s">
        <v>34</v>
      </c>
      <c r="BD14" s="246" t="s">
        <v>34</v>
      </c>
      <c r="BE14" s="246" t="s">
        <v>34</v>
      </c>
      <c r="BF14" s="246" t="s">
        <v>34</v>
      </c>
      <c r="BG14" s="246" t="s">
        <v>34</v>
      </c>
      <c r="BH14" s="246" t="s">
        <v>34</v>
      </c>
      <c r="BI14" s="246" t="s">
        <v>34</v>
      </c>
      <c r="BJ14" s="246" t="s">
        <v>34</v>
      </c>
      <c r="BK14" s="246" t="s">
        <v>34</v>
      </c>
      <c r="BL14" s="246" t="s">
        <v>34</v>
      </c>
      <c r="BM14" s="246" t="s">
        <v>34</v>
      </c>
      <c r="BN14" s="246" t="s">
        <v>34</v>
      </c>
      <c r="BO14" s="246" t="s">
        <v>34</v>
      </c>
      <c r="BP14" s="246" t="s">
        <v>34</v>
      </c>
      <c r="BQ14" s="246" t="s">
        <v>34</v>
      </c>
      <c r="BR14" s="246" t="s">
        <v>34</v>
      </c>
      <c r="BS14" s="246" t="s">
        <v>34</v>
      </c>
      <c r="BT14" s="246" t="s">
        <v>34</v>
      </c>
      <c r="BU14" s="246" t="s">
        <v>34</v>
      </c>
      <c r="BV14" s="246" t="s">
        <v>34</v>
      </c>
    </row>
    <row r="15" spans="1:74" ht="15">
      <c r="A15" s="295" t="s">
        <v>210</v>
      </c>
      <c r="B15" s="296">
        <v>3.7999999999999999E-2</v>
      </c>
      <c r="C15" s="292" t="s">
        <v>34</v>
      </c>
      <c r="D15" s="246" t="s">
        <v>34</v>
      </c>
      <c r="E15" s="246" t="s">
        <v>34</v>
      </c>
      <c r="F15" s="246" t="s">
        <v>34</v>
      </c>
      <c r="G15" s="246" t="s">
        <v>34</v>
      </c>
      <c r="H15" s="246" t="s">
        <v>34</v>
      </c>
      <c r="I15" s="246" t="s">
        <v>34</v>
      </c>
      <c r="J15" s="246" t="s">
        <v>34</v>
      </c>
      <c r="K15" s="246" t="s">
        <v>34</v>
      </c>
      <c r="L15" s="246" t="s">
        <v>34</v>
      </c>
      <c r="M15" s="246" t="s">
        <v>34</v>
      </c>
      <c r="N15" s="246" t="s">
        <v>34</v>
      </c>
      <c r="O15" s="246" t="s">
        <v>34</v>
      </c>
      <c r="P15" s="246" t="s">
        <v>34</v>
      </c>
      <c r="Q15" s="246" t="s">
        <v>34</v>
      </c>
      <c r="R15" s="246" t="s">
        <v>34</v>
      </c>
      <c r="S15" s="246" t="s">
        <v>34</v>
      </c>
      <c r="T15" s="246" t="s">
        <v>34</v>
      </c>
      <c r="U15" s="246" t="s">
        <v>34</v>
      </c>
      <c r="V15" s="246" t="s">
        <v>34</v>
      </c>
      <c r="W15" s="246" t="s">
        <v>34</v>
      </c>
      <c r="X15" s="246" t="s">
        <v>34</v>
      </c>
      <c r="Y15" s="246" t="s">
        <v>34</v>
      </c>
      <c r="Z15" s="246" t="s">
        <v>34</v>
      </c>
      <c r="AA15" s="246" t="s">
        <v>34</v>
      </c>
      <c r="AB15" s="246" t="s">
        <v>34</v>
      </c>
      <c r="AC15" s="246" t="s">
        <v>34</v>
      </c>
      <c r="AD15" s="246" t="s">
        <v>34</v>
      </c>
      <c r="AE15" s="246" t="s">
        <v>34</v>
      </c>
      <c r="AF15" s="246" t="s">
        <v>34</v>
      </c>
      <c r="AG15" s="246" t="s">
        <v>34</v>
      </c>
      <c r="AH15" s="246" t="s">
        <v>34</v>
      </c>
      <c r="AI15" s="246" t="s">
        <v>34</v>
      </c>
      <c r="AJ15" s="246" t="s">
        <v>34</v>
      </c>
      <c r="AK15" s="246" t="s">
        <v>34</v>
      </c>
      <c r="AL15" s="246" t="s">
        <v>34</v>
      </c>
      <c r="AM15" s="246" t="s">
        <v>34</v>
      </c>
      <c r="AN15" s="246" t="s">
        <v>34</v>
      </c>
      <c r="AO15" s="246" t="s">
        <v>34</v>
      </c>
      <c r="AP15" s="246" t="s">
        <v>34</v>
      </c>
      <c r="AQ15" s="246" t="s">
        <v>34</v>
      </c>
      <c r="AR15" s="246" t="s">
        <v>34</v>
      </c>
      <c r="AS15" s="246" t="s">
        <v>34</v>
      </c>
      <c r="AT15" s="246" t="s">
        <v>34</v>
      </c>
      <c r="AU15" s="246" t="s">
        <v>34</v>
      </c>
      <c r="AV15" s="246" t="s">
        <v>34</v>
      </c>
      <c r="AW15" s="246" t="s">
        <v>34</v>
      </c>
      <c r="AX15" s="246" t="s">
        <v>34</v>
      </c>
      <c r="AY15" s="246" t="s">
        <v>34</v>
      </c>
      <c r="AZ15" s="246" t="s">
        <v>34</v>
      </c>
      <c r="BA15" s="246" t="s">
        <v>34</v>
      </c>
      <c r="BB15" s="246" t="s">
        <v>34</v>
      </c>
      <c r="BC15" s="246" t="s">
        <v>34</v>
      </c>
      <c r="BD15" s="246" t="s">
        <v>34</v>
      </c>
      <c r="BE15" s="246" t="s">
        <v>34</v>
      </c>
      <c r="BF15" s="246" t="s">
        <v>34</v>
      </c>
      <c r="BG15" s="246" t="s">
        <v>34</v>
      </c>
      <c r="BH15" s="246" t="s">
        <v>34</v>
      </c>
      <c r="BI15" s="246" t="s">
        <v>34</v>
      </c>
      <c r="BJ15" s="246" t="s">
        <v>34</v>
      </c>
      <c r="BK15" s="246" t="s">
        <v>34</v>
      </c>
      <c r="BL15" s="246" t="s">
        <v>34</v>
      </c>
      <c r="BM15" s="246" t="s">
        <v>34</v>
      </c>
      <c r="BN15" s="246" t="s">
        <v>34</v>
      </c>
      <c r="BO15" s="246" t="s">
        <v>34</v>
      </c>
      <c r="BP15" s="246" t="s">
        <v>34</v>
      </c>
      <c r="BQ15" s="246" t="s">
        <v>34</v>
      </c>
      <c r="BR15" s="246" t="s">
        <v>34</v>
      </c>
      <c r="BS15" s="246" t="s">
        <v>34</v>
      </c>
      <c r="BT15" s="246" t="s">
        <v>34</v>
      </c>
      <c r="BU15" s="246" t="s">
        <v>34</v>
      </c>
      <c r="BV15" s="246" t="s">
        <v>34</v>
      </c>
    </row>
    <row r="16" spans="1:74" ht="15">
      <c r="A16" s="295" t="s">
        <v>211</v>
      </c>
      <c r="B16" s="294" t="s">
        <v>98</v>
      </c>
      <c r="C16" s="292" t="s">
        <v>34</v>
      </c>
      <c r="D16" s="246" t="s">
        <v>34</v>
      </c>
      <c r="E16" s="246" t="s">
        <v>34</v>
      </c>
      <c r="F16" s="246" t="s">
        <v>34</v>
      </c>
      <c r="G16" s="246" t="s">
        <v>34</v>
      </c>
      <c r="H16" s="246" t="s">
        <v>34</v>
      </c>
      <c r="I16" s="246" t="s">
        <v>34</v>
      </c>
      <c r="J16" s="246" t="s">
        <v>34</v>
      </c>
      <c r="K16" s="246" t="s">
        <v>34</v>
      </c>
      <c r="L16" s="246" t="s">
        <v>34</v>
      </c>
      <c r="M16" s="246" t="s">
        <v>34</v>
      </c>
      <c r="N16" s="246" t="s">
        <v>34</v>
      </c>
      <c r="O16" s="246" t="s">
        <v>34</v>
      </c>
      <c r="P16" s="246" t="s">
        <v>34</v>
      </c>
      <c r="Q16" s="246" t="s">
        <v>34</v>
      </c>
      <c r="R16" s="246" t="s">
        <v>34</v>
      </c>
      <c r="S16" s="246" t="s">
        <v>34</v>
      </c>
      <c r="T16" s="246" t="s">
        <v>34</v>
      </c>
      <c r="U16" s="246" t="s">
        <v>34</v>
      </c>
      <c r="V16" s="246" t="s">
        <v>34</v>
      </c>
      <c r="W16" s="246" t="s">
        <v>34</v>
      </c>
      <c r="X16" s="246" t="s">
        <v>34</v>
      </c>
      <c r="Y16" s="246" t="s">
        <v>34</v>
      </c>
      <c r="Z16" s="246" t="s">
        <v>34</v>
      </c>
      <c r="AA16" s="246" t="s">
        <v>34</v>
      </c>
      <c r="AB16" s="246" t="s">
        <v>34</v>
      </c>
      <c r="AC16" s="246" t="s">
        <v>34</v>
      </c>
      <c r="AD16" s="246" t="s">
        <v>34</v>
      </c>
      <c r="AE16" s="246" t="s">
        <v>34</v>
      </c>
      <c r="AF16" s="246" t="s">
        <v>34</v>
      </c>
      <c r="AG16" s="246" t="s">
        <v>34</v>
      </c>
      <c r="AH16" s="246" t="s">
        <v>34</v>
      </c>
      <c r="AI16" s="246" t="s">
        <v>34</v>
      </c>
      <c r="AJ16" s="246" t="s">
        <v>34</v>
      </c>
      <c r="AK16" s="246" t="s">
        <v>34</v>
      </c>
      <c r="AL16" s="246" t="s">
        <v>34</v>
      </c>
      <c r="AM16" s="246" t="s">
        <v>34</v>
      </c>
      <c r="AN16" s="246" t="s">
        <v>34</v>
      </c>
      <c r="AO16" s="246" t="s">
        <v>34</v>
      </c>
      <c r="AP16" s="246" t="s">
        <v>34</v>
      </c>
      <c r="AQ16" s="246" t="s">
        <v>34</v>
      </c>
      <c r="AR16" s="246" t="s">
        <v>34</v>
      </c>
      <c r="AS16" s="246" t="s">
        <v>34</v>
      </c>
      <c r="AT16" s="246" t="s">
        <v>34</v>
      </c>
      <c r="AU16" s="246" t="s">
        <v>34</v>
      </c>
      <c r="AV16" s="246" t="s">
        <v>34</v>
      </c>
      <c r="AW16" s="246" t="s">
        <v>34</v>
      </c>
      <c r="AX16" s="246" t="s">
        <v>34</v>
      </c>
      <c r="AY16" s="246" t="s">
        <v>34</v>
      </c>
      <c r="AZ16" s="246" t="s">
        <v>34</v>
      </c>
      <c r="BA16" s="246" t="s">
        <v>34</v>
      </c>
      <c r="BB16" s="246" t="s">
        <v>34</v>
      </c>
      <c r="BC16" s="246" t="s">
        <v>34</v>
      </c>
      <c r="BD16" s="246" t="s">
        <v>34</v>
      </c>
      <c r="BE16" s="246" t="s">
        <v>34</v>
      </c>
      <c r="BF16" s="246" t="s">
        <v>34</v>
      </c>
      <c r="BG16" s="246" t="s">
        <v>34</v>
      </c>
      <c r="BH16" s="246" t="s">
        <v>34</v>
      </c>
      <c r="BI16" s="246" t="s">
        <v>34</v>
      </c>
      <c r="BJ16" s="246" t="s">
        <v>34</v>
      </c>
      <c r="BK16" s="246" t="s">
        <v>34</v>
      </c>
      <c r="BL16" s="246" t="s">
        <v>34</v>
      </c>
      <c r="BM16" s="246" t="s">
        <v>34</v>
      </c>
      <c r="BN16" s="246" t="s">
        <v>34</v>
      </c>
      <c r="BO16" s="246" t="s">
        <v>34</v>
      </c>
      <c r="BP16" s="246" t="s">
        <v>34</v>
      </c>
      <c r="BQ16" s="246" t="s">
        <v>34</v>
      </c>
      <c r="BR16" s="246" t="s">
        <v>34</v>
      </c>
      <c r="BS16" s="246" t="s">
        <v>34</v>
      </c>
      <c r="BT16" s="246" t="s">
        <v>34</v>
      </c>
      <c r="BU16" s="246" t="s">
        <v>34</v>
      </c>
      <c r="BV16" s="246" t="s">
        <v>34</v>
      </c>
    </row>
    <row r="17" spans="1:74" ht="15">
      <c r="A17" s="295" t="s">
        <v>212</v>
      </c>
      <c r="B17" s="294" t="s">
        <v>98</v>
      </c>
      <c r="C17" s="292" t="s">
        <v>34</v>
      </c>
      <c r="D17" s="246" t="s">
        <v>34</v>
      </c>
      <c r="E17" s="246" t="s">
        <v>34</v>
      </c>
      <c r="F17" s="246" t="s">
        <v>34</v>
      </c>
      <c r="G17" s="246" t="s">
        <v>34</v>
      </c>
      <c r="H17" s="246" t="s">
        <v>34</v>
      </c>
      <c r="I17" s="246" t="s">
        <v>34</v>
      </c>
      <c r="J17" s="246" t="s">
        <v>34</v>
      </c>
      <c r="K17" s="246" t="s">
        <v>34</v>
      </c>
      <c r="L17" s="246" t="s">
        <v>34</v>
      </c>
      <c r="M17" s="246" t="s">
        <v>34</v>
      </c>
      <c r="N17" s="246" t="s">
        <v>34</v>
      </c>
      <c r="O17" s="246" t="s">
        <v>34</v>
      </c>
      <c r="P17" s="246" t="s">
        <v>34</v>
      </c>
      <c r="Q17" s="246" t="s">
        <v>34</v>
      </c>
      <c r="R17" s="246" t="s">
        <v>34</v>
      </c>
      <c r="S17" s="246" t="s">
        <v>34</v>
      </c>
      <c r="T17" s="246" t="s">
        <v>34</v>
      </c>
      <c r="U17" s="246" t="s">
        <v>34</v>
      </c>
      <c r="V17" s="246" t="s">
        <v>34</v>
      </c>
      <c r="W17" s="246" t="s">
        <v>34</v>
      </c>
      <c r="X17" s="246" t="s">
        <v>34</v>
      </c>
      <c r="Y17" s="246" t="s">
        <v>34</v>
      </c>
      <c r="Z17" s="246" t="s">
        <v>34</v>
      </c>
      <c r="AA17" s="246" t="s">
        <v>34</v>
      </c>
      <c r="AB17" s="246" t="s">
        <v>34</v>
      </c>
      <c r="AC17" s="246" t="s">
        <v>34</v>
      </c>
      <c r="AD17" s="246" t="s">
        <v>34</v>
      </c>
      <c r="AE17" s="246" t="s">
        <v>34</v>
      </c>
      <c r="AF17" s="246" t="s">
        <v>34</v>
      </c>
      <c r="AG17" s="246" t="s">
        <v>34</v>
      </c>
      <c r="AH17" s="246" t="s">
        <v>34</v>
      </c>
      <c r="AI17" s="246" t="s">
        <v>34</v>
      </c>
      <c r="AJ17" s="246" t="s">
        <v>34</v>
      </c>
      <c r="AK17" s="246" t="s">
        <v>34</v>
      </c>
      <c r="AL17" s="246" t="s">
        <v>34</v>
      </c>
      <c r="AM17" s="246" t="s">
        <v>34</v>
      </c>
      <c r="AN17" s="246" t="s">
        <v>34</v>
      </c>
      <c r="AO17" s="246" t="s">
        <v>34</v>
      </c>
      <c r="AP17" s="246" t="s">
        <v>34</v>
      </c>
      <c r="AQ17" s="246" t="s">
        <v>34</v>
      </c>
      <c r="AR17" s="246" t="s">
        <v>34</v>
      </c>
      <c r="AS17" s="246" t="s">
        <v>34</v>
      </c>
      <c r="AT17" s="246" t="s">
        <v>34</v>
      </c>
      <c r="AU17" s="246" t="s">
        <v>34</v>
      </c>
      <c r="AV17" s="246" t="s">
        <v>34</v>
      </c>
      <c r="AW17" s="246" t="s">
        <v>34</v>
      </c>
      <c r="AX17" s="246" t="s">
        <v>34</v>
      </c>
      <c r="AY17" s="246" t="s">
        <v>34</v>
      </c>
      <c r="AZ17" s="246" t="s">
        <v>34</v>
      </c>
      <c r="BA17" s="246" t="s">
        <v>34</v>
      </c>
      <c r="BB17" s="246" t="s">
        <v>34</v>
      </c>
      <c r="BC17" s="246" t="s">
        <v>34</v>
      </c>
      <c r="BD17" s="246" t="s">
        <v>34</v>
      </c>
      <c r="BE17" s="246" t="s">
        <v>34</v>
      </c>
      <c r="BF17" s="246" t="s">
        <v>34</v>
      </c>
      <c r="BG17" s="246" t="s">
        <v>34</v>
      </c>
      <c r="BH17" s="246" t="s">
        <v>34</v>
      </c>
      <c r="BI17" s="246" t="s">
        <v>34</v>
      </c>
      <c r="BJ17" s="246" t="s">
        <v>34</v>
      </c>
      <c r="BK17" s="246" t="s">
        <v>34</v>
      </c>
      <c r="BL17" s="246" t="s">
        <v>34</v>
      </c>
      <c r="BM17" s="246" t="s">
        <v>34</v>
      </c>
      <c r="BN17" s="246" t="s">
        <v>34</v>
      </c>
      <c r="BO17" s="246" t="s">
        <v>34</v>
      </c>
      <c r="BP17" s="246" t="s">
        <v>34</v>
      </c>
      <c r="BQ17" s="246" t="s">
        <v>34</v>
      </c>
      <c r="BR17" s="246" t="s">
        <v>34</v>
      </c>
      <c r="BS17" s="246" t="s">
        <v>34</v>
      </c>
      <c r="BT17" s="246" t="s">
        <v>34</v>
      </c>
      <c r="BU17" s="246" t="s">
        <v>34</v>
      </c>
      <c r="BV17" s="246" t="s">
        <v>34</v>
      </c>
    </row>
    <row r="18" spans="1:74" ht="15">
      <c r="A18" s="295" t="s">
        <v>213</v>
      </c>
      <c r="B18" s="296">
        <v>1.6E-2</v>
      </c>
      <c r="C18" s="292" t="s">
        <v>34</v>
      </c>
      <c r="D18" s="246" t="s">
        <v>34</v>
      </c>
      <c r="E18" s="246" t="s">
        <v>34</v>
      </c>
      <c r="F18" s="246" t="s">
        <v>34</v>
      </c>
      <c r="G18" s="246" t="s">
        <v>34</v>
      </c>
      <c r="H18" s="246" t="s">
        <v>34</v>
      </c>
      <c r="I18" s="246" t="s">
        <v>34</v>
      </c>
      <c r="J18" s="246" t="s">
        <v>34</v>
      </c>
      <c r="K18" s="246" t="s">
        <v>34</v>
      </c>
      <c r="L18" s="246" t="s">
        <v>34</v>
      </c>
      <c r="M18" s="246" t="s">
        <v>34</v>
      </c>
      <c r="N18" s="246" t="s">
        <v>34</v>
      </c>
      <c r="O18" s="246" t="s">
        <v>34</v>
      </c>
      <c r="P18" s="246" t="s">
        <v>34</v>
      </c>
      <c r="Q18" s="246" t="s">
        <v>34</v>
      </c>
      <c r="R18" s="246" t="s">
        <v>34</v>
      </c>
      <c r="S18" s="246" t="s">
        <v>34</v>
      </c>
      <c r="T18" s="246" t="s">
        <v>34</v>
      </c>
      <c r="U18" s="246" t="s">
        <v>34</v>
      </c>
      <c r="V18" s="246" t="s">
        <v>34</v>
      </c>
      <c r="W18" s="246" t="s">
        <v>34</v>
      </c>
      <c r="X18" s="246" t="s">
        <v>34</v>
      </c>
      <c r="Y18" s="246" t="s">
        <v>34</v>
      </c>
      <c r="Z18" s="246" t="s">
        <v>34</v>
      </c>
      <c r="AA18" s="246" t="s">
        <v>34</v>
      </c>
      <c r="AB18" s="246" t="s">
        <v>34</v>
      </c>
      <c r="AC18" s="246" t="s">
        <v>34</v>
      </c>
      <c r="AD18" s="246" t="s">
        <v>34</v>
      </c>
      <c r="AE18" s="246" t="s">
        <v>34</v>
      </c>
      <c r="AF18" s="246" t="s">
        <v>34</v>
      </c>
      <c r="AG18" s="246" t="s">
        <v>34</v>
      </c>
      <c r="AH18" s="246" t="s">
        <v>34</v>
      </c>
      <c r="AI18" s="246" t="s">
        <v>34</v>
      </c>
      <c r="AJ18" s="246" t="s">
        <v>34</v>
      </c>
      <c r="AK18" s="246" t="s">
        <v>34</v>
      </c>
      <c r="AL18" s="246" t="s">
        <v>34</v>
      </c>
      <c r="AM18" s="246" t="s">
        <v>34</v>
      </c>
      <c r="AN18" s="246" t="s">
        <v>34</v>
      </c>
      <c r="AO18" s="246" t="s">
        <v>34</v>
      </c>
      <c r="AP18" s="246" t="s">
        <v>34</v>
      </c>
      <c r="AQ18" s="246" t="s">
        <v>34</v>
      </c>
      <c r="AR18" s="246" t="s">
        <v>34</v>
      </c>
      <c r="AS18" s="246" t="s">
        <v>34</v>
      </c>
      <c r="AT18" s="246" t="s">
        <v>34</v>
      </c>
      <c r="AU18" s="246" t="s">
        <v>34</v>
      </c>
      <c r="AV18" s="246" t="s">
        <v>34</v>
      </c>
      <c r="AW18" s="246" t="s">
        <v>34</v>
      </c>
      <c r="AX18" s="246" t="s">
        <v>34</v>
      </c>
      <c r="AY18" s="246" t="s">
        <v>34</v>
      </c>
      <c r="AZ18" s="246" t="s">
        <v>34</v>
      </c>
      <c r="BA18" s="246" t="s">
        <v>34</v>
      </c>
      <c r="BB18" s="246" t="s">
        <v>34</v>
      </c>
      <c r="BC18" s="246" t="s">
        <v>34</v>
      </c>
      <c r="BD18" s="246" t="s">
        <v>34</v>
      </c>
      <c r="BE18" s="246" t="s">
        <v>34</v>
      </c>
      <c r="BF18" s="246" t="s">
        <v>34</v>
      </c>
      <c r="BG18" s="246" t="s">
        <v>34</v>
      </c>
      <c r="BH18" s="246" t="s">
        <v>34</v>
      </c>
      <c r="BI18" s="246" t="s">
        <v>34</v>
      </c>
      <c r="BJ18" s="246" t="s">
        <v>34</v>
      </c>
      <c r="BK18" s="246" t="s">
        <v>34</v>
      </c>
      <c r="BL18" s="246" t="s">
        <v>34</v>
      </c>
      <c r="BM18" s="246" t="s">
        <v>34</v>
      </c>
      <c r="BN18" s="246" t="s">
        <v>34</v>
      </c>
      <c r="BO18" s="246" t="s">
        <v>34</v>
      </c>
      <c r="BP18" s="246" t="s">
        <v>34</v>
      </c>
      <c r="BQ18" s="246" t="s">
        <v>34</v>
      </c>
      <c r="BR18" s="246" t="s">
        <v>34</v>
      </c>
      <c r="BS18" s="246" t="s">
        <v>34</v>
      </c>
      <c r="BT18" s="246" t="s">
        <v>34</v>
      </c>
      <c r="BU18" s="246" t="s">
        <v>34</v>
      </c>
      <c r="BV18" s="246" t="s">
        <v>34</v>
      </c>
    </row>
    <row r="19" spans="1:74" ht="15">
      <c r="A19" s="297" t="s">
        <v>87</v>
      </c>
      <c r="B19" s="298" t="s">
        <v>86</v>
      </c>
      <c r="C19" s="289" t="s">
        <v>34</v>
      </c>
      <c r="D19" s="246" t="s">
        <v>34</v>
      </c>
      <c r="E19" s="246" t="s">
        <v>34</v>
      </c>
      <c r="F19" s="246" t="s">
        <v>34</v>
      </c>
      <c r="G19" s="246" t="s">
        <v>34</v>
      </c>
      <c r="H19" s="246" t="s">
        <v>34</v>
      </c>
      <c r="I19" s="246" t="s">
        <v>34</v>
      </c>
      <c r="J19" s="246" t="s">
        <v>34</v>
      </c>
      <c r="K19" s="246" t="s">
        <v>34</v>
      </c>
      <c r="L19" s="246" t="s">
        <v>34</v>
      </c>
      <c r="M19" s="246" t="s">
        <v>34</v>
      </c>
      <c r="N19" s="246" t="s">
        <v>34</v>
      </c>
      <c r="O19" s="246" t="s">
        <v>34</v>
      </c>
      <c r="P19" s="246" t="s">
        <v>34</v>
      </c>
      <c r="Q19" s="246" t="s">
        <v>34</v>
      </c>
      <c r="R19" s="246" t="s">
        <v>34</v>
      </c>
      <c r="S19" s="246" t="s">
        <v>34</v>
      </c>
      <c r="T19" s="246" t="s">
        <v>34</v>
      </c>
      <c r="U19" s="246" t="s">
        <v>34</v>
      </c>
      <c r="V19" s="246" t="s">
        <v>34</v>
      </c>
      <c r="W19" s="246" t="s">
        <v>34</v>
      </c>
      <c r="X19" s="246" t="s">
        <v>34</v>
      </c>
      <c r="Y19" s="246" t="s">
        <v>34</v>
      </c>
      <c r="Z19" s="246" t="s">
        <v>34</v>
      </c>
      <c r="AA19" s="246" t="s">
        <v>34</v>
      </c>
      <c r="AB19" s="246" t="s">
        <v>34</v>
      </c>
      <c r="AC19" s="246" t="s">
        <v>34</v>
      </c>
      <c r="AD19" s="246" t="s">
        <v>34</v>
      </c>
      <c r="AE19" s="246" t="s">
        <v>34</v>
      </c>
      <c r="AF19" s="246" t="s">
        <v>34</v>
      </c>
      <c r="AG19" s="246" t="s">
        <v>34</v>
      </c>
      <c r="AH19" s="246" t="s">
        <v>34</v>
      </c>
      <c r="AI19" s="246" t="s">
        <v>34</v>
      </c>
      <c r="AJ19" s="246" t="s">
        <v>34</v>
      </c>
      <c r="AK19" s="246" t="s">
        <v>34</v>
      </c>
      <c r="AL19" s="246" t="s">
        <v>34</v>
      </c>
      <c r="AM19" s="246" t="s">
        <v>34</v>
      </c>
      <c r="AN19" s="246" t="s">
        <v>34</v>
      </c>
      <c r="AO19" s="246" t="s">
        <v>34</v>
      </c>
      <c r="AP19" s="246" t="s">
        <v>34</v>
      </c>
      <c r="AQ19" s="246" t="s">
        <v>34</v>
      </c>
      <c r="AR19" s="246" t="s">
        <v>34</v>
      </c>
      <c r="AS19" s="246" t="s">
        <v>34</v>
      </c>
      <c r="AT19" s="246" t="s">
        <v>34</v>
      </c>
      <c r="AU19" s="246" t="s">
        <v>34</v>
      </c>
      <c r="AV19" s="246" t="s">
        <v>34</v>
      </c>
      <c r="AW19" s="246" t="s">
        <v>34</v>
      </c>
      <c r="AX19" s="246" t="s">
        <v>34</v>
      </c>
      <c r="AY19" s="246" t="s">
        <v>34</v>
      </c>
      <c r="AZ19" s="246" t="s">
        <v>34</v>
      </c>
      <c r="BA19" s="246" t="s">
        <v>34</v>
      </c>
      <c r="BB19" s="246" t="s">
        <v>34</v>
      </c>
      <c r="BC19" s="246" t="s">
        <v>34</v>
      </c>
      <c r="BD19" s="246" t="s">
        <v>34</v>
      </c>
      <c r="BE19" s="246" t="s">
        <v>34</v>
      </c>
      <c r="BF19" s="246" t="s">
        <v>34</v>
      </c>
      <c r="BG19" s="246" t="s">
        <v>34</v>
      </c>
      <c r="BH19" s="246" t="s">
        <v>34</v>
      </c>
      <c r="BI19" s="246" t="s">
        <v>34</v>
      </c>
      <c r="BJ19" s="246" t="s">
        <v>34</v>
      </c>
      <c r="BK19" s="246" t="s">
        <v>34</v>
      </c>
      <c r="BL19" s="246" t="s">
        <v>34</v>
      </c>
      <c r="BM19" s="246" t="s">
        <v>34</v>
      </c>
      <c r="BN19" s="246" t="s">
        <v>34</v>
      </c>
      <c r="BO19" s="246" t="s">
        <v>34</v>
      </c>
      <c r="BP19" s="246" t="s">
        <v>34</v>
      </c>
      <c r="BQ19" s="246" t="s">
        <v>34</v>
      </c>
      <c r="BR19" s="246" t="s">
        <v>34</v>
      </c>
      <c r="BS19" s="246" t="s">
        <v>34</v>
      </c>
      <c r="BT19" s="246" t="s">
        <v>34</v>
      </c>
      <c r="BU19" s="246" t="s">
        <v>34</v>
      </c>
      <c r="BV19" s="246" t="s">
        <v>34</v>
      </c>
    </row>
    <row r="20" spans="1:74" ht="15">
      <c r="A20" s="291" t="s">
        <v>90</v>
      </c>
      <c r="B20" s="299" t="s">
        <v>494</v>
      </c>
      <c r="C20" s="292" t="s">
        <v>34</v>
      </c>
      <c r="D20" s="246" t="s">
        <v>34</v>
      </c>
      <c r="E20" s="246" t="s">
        <v>34</v>
      </c>
      <c r="F20" s="246" t="s">
        <v>34</v>
      </c>
      <c r="G20" s="246" t="s">
        <v>34</v>
      </c>
      <c r="H20" s="246" t="s">
        <v>34</v>
      </c>
      <c r="I20" s="246" t="s">
        <v>34</v>
      </c>
      <c r="J20" s="246" t="s">
        <v>34</v>
      </c>
      <c r="K20" s="246" t="s">
        <v>34</v>
      </c>
      <c r="L20" s="246" t="s">
        <v>34</v>
      </c>
      <c r="M20" s="246" t="s">
        <v>34</v>
      </c>
      <c r="N20" s="246" t="s">
        <v>34</v>
      </c>
      <c r="O20" s="246" t="s">
        <v>34</v>
      </c>
      <c r="P20" s="246" t="s">
        <v>34</v>
      </c>
      <c r="Q20" s="246" t="s">
        <v>34</v>
      </c>
      <c r="R20" s="246" t="s">
        <v>34</v>
      </c>
      <c r="S20" s="246" t="s">
        <v>34</v>
      </c>
      <c r="T20" s="246" t="s">
        <v>34</v>
      </c>
      <c r="U20" s="246" t="s">
        <v>34</v>
      </c>
      <c r="V20" s="246" t="s">
        <v>34</v>
      </c>
      <c r="W20" s="246" t="s">
        <v>34</v>
      </c>
      <c r="X20" s="246" t="s">
        <v>34</v>
      </c>
      <c r="Y20" s="246" t="s">
        <v>34</v>
      </c>
      <c r="Z20" s="246" t="s">
        <v>34</v>
      </c>
      <c r="AA20" s="246" t="s">
        <v>34</v>
      </c>
      <c r="AB20" s="246" t="s">
        <v>34</v>
      </c>
      <c r="AC20" s="246" t="s">
        <v>34</v>
      </c>
      <c r="AD20" s="246" t="s">
        <v>34</v>
      </c>
      <c r="AE20" s="246" t="s">
        <v>34</v>
      </c>
      <c r="AF20" s="246" t="s">
        <v>34</v>
      </c>
      <c r="AG20" s="246" t="s">
        <v>34</v>
      </c>
      <c r="AH20" s="246" t="s">
        <v>34</v>
      </c>
      <c r="AI20" s="246" t="s">
        <v>34</v>
      </c>
      <c r="AJ20" s="246" t="s">
        <v>34</v>
      </c>
      <c r="AK20" s="246" t="s">
        <v>34</v>
      </c>
      <c r="AL20" s="246" t="s">
        <v>34</v>
      </c>
      <c r="AM20" s="246" t="s">
        <v>34</v>
      </c>
      <c r="AN20" s="246" t="s">
        <v>34</v>
      </c>
      <c r="AO20" s="246" t="s">
        <v>34</v>
      </c>
      <c r="AP20" s="246" t="s">
        <v>34</v>
      </c>
      <c r="AQ20" s="246" t="s">
        <v>34</v>
      </c>
      <c r="AR20" s="246" t="s">
        <v>34</v>
      </c>
      <c r="AS20" s="246" t="s">
        <v>34</v>
      </c>
      <c r="AT20" s="246" t="s">
        <v>34</v>
      </c>
      <c r="AU20" s="246" t="s">
        <v>34</v>
      </c>
      <c r="AV20" s="246" t="s">
        <v>34</v>
      </c>
      <c r="AW20" s="246" t="s">
        <v>34</v>
      </c>
      <c r="AX20" s="246" t="s">
        <v>34</v>
      </c>
      <c r="AY20" s="246" t="s">
        <v>34</v>
      </c>
      <c r="AZ20" s="246" t="s">
        <v>34</v>
      </c>
      <c r="BA20" s="246" t="s">
        <v>34</v>
      </c>
      <c r="BB20" s="246" t="s">
        <v>34</v>
      </c>
      <c r="BC20" s="246" t="s">
        <v>34</v>
      </c>
      <c r="BD20" s="246" t="s">
        <v>34</v>
      </c>
      <c r="BE20" s="246" t="s">
        <v>34</v>
      </c>
      <c r="BF20" s="246" t="s">
        <v>34</v>
      </c>
      <c r="BG20" s="246" t="s">
        <v>34</v>
      </c>
      <c r="BH20" s="246" t="s">
        <v>34</v>
      </c>
      <c r="BI20" s="246" t="s">
        <v>34</v>
      </c>
      <c r="BJ20" s="246" t="s">
        <v>34</v>
      </c>
      <c r="BK20" s="246" t="s">
        <v>34</v>
      </c>
      <c r="BL20" s="246" t="s">
        <v>34</v>
      </c>
      <c r="BM20" s="246" t="s">
        <v>34</v>
      </c>
      <c r="BN20" s="246" t="s">
        <v>34</v>
      </c>
      <c r="BO20" s="246" t="s">
        <v>34</v>
      </c>
      <c r="BP20" s="246" t="s">
        <v>34</v>
      </c>
      <c r="BQ20" s="246" t="s">
        <v>34</v>
      </c>
      <c r="BR20" s="246" t="s">
        <v>34</v>
      </c>
      <c r="BS20" s="246" t="s">
        <v>34</v>
      </c>
      <c r="BT20" s="246" t="s">
        <v>34</v>
      </c>
      <c r="BU20" s="246" t="s">
        <v>34</v>
      </c>
      <c r="BV20" s="246" t="s">
        <v>34</v>
      </c>
    </row>
    <row r="21" spans="1:74" ht="15">
      <c r="A21" s="295" t="s">
        <v>91</v>
      </c>
      <c r="B21" s="300">
        <v>799</v>
      </c>
      <c r="C21" s="292" t="s">
        <v>34</v>
      </c>
      <c r="D21" s="246" t="s">
        <v>34</v>
      </c>
      <c r="E21" s="246" t="s">
        <v>34</v>
      </c>
      <c r="F21" s="246" t="s">
        <v>34</v>
      </c>
      <c r="G21" s="246" t="s">
        <v>34</v>
      </c>
      <c r="H21" s="246" t="s">
        <v>34</v>
      </c>
      <c r="I21" s="246" t="s">
        <v>34</v>
      </c>
      <c r="J21" s="246" t="s">
        <v>34</v>
      </c>
      <c r="K21" s="246" t="s">
        <v>34</v>
      </c>
      <c r="L21" s="246" t="s">
        <v>34</v>
      </c>
      <c r="M21" s="246" t="s">
        <v>34</v>
      </c>
      <c r="N21" s="246" t="s">
        <v>34</v>
      </c>
      <c r="O21" s="246" t="s">
        <v>34</v>
      </c>
      <c r="P21" s="246" t="s">
        <v>34</v>
      </c>
      <c r="Q21" s="246" t="s">
        <v>34</v>
      </c>
      <c r="R21" s="246" t="s">
        <v>34</v>
      </c>
      <c r="S21" s="246" t="s">
        <v>34</v>
      </c>
      <c r="T21" s="246" t="s">
        <v>34</v>
      </c>
      <c r="U21" s="246" t="s">
        <v>34</v>
      </c>
      <c r="V21" s="246" t="s">
        <v>34</v>
      </c>
      <c r="W21" s="246" t="s">
        <v>34</v>
      </c>
      <c r="X21" s="246" t="s">
        <v>34</v>
      </c>
      <c r="Y21" s="246" t="s">
        <v>34</v>
      </c>
      <c r="Z21" s="246" t="s">
        <v>34</v>
      </c>
      <c r="AA21" s="246" t="s">
        <v>34</v>
      </c>
      <c r="AB21" s="246" t="s">
        <v>34</v>
      </c>
      <c r="AC21" s="246" t="s">
        <v>34</v>
      </c>
      <c r="AD21" s="246" t="s">
        <v>34</v>
      </c>
      <c r="AE21" s="246" t="s">
        <v>34</v>
      </c>
      <c r="AF21" s="246" t="s">
        <v>34</v>
      </c>
      <c r="AG21" s="246" t="s">
        <v>34</v>
      </c>
      <c r="AH21" s="246" t="s">
        <v>34</v>
      </c>
      <c r="AI21" s="246" t="s">
        <v>34</v>
      </c>
      <c r="AJ21" s="246" t="s">
        <v>34</v>
      </c>
      <c r="AK21" s="246" t="s">
        <v>34</v>
      </c>
      <c r="AL21" s="246" t="s">
        <v>34</v>
      </c>
      <c r="AM21" s="246" t="s">
        <v>34</v>
      </c>
      <c r="AN21" s="246" t="s">
        <v>34</v>
      </c>
      <c r="AO21" s="246" t="s">
        <v>34</v>
      </c>
      <c r="AP21" s="246" t="s">
        <v>34</v>
      </c>
      <c r="AQ21" s="246" t="s">
        <v>34</v>
      </c>
      <c r="AR21" s="246" t="s">
        <v>34</v>
      </c>
      <c r="AS21" s="246" t="s">
        <v>34</v>
      </c>
      <c r="AT21" s="246" t="s">
        <v>34</v>
      </c>
      <c r="AU21" s="246" t="s">
        <v>34</v>
      </c>
      <c r="AV21" s="246" t="s">
        <v>34</v>
      </c>
      <c r="AW21" s="246" t="s">
        <v>34</v>
      </c>
      <c r="AX21" s="246" t="s">
        <v>34</v>
      </c>
      <c r="AY21" s="246" t="s">
        <v>34</v>
      </c>
      <c r="AZ21" s="246" t="s">
        <v>34</v>
      </c>
      <c r="BA21" s="246" t="s">
        <v>34</v>
      </c>
      <c r="BB21" s="246" t="s">
        <v>34</v>
      </c>
      <c r="BC21" s="246" t="s">
        <v>34</v>
      </c>
      <c r="BD21" s="246" t="s">
        <v>34</v>
      </c>
      <c r="BE21" s="246" t="s">
        <v>34</v>
      </c>
      <c r="BF21" s="246" t="s">
        <v>34</v>
      </c>
      <c r="BG21" s="246" t="s">
        <v>34</v>
      </c>
      <c r="BH21" s="246" t="s">
        <v>34</v>
      </c>
      <c r="BI21" s="246" t="s">
        <v>34</v>
      </c>
      <c r="BJ21" s="246" t="s">
        <v>34</v>
      </c>
      <c r="BK21" s="246" t="s">
        <v>34</v>
      </c>
      <c r="BL21" s="246" t="s">
        <v>34</v>
      </c>
      <c r="BM21" s="246" t="s">
        <v>34</v>
      </c>
      <c r="BN21" s="246" t="s">
        <v>34</v>
      </c>
      <c r="BO21" s="246" t="s">
        <v>34</v>
      </c>
      <c r="BP21" s="246" t="s">
        <v>34</v>
      </c>
      <c r="BQ21" s="246" t="s">
        <v>34</v>
      </c>
      <c r="BR21" s="246" t="s">
        <v>34</v>
      </c>
      <c r="BS21" s="246" t="s">
        <v>34</v>
      </c>
      <c r="BT21" s="246" t="s">
        <v>34</v>
      </c>
      <c r="BU21" s="246" t="s">
        <v>34</v>
      </c>
      <c r="BV21" s="246" t="s">
        <v>34</v>
      </c>
    </row>
    <row r="22" spans="1:74" ht="15">
      <c r="A22" s="295" t="s">
        <v>92</v>
      </c>
      <c r="B22" s="300">
        <v>109</v>
      </c>
      <c r="C22" s="292" t="s">
        <v>34</v>
      </c>
      <c r="D22" s="246" t="s">
        <v>34</v>
      </c>
      <c r="E22" s="246" t="s">
        <v>34</v>
      </c>
      <c r="F22" s="246" t="s">
        <v>34</v>
      </c>
      <c r="G22" s="246" t="s">
        <v>34</v>
      </c>
      <c r="H22" s="246" t="s">
        <v>34</v>
      </c>
      <c r="I22" s="246" t="s">
        <v>34</v>
      </c>
      <c r="J22" s="246" t="s">
        <v>34</v>
      </c>
      <c r="K22" s="246" t="s">
        <v>34</v>
      </c>
      <c r="L22" s="246" t="s">
        <v>34</v>
      </c>
      <c r="M22" s="246" t="s">
        <v>34</v>
      </c>
      <c r="N22" s="246" t="s">
        <v>34</v>
      </c>
      <c r="O22" s="246" t="s">
        <v>34</v>
      </c>
      <c r="P22" s="246" t="s">
        <v>34</v>
      </c>
      <c r="Q22" s="246" t="s">
        <v>34</v>
      </c>
      <c r="R22" s="246" t="s">
        <v>34</v>
      </c>
      <c r="S22" s="246" t="s">
        <v>34</v>
      </c>
      <c r="T22" s="246" t="s">
        <v>34</v>
      </c>
      <c r="U22" s="246" t="s">
        <v>34</v>
      </c>
      <c r="V22" s="246" t="s">
        <v>34</v>
      </c>
      <c r="W22" s="246" t="s">
        <v>34</v>
      </c>
      <c r="X22" s="246" t="s">
        <v>34</v>
      </c>
      <c r="Y22" s="246" t="s">
        <v>34</v>
      </c>
      <c r="Z22" s="246" t="s">
        <v>34</v>
      </c>
      <c r="AA22" s="246" t="s">
        <v>34</v>
      </c>
      <c r="AB22" s="246" t="s">
        <v>34</v>
      </c>
      <c r="AC22" s="246" t="s">
        <v>34</v>
      </c>
      <c r="AD22" s="246" t="s">
        <v>34</v>
      </c>
      <c r="AE22" s="246" t="s">
        <v>34</v>
      </c>
      <c r="AF22" s="246" t="s">
        <v>34</v>
      </c>
      <c r="AG22" s="246" t="s">
        <v>34</v>
      </c>
      <c r="AH22" s="246" t="s">
        <v>34</v>
      </c>
      <c r="AI22" s="246" t="s">
        <v>34</v>
      </c>
      <c r="AJ22" s="246" t="s">
        <v>34</v>
      </c>
      <c r="AK22" s="246" t="s">
        <v>34</v>
      </c>
      <c r="AL22" s="246" t="s">
        <v>34</v>
      </c>
      <c r="AM22" s="246" t="s">
        <v>34</v>
      </c>
      <c r="AN22" s="246" t="s">
        <v>34</v>
      </c>
      <c r="AO22" s="246" t="s">
        <v>34</v>
      </c>
      <c r="AP22" s="246" t="s">
        <v>34</v>
      </c>
      <c r="AQ22" s="246" t="s">
        <v>34</v>
      </c>
      <c r="AR22" s="246" t="s">
        <v>34</v>
      </c>
      <c r="AS22" s="246" t="s">
        <v>34</v>
      </c>
      <c r="AT22" s="246" t="s">
        <v>34</v>
      </c>
      <c r="AU22" s="246" t="s">
        <v>34</v>
      </c>
      <c r="AV22" s="246" t="s">
        <v>34</v>
      </c>
      <c r="AW22" s="246" t="s">
        <v>34</v>
      </c>
      <c r="AX22" s="246" t="s">
        <v>34</v>
      </c>
      <c r="AY22" s="246" t="s">
        <v>34</v>
      </c>
      <c r="AZ22" s="246" t="s">
        <v>34</v>
      </c>
      <c r="BA22" s="246" t="s">
        <v>34</v>
      </c>
      <c r="BB22" s="246" t="s">
        <v>34</v>
      </c>
      <c r="BC22" s="246" t="s">
        <v>34</v>
      </c>
      <c r="BD22" s="246" t="s">
        <v>34</v>
      </c>
      <c r="BE22" s="246" t="s">
        <v>34</v>
      </c>
      <c r="BF22" s="246" t="s">
        <v>34</v>
      </c>
      <c r="BG22" s="246" t="s">
        <v>34</v>
      </c>
      <c r="BH22" s="246" t="s">
        <v>34</v>
      </c>
      <c r="BI22" s="246" t="s">
        <v>34</v>
      </c>
      <c r="BJ22" s="246" t="s">
        <v>34</v>
      </c>
      <c r="BK22" s="246" t="s">
        <v>34</v>
      </c>
      <c r="BL22" s="246" t="s">
        <v>34</v>
      </c>
      <c r="BM22" s="246" t="s">
        <v>34</v>
      </c>
      <c r="BN22" s="246" t="s">
        <v>34</v>
      </c>
      <c r="BO22" s="246" t="s">
        <v>34</v>
      </c>
      <c r="BP22" s="246" t="s">
        <v>34</v>
      </c>
      <c r="BQ22" s="246" t="s">
        <v>34</v>
      </c>
      <c r="BR22" s="246" t="s">
        <v>34</v>
      </c>
      <c r="BS22" s="246" t="s">
        <v>34</v>
      </c>
      <c r="BT22" s="246" t="s">
        <v>34</v>
      </c>
      <c r="BU22" s="246" t="s">
        <v>34</v>
      </c>
      <c r="BV22" s="246" t="s">
        <v>34</v>
      </c>
    </row>
    <row r="23" spans="1:74" ht="15">
      <c r="A23" s="295" t="s">
        <v>93</v>
      </c>
      <c r="B23" s="300">
        <v>109</v>
      </c>
      <c r="C23" s="292" t="s">
        <v>34</v>
      </c>
      <c r="D23" s="246" t="s">
        <v>34</v>
      </c>
      <c r="E23" s="246" t="s">
        <v>34</v>
      </c>
      <c r="F23" s="246" t="s">
        <v>34</v>
      </c>
      <c r="G23" s="246" t="s">
        <v>34</v>
      </c>
      <c r="H23" s="246" t="s">
        <v>34</v>
      </c>
      <c r="I23" s="246" t="s">
        <v>34</v>
      </c>
      <c r="J23" s="246" t="s">
        <v>34</v>
      </c>
      <c r="K23" s="246" t="s">
        <v>34</v>
      </c>
      <c r="L23" s="246" t="s">
        <v>34</v>
      </c>
      <c r="M23" s="246" t="s">
        <v>34</v>
      </c>
      <c r="N23" s="246" t="s">
        <v>34</v>
      </c>
      <c r="O23" s="246" t="s">
        <v>34</v>
      </c>
      <c r="P23" s="246" t="s">
        <v>34</v>
      </c>
      <c r="Q23" s="246" t="s">
        <v>34</v>
      </c>
      <c r="R23" s="246" t="s">
        <v>34</v>
      </c>
      <c r="S23" s="246" t="s">
        <v>34</v>
      </c>
      <c r="T23" s="246" t="s">
        <v>34</v>
      </c>
      <c r="U23" s="246" t="s">
        <v>34</v>
      </c>
      <c r="V23" s="246" t="s">
        <v>34</v>
      </c>
      <c r="W23" s="246" t="s">
        <v>34</v>
      </c>
      <c r="X23" s="246" t="s">
        <v>34</v>
      </c>
      <c r="Y23" s="246" t="s">
        <v>34</v>
      </c>
      <c r="Z23" s="246" t="s">
        <v>34</v>
      </c>
      <c r="AA23" s="246" t="s">
        <v>34</v>
      </c>
      <c r="AB23" s="246" t="s">
        <v>34</v>
      </c>
      <c r="AC23" s="246" t="s">
        <v>34</v>
      </c>
      <c r="AD23" s="246" t="s">
        <v>34</v>
      </c>
      <c r="AE23" s="246" t="s">
        <v>34</v>
      </c>
      <c r="AF23" s="246" t="s">
        <v>34</v>
      </c>
      <c r="AG23" s="246" t="s">
        <v>34</v>
      </c>
      <c r="AH23" s="246" t="s">
        <v>34</v>
      </c>
      <c r="AI23" s="246" t="s">
        <v>34</v>
      </c>
      <c r="AJ23" s="246" t="s">
        <v>34</v>
      </c>
      <c r="AK23" s="246" t="s">
        <v>34</v>
      </c>
      <c r="AL23" s="246" t="s">
        <v>34</v>
      </c>
      <c r="AM23" s="246" t="s">
        <v>34</v>
      </c>
      <c r="AN23" s="246" t="s">
        <v>34</v>
      </c>
      <c r="AO23" s="246" t="s">
        <v>34</v>
      </c>
      <c r="AP23" s="246" t="s">
        <v>34</v>
      </c>
      <c r="AQ23" s="246" t="s">
        <v>34</v>
      </c>
      <c r="AR23" s="246" t="s">
        <v>34</v>
      </c>
      <c r="AS23" s="246" t="s">
        <v>34</v>
      </c>
      <c r="AT23" s="246" t="s">
        <v>34</v>
      </c>
      <c r="AU23" s="246" t="s">
        <v>34</v>
      </c>
      <c r="AV23" s="246" t="s">
        <v>34</v>
      </c>
      <c r="AW23" s="246" t="s">
        <v>34</v>
      </c>
      <c r="AX23" s="246" t="s">
        <v>34</v>
      </c>
      <c r="AY23" s="246" t="s">
        <v>34</v>
      </c>
      <c r="AZ23" s="246" t="s">
        <v>34</v>
      </c>
      <c r="BA23" s="246" t="s">
        <v>34</v>
      </c>
      <c r="BB23" s="246" t="s">
        <v>34</v>
      </c>
      <c r="BC23" s="246" t="s">
        <v>34</v>
      </c>
      <c r="BD23" s="246" t="s">
        <v>34</v>
      </c>
      <c r="BE23" s="246" t="s">
        <v>34</v>
      </c>
      <c r="BF23" s="246" t="s">
        <v>34</v>
      </c>
      <c r="BG23" s="246" t="s">
        <v>34</v>
      </c>
      <c r="BH23" s="246" t="s">
        <v>34</v>
      </c>
      <c r="BI23" s="246" t="s">
        <v>34</v>
      </c>
      <c r="BJ23" s="246" t="s">
        <v>34</v>
      </c>
      <c r="BK23" s="246" t="s">
        <v>34</v>
      </c>
      <c r="BL23" s="246" t="s">
        <v>34</v>
      </c>
      <c r="BM23" s="246" t="s">
        <v>34</v>
      </c>
      <c r="BN23" s="246" t="s">
        <v>34</v>
      </c>
      <c r="BO23" s="246" t="s">
        <v>34</v>
      </c>
      <c r="BP23" s="246" t="s">
        <v>34</v>
      </c>
      <c r="BQ23" s="246" t="s">
        <v>34</v>
      </c>
      <c r="BR23" s="246" t="s">
        <v>34</v>
      </c>
      <c r="BS23" s="246" t="s">
        <v>34</v>
      </c>
      <c r="BT23" s="246" t="s">
        <v>34</v>
      </c>
      <c r="BU23" s="246" t="s">
        <v>34</v>
      </c>
      <c r="BV23" s="246" t="s">
        <v>34</v>
      </c>
    </row>
    <row r="24" spans="1:74" ht="15">
      <c r="A24" s="295" t="s">
        <v>94</v>
      </c>
      <c r="B24" s="300">
        <v>109</v>
      </c>
      <c r="C24" s="292" t="s">
        <v>34</v>
      </c>
      <c r="D24" s="246" t="s">
        <v>34</v>
      </c>
      <c r="E24" s="246" t="s">
        <v>34</v>
      </c>
      <c r="F24" s="246" t="s">
        <v>34</v>
      </c>
      <c r="G24" s="246" t="s">
        <v>34</v>
      </c>
      <c r="H24" s="246" t="s">
        <v>34</v>
      </c>
      <c r="I24" s="246" t="s">
        <v>34</v>
      </c>
      <c r="J24" s="246" t="s">
        <v>34</v>
      </c>
      <c r="K24" s="246" t="s">
        <v>34</v>
      </c>
      <c r="L24" s="246" t="s">
        <v>34</v>
      </c>
      <c r="M24" s="246" t="s">
        <v>34</v>
      </c>
      <c r="N24" s="246" t="s">
        <v>34</v>
      </c>
      <c r="O24" s="246" t="s">
        <v>34</v>
      </c>
      <c r="P24" s="246" t="s">
        <v>34</v>
      </c>
      <c r="Q24" s="246" t="s">
        <v>34</v>
      </c>
      <c r="R24" s="246" t="s">
        <v>34</v>
      </c>
      <c r="S24" s="246" t="s">
        <v>34</v>
      </c>
      <c r="T24" s="246" t="s">
        <v>34</v>
      </c>
      <c r="U24" s="246" t="s">
        <v>34</v>
      </c>
      <c r="V24" s="246" t="s">
        <v>34</v>
      </c>
      <c r="W24" s="246" t="s">
        <v>34</v>
      </c>
      <c r="X24" s="246" t="s">
        <v>34</v>
      </c>
      <c r="Y24" s="246" t="s">
        <v>34</v>
      </c>
      <c r="Z24" s="246" t="s">
        <v>34</v>
      </c>
      <c r="AA24" s="246" t="s">
        <v>34</v>
      </c>
      <c r="AB24" s="246" t="s">
        <v>34</v>
      </c>
      <c r="AC24" s="246" t="s">
        <v>34</v>
      </c>
      <c r="AD24" s="246" t="s">
        <v>34</v>
      </c>
      <c r="AE24" s="246" t="s">
        <v>34</v>
      </c>
      <c r="AF24" s="246" t="s">
        <v>34</v>
      </c>
      <c r="AG24" s="246" t="s">
        <v>34</v>
      </c>
      <c r="AH24" s="246" t="s">
        <v>34</v>
      </c>
      <c r="AI24" s="246" t="s">
        <v>34</v>
      </c>
      <c r="AJ24" s="246" t="s">
        <v>34</v>
      </c>
      <c r="AK24" s="246" t="s">
        <v>34</v>
      </c>
      <c r="AL24" s="246" t="s">
        <v>34</v>
      </c>
      <c r="AM24" s="246" t="s">
        <v>34</v>
      </c>
      <c r="AN24" s="246" t="s">
        <v>34</v>
      </c>
      <c r="AO24" s="246" t="s">
        <v>34</v>
      </c>
      <c r="AP24" s="246" t="s">
        <v>34</v>
      </c>
      <c r="AQ24" s="246" t="s">
        <v>34</v>
      </c>
      <c r="AR24" s="246" t="s">
        <v>34</v>
      </c>
      <c r="AS24" s="246" t="s">
        <v>34</v>
      </c>
      <c r="AT24" s="246" t="s">
        <v>34</v>
      </c>
      <c r="AU24" s="246" t="s">
        <v>34</v>
      </c>
      <c r="AV24" s="246" t="s">
        <v>34</v>
      </c>
      <c r="AW24" s="246" t="s">
        <v>34</v>
      </c>
      <c r="AX24" s="246" t="s">
        <v>34</v>
      </c>
      <c r="AY24" s="246" t="s">
        <v>34</v>
      </c>
      <c r="AZ24" s="246" t="s">
        <v>34</v>
      </c>
      <c r="BA24" s="246" t="s">
        <v>34</v>
      </c>
      <c r="BB24" s="246" t="s">
        <v>34</v>
      </c>
      <c r="BC24" s="246" t="s">
        <v>34</v>
      </c>
      <c r="BD24" s="246" t="s">
        <v>34</v>
      </c>
      <c r="BE24" s="246" t="s">
        <v>34</v>
      </c>
      <c r="BF24" s="246" t="s">
        <v>34</v>
      </c>
      <c r="BG24" s="246" t="s">
        <v>34</v>
      </c>
      <c r="BH24" s="246" t="s">
        <v>34</v>
      </c>
      <c r="BI24" s="246" t="s">
        <v>34</v>
      </c>
      <c r="BJ24" s="246" t="s">
        <v>34</v>
      </c>
      <c r="BK24" s="246" t="s">
        <v>34</v>
      </c>
      <c r="BL24" s="246" t="s">
        <v>34</v>
      </c>
      <c r="BM24" s="246" t="s">
        <v>34</v>
      </c>
      <c r="BN24" s="246" t="s">
        <v>34</v>
      </c>
      <c r="BO24" s="246" t="s">
        <v>34</v>
      </c>
      <c r="BP24" s="246" t="s">
        <v>34</v>
      </c>
      <c r="BQ24" s="246" t="s">
        <v>34</v>
      </c>
      <c r="BR24" s="246" t="s">
        <v>34</v>
      </c>
      <c r="BS24" s="246" t="s">
        <v>34</v>
      </c>
      <c r="BT24" s="246" t="s">
        <v>34</v>
      </c>
      <c r="BU24" s="246" t="s">
        <v>34</v>
      </c>
      <c r="BV24" s="246" t="s">
        <v>34</v>
      </c>
    </row>
    <row r="25" spans="1:74" ht="15">
      <c r="A25" s="291" t="s">
        <v>95</v>
      </c>
      <c r="B25" s="299" t="s">
        <v>494</v>
      </c>
      <c r="C25" s="292" t="s">
        <v>34</v>
      </c>
      <c r="D25" s="246" t="s">
        <v>34</v>
      </c>
      <c r="E25" s="246" t="s">
        <v>34</v>
      </c>
      <c r="F25" s="246" t="s">
        <v>34</v>
      </c>
      <c r="G25" s="246" t="s">
        <v>34</v>
      </c>
      <c r="H25" s="246" t="s">
        <v>34</v>
      </c>
      <c r="I25" s="246" t="s">
        <v>34</v>
      </c>
      <c r="J25" s="246" t="s">
        <v>34</v>
      </c>
      <c r="K25" s="246" t="s">
        <v>34</v>
      </c>
      <c r="L25" s="246" t="s">
        <v>34</v>
      </c>
      <c r="M25" s="246" t="s">
        <v>34</v>
      </c>
      <c r="N25" s="246" t="s">
        <v>34</v>
      </c>
      <c r="O25" s="246" t="s">
        <v>34</v>
      </c>
      <c r="P25" s="246" t="s">
        <v>34</v>
      </c>
      <c r="Q25" s="246" t="s">
        <v>34</v>
      </c>
      <c r="R25" s="246" t="s">
        <v>34</v>
      </c>
      <c r="S25" s="246" t="s">
        <v>34</v>
      </c>
      <c r="T25" s="246" t="s">
        <v>34</v>
      </c>
      <c r="U25" s="246" t="s">
        <v>34</v>
      </c>
      <c r="V25" s="246" t="s">
        <v>34</v>
      </c>
      <c r="W25" s="246" t="s">
        <v>34</v>
      </c>
      <c r="X25" s="246" t="s">
        <v>34</v>
      </c>
      <c r="Y25" s="246" t="s">
        <v>34</v>
      </c>
      <c r="Z25" s="246" t="s">
        <v>34</v>
      </c>
      <c r="AA25" s="246" t="s">
        <v>34</v>
      </c>
      <c r="AB25" s="246" t="s">
        <v>34</v>
      </c>
      <c r="AC25" s="246" t="s">
        <v>34</v>
      </c>
      <c r="AD25" s="246" t="s">
        <v>34</v>
      </c>
      <c r="AE25" s="246" t="s">
        <v>34</v>
      </c>
      <c r="AF25" s="246" t="s">
        <v>34</v>
      </c>
      <c r="AG25" s="246" t="s">
        <v>34</v>
      </c>
      <c r="AH25" s="246" t="s">
        <v>34</v>
      </c>
      <c r="AI25" s="246" t="s">
        <v>34</v>
      </c>
      <c r="AJ25" s="246" t="s">
        <v>34</v>
      </c>
      <c r="AK25" s="246" t="s">
        <v>34</v>
      </c>
      <c r="AL25" s="246" t="s">
        <v>34</v>
      </c>
      <c r="AM25" s="246" t="s">
        <v>34</v>
      </c>
      <c r="AN25" s="246" t="s">
        <v>34</v>
      </c>
      <c r="AO25" s="246" t="s">
        <v>34</v>
      </c>
      <c r="AP25" s="246" t="s">
        <v>34</v>
      </c>
      <c r="AQ25" s="246" t="s">
        <v>34</v>
      </c>
      <c r="AR25" s="246" t="s">
        <v>34</v>
      </c>
      <c r="AS25" s="246" t="s">
        <v>34</v>
      </c>
      <c r="AT25" s="246" t="s">
        <v>34</v>
      </c>
      <c r="AU25" s="246" t="s">
        <v>34</v>
      </c>
      <c r="AV25" s="246" t="s">
        <v>34</v>
      </c>
      <c r="AW25" s="246" t="s">
        <v>34</v>
      </c>
      <c r="AX25" s="246" t="s">
        <v>34</v>
      </c>
      <c r="AY25" s="246" t="s">
        <v>34</v>
      </c>
      <c r="AZ25" s="246" t="s">
        <v>34</v>
      </c>
      <c r="BA25" s="246" t="s">
        <v>34</v>
      </c>
      <c r="BB25" s="246" t="s">
        <v>34</v>
      </c>
      <c r="BC25" s="246" t="s">
        <v>34</v>
      </c>
      <c r="BD25" s="246" t="s">
        <v>34</v>
      </c>
      <c r="BE25" s="246" t="s">
        <v>34</v>
      </c>
      <c r="BF25" s="246" t="s">
        <v>34</v>
      </c>
      <c r="BG25" s="246" t="s">
        <v>34</v>
      </c>
      <c r="BH25" s="246" t="s">
        <v>34</v>
      </c>
      <c r="BI25" s="246" t="s">
        <v>34</v>
      </c>
      <c r="BJ25" s="246" t="s">
        <v>34</v>
      </c>
      <c r="BK25" s="246" t="s">
        <v>34</v>
      </c>
      <c r="BL25" s="246" t="s">
        <v>34</v>
      </c>
      <c r="BM25" s="246" t="s">
        <v>34</v>
      </c>
      <c r="BN25" s="246" t="s">
        <v>34</v>
      </c>
      <c r="BO25" s="246" t="s">
        <v>34</v>
      </c>
      <c r="BP25" s="246" t="s">
        <v>34</v>
      </c>
      <c r="BQ25" s="246" t="s">
        <v>34</v>
      </c>
      <c r="BR25" s="246" t="s">
        <v>34</v>
      </c>
      <c r="BS25" s="246" t="s">
        <v>34</v>
      </c>
      <c r="BT25" s="246" t="s">
        <v>34</v>
      </c>
      <c r="BU25" s="246" t="s">
        <v>34</v>
      </c>
      <c r="BV25" s="246" t="s">
        <v>34</v>
      </c>
    </row>
    <row r="26" spans="1:74" ht="15">
      <c r="A26" s="295" t="s">
        <v>91</v>
      </c>
      <c r="B26" s="300">
        <v>2356</v>
      </c>
      <c r="C26" s="292" t="s">
        <v>34</v>
      </c>
      <c r="D26" s="246" t="s">
        <v>34</v>
      </c>
      <c r="E26" s="246" t="s">
        <v>34</v>
      </c>
      <c r="F26" s="246" t="s">
        <v>34</v>
      </c>
      <c r="G26" s="246" t="s">
        <v>34</v>
      </c>
      <c r="H26" s="246" t="s">
        <v>34</v>
      </c>
      <c r="I26" s="246" t="s">
        <v>34</v>
      </c>
      <c r="J26" s="246" t="s">
        <v>34</v>
      </c>
      <c r="K26" s="246" t="s">
        <v>34</v>
      </c>
      <c r="L26" s="246" t="s">
        <v>34</v>
      </c>
      <c r="M26" s="246" t="s">
        <v>34</v>
      </c>
      <c r="N26" s="246" t="s">
        <v>34</v>
      </c>
      <c r="O26" s="246" t="s">
        <v>34</v>
      </c>
      <c r="P26" s="246" t="s">
        <v>34</v>
      </c>
      <c r="Q26" s="246" t="s">
        <v>34</v>
      </c>
      <c r="R26" s="246" t="s">
        <v>34</v>
      </c>
      <c r="S26" s="246" t="s">
        <v>34</v>
      </c>
      <c r="T26" s="246" t="s">
        <v>34</v>
      </c>
      <c r="U26" s="246" t="s">
        <v>34</v>
      </c>
      <c r="V26" s="246" t="s">
        <v>34</v>
      </c>
      <c r="W26" s="246" t="s">
        <v>34</v>
      </c>
      <c r="X26" s="246" t="s">
        <v>34</v>
      </c>
      <c r="Y26" s="246" t="s">
        <v>34</v>
      </c>
      <c r="Z26" s="246" t="s">
        <v>34</v>
      </c>
      <c r="AA26" s="246" t="s">
        <v>34</v>
      </c>
      <c r="AB26" s="246" t="s">
        <v>34</v>
      </c>
      <c r="AC26" s="246" t="s">
        <v>34</v>
      </c>
      <c r="AD26" s="246" t="s">
        <v>34</v>
      </c>
      <c r="AE26" s="246" t="s">
        <v>34</v>
      </c>
      <c r="AF26" s="246" t="s">
        <v>34</v>
      </c>
      <c r="AG26" s="246" t="s">
        <v>34</v>
      </c>
      <c r="AH26" s="246" t="s">
        <v>34</v>
      </c>
      <c r="AI26" s="246" t="s">
        <v>34</v>
      </c>
      <c r="AJ26" s="246" t="s">
        <v>34</v>
      </c>
      <c r="AK26" s="246" t="s">
        <v>34</v>
      </c>
      <c r="AL26" s="246" t="s">
        <v>34</v>
      </c>
      <c r="AM26" s="246" t="s">
        <v>34</v>
      </c>
      <c r="AN26" s="246" t="s">
        <v>34</v>
      </c>
      <c r="AO26" s="246" t="s">
        <v>34</v>
      </c>
      <c r="AP26" s="246" t="s">
        <v>34</v>
      </c>
      <c r="AQ26" s="246" t="s">
        <v>34</v>
      </c>
      <c r="AR26" s="246" t="s">
        <v>34</v>
      </c>
      <c r="AS26" s="246" t="s">
        <v>34</v>
      </c>
      <c r="AT26" s="246" t="s">
        <v>34</v>
      </c>
      <c r="AU26" s="246" t="s">
        <v>34</v>
      </c>
      <c r="AV26" s="246" t="s">
        <v>34</v>
      </c>
      <c r="AW26" s="246" t="s">
        <v>34</v>
      </c>
      <c r="AX26" s="246" t="s">
        <v>34</v>
      </c>
      <c r="AY26" s="246" t="s">
        <v>34</v>
      </c>
      <c r="AZ26" s="246" t="s">
        <v>34</v>
      </c>
      <c r="BA26" s="246" t="s">
        <v>34</v>
      </c>
      <c r="BB26" s="246" t="s">
        <v>34</v>
      </c>
      <c r="BC26" s="246" t="s">
        <v>34</v>
      </c>
      <c r="BD26" s="246" t="s">
        <v>34</v>
      </c>
      <c r="BE26" s="246" t="s">
        <v>34</v>
      </c>
      <c r="BF26" s="246" t="s">
        <v>34</v>
      </c>
      <c r="BG26" s="246" t="s">
        <v>34</v>
      </c>
      <c r="BH26" s="246" t="s">
        <v>34</v>
      </c>
      <c r="BI26" s="246" t="s">
        <v>34</v>
      </c>
      <c r="BJ26" s="246" t="s">
        <v>34</v>
      </c>
      <c r="BK26" s="246" t="s">
        <v>34</v>
      </c>
      <c r="BL26" s="246" t="s">
        <v>34</v>
      </c>
      <c r="BM26" s="246" t="s">
        <v>34</v>
      </c>
      <c r="BN26" s="246" t="s">
        <v>34</v>
      </c>
      <c r="BO26" s="246" t="s">
        <v>34</v>
      </c>
      <c r="BP26" s="246" t="s">
        <v>34</v>
      </c>
      <c r="BQ26" s="246" t="s">
        <v>34</v>
      </c>
      <c r="BR26" s="246" t="s">
        <v>34</v>
      </c>
      <c r="BS26" s="246" t="s">
        <v>34</v>
      </c>
      <c r="BT26" s="246" t="s">
        <v>34</v>
      </c>
      <c r="BU26" s="246" t="s">
        <v>34</v>
      </c>
      <c r="BV26" s="246" t="s">
        <v>34</v>
      </c>
    </row>
    <row r="27" spans="1:74" ht="15">
      <c r="A27" s="295" t="s">
        <v>92</v>
      </c>
      <c r="B27" s="300">
        <v>780</v>
      </c>
      <c r="C27" s="292" t="s">
        <v>34</v>
      </c>
      <c r="D27" s="246" t="s">
        <v>34</v>
      </c>
      <c r="E27" s="246" t="s">
        <v>34</v>
      </c>
      <c r="F27" s="246" t="s">
        <v>34</v>
      </c>
      <c r="G27" s="246" t="s">
        <v>34</v>
      </c>
      <c r="H27" s="246" t="s">
        <v>34</v>
      </c>
      <c r="I27" s="246" t="s">
        <v>34</v>
      </c>
      <c r="J27" s="246" t="s">
        <v>34</v>
      </c>
      <c r="K27" s="246" t="s">
        <v>34</v>
      </c>
      <c r="L27" s="246" t="s">
        <v>34</v>
      </c>
      <c r="M27" s="246" t="s">
        <v>34</v>
      </c>
      <c r="N27" s="246" t="s">
        <v>34</v>
      </c>
      <c r="O27" s="246" t="s">
        <v>34</v>
      </c>
      <c r="P27" s="246" t="s">
        <v>34</v>
      </c>
      <c r="Q27" s="246" t="s">
        <v>34</v>
      </c>
      <c r="R27" s="246" t="s">
        <v>34</v>
      </c>
      <c r="S27" s="246" t="s">
        <v>34</v>
      </c>
      <c r="T27" s="246" t="s">
        <v>34</v>
      </c>
      <c r="U27" s="246" t="s">
        <v>34</v>
      </c>
      <c r="V27" s="246" t="s">
        <v>34</v>
      </c>
      <c r="W27" s="246" t="s">
        <v>34</v>
      </c>
      <c r="X27" s="246" t="s">
        <v>34</v>
      </c>
      <c r="Y27" s="246" t="s">
        <v>34</v>
      </c>
      <c r="Z27" s="246" t="s">
        <v>34</v>
      </c>
      <c r="AA27" s="246" t="s">
        <v>34</v>
      </c>
      <c r="AB27" s="246" t="s">
        <v>34</v>
      </c>
      <c r="AC27" s="246" t="s">
        <v>34</v>
      </c>
      <c r="AD27" s="246" t="s">
        <v>34</v>
      </c>
      <c r="AE27" s="246" t="s">
        <v>34</v>
      </c>
      <c r="AF27" s="246" t="s">
        <v>34</v>
      </c>
      <c r="AG27" s="246" t="s">
        <v>34</v>
      </c>
      <c r="AH27" s="246" t="s">
        <v>34</v>
      </c>
      <c r="AI27" s="246" t="s">
        <v>34</v>
      </c>
      <c r="AJ27" s="246" t="s">
        <v>34</v>
      </c>
      <c r="AK27" s="246" t="s">
        <v>34</v>
      </c>
      <c r="AL27" s="246" t="s">
        <v>34</v>
      </c>
      <c r="AM27" s="246" t="s">
        <v>34</v>
      </c>
      <c r="AN27" s="246" t="s">
        <v>34</v>
      </c>
      <c r="AO27" s="246" t="s">
        <v>34</v>
      </c>
      <c r="AP27" s="246" t="s">
        <v>34</v>
      </c>
      <c r="AQ27" s="246" t="s">
        <v>34</v>
      </c>
      <c r="AR27" s="246" t="s">
        <v>34</v>
      </c>
      <c r="AS27" s="246" t="s">
        <v>34</v>
      </c>
      <c r="AT27" s="246" t="s">
        <v>34</v>
      </c>
      <c r="AU27" s="246" t="s">
        <v>34</v>
      </c>
      <c r="AV27" s="246" t="s">
        <v>34</v>
      </c>
      <c r="AW27" s="246" t="s">
        <v>34</v>
      </c>
      <c r="AX27" s="246" t="s">
        <v>34</v>
      </c>
      <c r="AY27" s="246" t="s">
        <v>34</v>
      </c>
      <c r="AZ27" s="246" t="s">
        <v>34</v>
      </c>
      <c r="BA27" s="246" t="s">
        <v>34</v>
      </c>
      <c r="BB27" s="246" t="s">
        <v>34</v>
      </c>
      <c r="BC27" s="246" t="s">
        <v>34</v>
      </c>
      <c r="BD27" s="246" t="s">
        <v>34</v>
      </c>
      <c r="BE27" s="246" t="s">
        <v>34</v>
      </c>
      <c r="BF27" s="246" t="s">
        <v>34</v>
      </c>
      <c r="BG27" s="246" t="s">
        <v>34</v>
      </c>
      <c r="BH27" s="246" t="s">
        <v>34</v>
      </c>
      <c r="BI27" s="246" t="s">
        <v>34</v>
      </c>
      <c r="BJ27" s="246" t="s">
        <v>34</v>
      </c>
      <c r="BK27" s="246" t="s">
        <v>34</v>
      </c>
      <c r="BL27" s="246" t="s">
        <v>34</v>
      </c>
      <c r="BM27" s="246" t="s">
        <v>34</v>
      </c>
      <c r="BN27" s="246" t="s">
        <v>34</v>
      </c>
      <c r="BO27" s="246" t="s">
        <v>34</v>
      </c>
      <c r="BP27" s="246" t="s">
        <v>34</v>
      </c>
      <c r="BQ27" s="246" t="s">
        <v>34</v>
      </c>
      <c r="BR27" s="246" t="s">
        <v>34</v>
      </c>
      <c r="BS27" s="246" t="s">
        <v>34</v>
      </c>
      <c r="BT27" s="246" t="s">
        <v>34</v>
      </c>
      <c r="BU27" s="246" t="s">
        <v>34</v>
      </c>
      <c r="BV27" s="246" t="s">
        <v>34</v>
      </c>
    </row>
    <row r="28" spans="1:74" ht="15">
      <c r="A28" s="295" t="s">
        <v>93</v>
      </c>
      <c r="B28" s="300">
        <v>780</v>
      </c>
      <c r="C28" s="292" t="s">
        <v>34</v>
      </c>
      <c r="D28" s="246" t="s">
        <v>34</v>
      </c>
      <c r="E28" s="246" t="s">
        <v>34</v>
      </c>
      <c r="F28" s="246" t="s">
        <v>34</v>
      </c>
      <c r="G28" s="246" t="s">
        <v>34</v>
      </c>
      <c r="H28" s="246" t="s">
        <v>34</v>
      </c>
      <c r="I28" s="246" t="s">
        <v>34</v>
      </c>
      <c r="J28" s="246" t="s">
        <v>34</v>
      </c>
      <c r="K28" s="246" t="s">
        <v>34</v>
      </c>
      <c r="L28" s="246" t="s">
        <v>34</v>
      </c>
      <c r="M28" s="246" t="s">
        <v>34</v>
      </c>
      <c r="N28" s="246" t="s">
        <v>34</v>
      </c>
      <c r="O28" s="246" t="s">
        <v>34</v>
      </c>
      <c r="P28" s="246" t="s">
        <v>34</v>
      </c>
      <c r="Q28" s="246" t="s">
        <v>34</v>
      </c>
      <c r="R28" s="246" t="s">
        <v>34</v>
      </c>
      <c r="S28" s="246" t="s">
        <v>34</v>
      </c>
      <c r="T28" s="246" t="s">
        <v>34</v>
      </c>
      <c r="U28" s="246" t="s">
        <v>34</v>
      </c>
      <c r="V28" s="246" t="s">
        <v>34</v>
      </c>
      <c r="W28" s="246" t="s">
        <v>34</v>
      </c>
      <c r="X28" s="246" t="s">
        <v>34</v>
      </c>
      <c r="Y28" s="246" t="s">
        <v>34</v>
      </c>
      <c r="Z28" s="246" t="s">
        <v>34</v>
      </c>
      <c r="AA28" s="246" t="s">
        <v>34</v>
      </c>
      <c r="AB28" s="246" t="s">
        <v>34</v>
      </c>
      <c r="AC28" s="246" t="s">
        <v>34</v>
      </c>
      <c r="AD28" s="246" t="s">
        <v>34</v>
      </c>
      <c r="AE28" s="246" t="s">
        <v>34</v>
      </c>
      <c r="AF28" s="246" t="s">
        <v>34</v>
      </c>
      <c r="AG28" s="246" t="s">
        <v>34</v>
      </c>
      <c r="AH28" s="246" t="s">
        <v>34</v>
      </c>
      <c r="AI28" s="246" t="s">
        <v>34</v>
      </c>
      <c r="AJ28" s="246" t="s">
        <v>34</v>
      </c>
      <c r="AK28" s="246" t="s">
        <v>34</v>
      </c>
      <c r="AL28" s="246" t="s">
        <v>34</v>
      </c>
      <c r="AM28" s="246" t="s">
        <v>34</v>
      </c>
      <c r="AN28" s="246" t="s">
        <v>34</v>
      </c>
      <c r="AO28" s="246" t="s">
        <v>34</v>
      </c>
      <c r="AP28" s="246" t="s">
        <v>34</v>
      </c>
      <c r="AQ28" s="246" t="s">
        <v>34</v>
      </c>
      <c r="AR28" s="246" t="s">
        <v>34</v>
      </c>
      <c r="AS28" s="246" t="s">
        <v>34</v>
      </c>
      <c r="AT28" s="246" t="s">
        <v>34</v>
      </c>
      <c r="AU28" s="246" t="s">
        <v>34</v>
      </c>
      <c r="AV28" s="246" t="s">
        <v>34</v>
      </c>
      <c r="AW28" s="246" t="s">
        <v>34</v>
      </c>
      <c r="AX28" s="246" t="s">
        <v>34</v>
      </c>
      <c r="AY28" s="246" t="s">
        <v>34</v>
      </c>
      <c r="AZ28" s="246" t="s">
        <v>34</v>
      </c>
      <c r="BA28" s="246" t="s">
        <v>34</v>
      </c>
      <c r="BB28" s="246" t="s">
        <v>34</v>
      </c>
      <c r="BC28" s="246" t="s">
        <v>34</v>
      </c>
      <c r="BD28" s="246" t="s">
        <v>34</v>
      </c>
      <c r="BE28" s="246" t="s">
        <v>34</v>
      </c>
      <c r="BF28" s="246" t="s">
        <v>34</v>
      </c>
      <c r="BG28" s="246" t="s">
        <v>34</v>
      </c>
      <c r="BH28" s="246" t="s">
        <v>34</v>
      </c>
      <c r="BI28" s="246" t="s">
        <v>34</v>
      </c>
      <c r="BJ28" s="246" t="s">
        <v>34</v>
      </c>
      <c r="BK28" s="246" t="s">
        <v>34</v>
      </c>
      <c r="BL28" s="246" t="s">
        <v>34</v>
      </c>
      <c r="BM28" s="246" t="s">
        <v>34</v>
      </c>
      <c r="BN28" s="246" t="s">
        <v>34</v>
      </c>
      <c r="BO28" s="246" t="s">
        <v>34</v>
      </c>
      <c r="BP28" s="246" t="s">
        <v>34</v>
      </c>
      <c r="BQ28" s="246" t="s">
        <v>34</v>
      </c>
      <c r="BR28" s="246" t="s">
        <v>34</v>
      </c>
      <c r="BS28" s="246" t="s">
        <v>34</v>
      </c>
      <c r="BT28" s="246" t="s">
        <v>34</v>
      </c>
      <c r="BU28" s="246" t="s">
        <v>34</v>
      </c>
      <c r="BV28" s="246" t="s">
        <v>34</v>
      </c>
    </row>
    <row r="29" spans="1:74" ht="15">
      <c r="A29" s="295" t="s">
        <v>94</v>
      </c>
      <c r="B29" s="300">
        <v>780</v>
      </c>
      <c r="C29" s="292" t="s">
        <v>34</v>
      </c>
      <c r="D29" s="246" t="s">
        <v>34</v>
      </c>
      <c r="E29" s="246" t="s">
        <v>34</v>
      </c>
      <c r="F29" s="246" t="s">
        <v>34</v>
      </c>
      <c r="G29" s="246" t="s">
        <v>34</v>
      </c>
      <c r="H29" s="246" t="s">
        <v>34</v>
      </c>
      <c r="I29" s="246" t="s">
        <v>34</v>
      </c>
      <c r="J29" s="246" t="s">
        <v>34</v>
      </c>
      <c r="K29" s="246" t="s">
        <v>34</v>
      </c>
      <c r="L29" s="246" t="s">
        <v>34</v>
      </c>
      <c r="M29" s="246" t="s">
        <v>34</v>
      </c>
      <c r="N29" s="246" t="s">
        <v>34</v>
      </c>
      <c r="O29" s="246" t="s">
        <v>34</v>
      </c>
      <c r="P29" s="246" t="s">
        <v>34</v>
      </c>
      <c r="Q29" s="246" t="s">
        <v>34</v>
      </c>
      <c r="R29" s="246" t="s">
        <v>34</v>
      </c>
      <c r="S29" s="246" t="s">
        <v>34</v>
      </c>
      <c r="T29" s="246" t="s">
        <v>34</v>
      </c>
      <c r="U29" s="246" t="s">
        <v>34</v>
      </c>
      <c r="V29" s="246" t="s">
        <v>34</v>
      </c>
      <c r="W29" s="246" t="s">
        <v>34</v>
      </c>
      <c r="X29" s="246" t="s">
        <v>34</v>
      </c>
      <c r="Y29" s="246" t="s">
        <v>34</v>
      </c>
      <c r="Z29" s="246" t="s">
        <v>34</v>
      </c>
      <c r="AA29" s="246" t="s">
        <v>34</v>
      </c>
      <c r="AB29" s="246" t="s">
        <v>34</v>
      </c>
      <c r="AC29" s="246" t="s">
        <v>34</v>
      </c>
      <c r="AD29" s="246" t="s">
        <v>34</v>
      </c>
      <c r="AE29" s="246" t="s">
        <v>34</v>
      </c>
      <c r="AF29" s="246" t="s">
        <v>34</v>
      </c>
      <c r="AG29" s="246" t="s">
        <v>34</v>
      </c>
      <c r="AH29" s="246" t="s">
        <v>34</v>
      </c>
      <c r="AI29" s="246" t="s">
        <v>34</v>
      </c>
      <c r="AJ29" s="246" t="s">
        <v>34</v>
      </c>
      <c r="AK29" s="246" t="s">
        <v>34</v>
      </c>
      <c r="AL29" s="246" t="s">
        <v>34</v>
      </c>
      <c r="AM29" s="246" t="s">
        <v>34</v>
      </c>
      <c r="AN29" s="246" t="s">
        <v>34</v>
      </c>
      <c r="AO29" s="246" t="s">
        <v>34</v>
      </c>
      <c r="AP29" s="246" t="s">
        <v>34</v>
      </c>
      <c r="AQ29" s="246" t="s">
        <v>34</v>
      </c>
      <c r="AR29" s="246" t="s">
        <v>34</v>
      </c>
      <c r="AS29" s="246" t="s">
        <v>34</v>
      </c>
      <c r="AT29" s="246" t="s">
        <v>34</v>
      </c>
      <c r="AU29" s="246" t="s">
        <v>34</v>
      </c>
      <c r="AV29" s="246" t="s">
        <v>34</v>
      </c>
      <c r="AW29" s="246" t="s">
        <v>34</v>
      </c>
      <c r="AX29" s="246" t="s">
        <v>34</v>
      </c>
      <c r="AY29" s="246" t="s">
        <v>34</v>
      </c>
      <c r="AZ29" s="246" t="s">
        <v>34</v>
      </c>
      <c r="BA29" s="246" t="s">
        <v>34</v>
      </c>
      <c r="BB29" s="246" t="s">
        <v>34</v>
      </c>
      <c r="BC29" s="246" t="s">
        <v>34</v>
      </c>
      <c r="BD29" s="246" t="s">
        <v>34</v>
      </c>
      <c r="BE29" s="246" t="s">
        <v>34</v>
      </c>
      <c r="BF29" s="246" t="s">
        <v>34</v>
      </c>
      <c r="BG29" s="246" t="s">
        <v>34</v>
      </c>
      <c r="BH29" s="246" t="s">
        <v>34</v>
      </c>
      <c r="BI29" s="246" t="s">
        <v>34</v>
      </c>
      <c r="BJ29" s="246" t="s">
        <v>34</v>
      </c>
      <c r="BK29" s="246" t="s">
        <v>34</v>
      </c>
      <c r="BL29" s="246" t="s">
        <v>34</v>
      </c>
      <c r="BM29" s="246" t="s">
        <v>34</v>
      </c>
      <c r="BN29" s="246" t="s">
        <v>34</v>
      </c>
      <c r="BO29" s="246" t="s">
        <v>34</v>
      </c>
      <c r="BP29" s="246" t="s">
        <v>34</v>
      </c>
      <c r="BQ29" s="246" t="s">
        <v>34</v>
      </c>
      <c r="BR29" s="246" t="s">
        <v>34</v>
      </c>
      <c r="BS29" s="246" t="s">
        <v>34</v>
      </c>
      <c r="BT29" s="246" t="s">
        <v>34</v>
      </c>
      <c r="BU29" s="246" t="s">
        <v>34</v>
      </c>
      <c r="BV29" s="246" t="s">
        <v>34</v>
      </c>
    </row>
    <row r="30" spans="1:74" ht="15">
      <c r="A30" s="247" t="s">
        <v>21</v>
      </c>
      <c r="B30" s="246" t="s">
        <v>34</v>
      </c>
      <c r="C30" s="246" t="s">
        <v>34</v>
      </c>
      <c r="D30" s="246" t="s">
        <v>34</v>
      </c>
      <c r="E30" s="246" t="s">
        <v>34</v>
      </c>
      <c r="F30" s="246" t="s">
        <v>34</v>
      </c>
      <c r="G30" s="246" t="s">
        <v>34</v>
      </c>
      <c r="H30" s="246" t="s">
        <v>34</v>
      </c>
      <c r="I30" s="246" t="s">
        <v>34</v>
      </c>
      <c r="J30" s="246" t="s">
        <v>34</v>
      </c>
      <c r="K30" s="246" t="s">
        <v>34</v>
      </c>
      <c r="L30" s="246" t="s">
        <v>34</v>
      </c>
      <c r="M30" s="246" t="s">
        <v>34</v>
      </c>
      <c r="N30" s="246" t="s">
        <v>34</v>
      </c>
      <c r="O30" s="246" t="s">
        <v>34</v>
      </c>
      <c r="P30" s="246" t="s">
        <v>34</v>
      </c>
      <c r="Q30" s="246" t="s">
        <v>34</v>
      </c>
      <c r="R30" s="246" t="s">
        <v>34</v>
      </c>
      <c r="S30" s="246" t="s">
        <v>34</v>
      </c>
      <c r="T30" s="246" t="s">
        <v>34</v>
      </c>
      <c r="U30" s="246" t="s">
        <v>34</v>
      </c>
      <c r="V30" s="246" t="s">
        <v>34</v>
      </c>
      <c r="W30" s="246" t="s">
        <v>34</v>
      </c>
      <c r="X30" s="246" t="s">
        <v>34</v>
      </c>
      <c r="Y30" s="246" t="s">
        <v>34</v>
      </c>
      <c r="Z30" s="246" t="s">
        <v>34</v>
      </c>
      <c r="AA30" s="246" t="s">
        <v>34</v>
      </c>
      <c r="AB30" s="246" t="s">
        <v>34</v>
      </c>
      <c r="AC30" s="246" t="s">
        <v>34</v>
      </c>
      <c r="AD30" s="246" t="s">
        <v>34</v>
      </c>
      <c r="AE30" s="246" t="s">
        <v>34</v>
      </c>
      <c r="AF30" s="246" t="s">
        <v>34</v>
      </c>
      <c r="AG30" s="246" t="s">
        <v>34</v>
      </c>
      <c r="AH30" s="246" t="s">
        <v>34</v>
      </c>
      <c r="AI30" s="246" t="s">
        <v>34</v>
      </c>
      <c r="AJ30" s="246" t="s">
        <v>34</v>
      </c>
      <c r="AK30" s="246" t="s">
        <v>34</v>
      </c>
      <c r="AL30" s="246" t="s">
        <v>34</v>
      </c>
      <c r="AM30" s="246" t="s">
        <v>34</v>
      </c>
      <c r="AN30" s="246" t="s">
        <v>34</v>
      </c>
      <c r="AO30" s="246" t="s">
        <v>34</v>
      </c>
      <c r="AP30" s="246" t="s">
        <v>34</v>
      </c>
      <c r="AQ30" s="246" t="s">
        <v>34</v>
      </c>
      <c r="AR30" s="246" t="s">
        <v>34</v>
      </c>
      <c r="AS30" s="246" t="s">
        <v>34</v>
      </c>
      <c r="AT30" s="246" t="s">
        <v>34</v>
      </c>
      <c r="AU30" s="246" t="s">
        <v>34</v>
      </c>
      <c r="AV30" s="246" t="s">
        <v>34</v>
      </c>
      <c r="AW30" s="246" t="s">
        <v>34</v>
      </c>
      <c r="AX30" s="246" t="s">
        <v>34</v>
      </c>
      <c r="AY30" s="246" t="s">
        <v>34</v>
      </c>
      <c r="AZ30" s="246" t="s">
        <v>34</v>
      </c>
      <c r="BA30" s="246" t="s">
        <v>34</v>
      </c>
      <c r="BB30" s="246" t="s">
        <v>34</v>
      </c>
      <c r="BC30" s="246" t="s">
        <v>34</v>
      </c>
      <c r="BD30" s="246" t="s">
        <v>34</v>
      </c>
      <c r="BE30" s="246" t="s">
        <v>34</v>
      </c>
      <c r="BF30" s="246" t="s">
        <v>34</v>
      </c>
      <c r="BG30" s="246" t="s">
        <v>34</v>
      </c>
      <c r="BH30" s="246" t="s">
        <v>34</v>
      </c>
      <c r="BI30" s="246" t="s">
        <v>34</v>
      </c>
      <c r="BJ30" s="246" t="s">
        <v>34</v>
      </c>
      <c r="BK30" s="246" t="s">
        <v>34</v>
      </c>
      <c r="BL30" s="246" t="s">
        <v>34</v>
      </c>
      <c r="BM30" s="246" t="s">
        <v>34</v>
      </c>
      <c r="BN30" s="246" t="s">
        <v>34</v>
      </c>
      <c r="BO30" s="246" t="s">
        <v>34</v>
      </c>
      <c r="BP30" s="246" t="s">
        <v>34</v>
      </c>
      <c r="BQ30" s="246" t="s">
        <v>34</v>
      </c>
      <c r="BR30" s="246" t="s">
        <v>34</v>
      </c>
      <c r="BS30" s="246" t="s">
        <v>34</v>
      </c>
      <c r="BT30" s="246" t="s">
        <v>34</v>
      </c>
      <c r="BU30" s="246" t="s">
        <v>34</v>
      </c>
      <c r="BV30" s="246" t="s">
        <v>34</v>
      </c>
    </row>
    <row r="31" spans="1:74" ht="15">
      <c r="A31" s="271" t="s">
        <v>495</v>
      </c>
      <c r="B31" s="301"/>
      <c r="C31" s="301"/>
      <c r="D31" s="301"/>
      <c r="E31" s="301"/>
      <c r="F31" s="301"/>
      <c r="G31" s="246" t="s">
        <v>34</v>
      </c>
      <c r="H31" s="246" t="s">
        <v>34</v>
      </c>
      <c r="I31" s="246" t="s">
        <v>34</v>
      </c>
      <c r="J31" s="246" t="s">
        <v>34</v>
      </c>
      <c r="K31" s="246" t="s">
        <v>34</v>
      </c>
      <c r="L31" s="246" t="s">
        <v>34</v>
      </c>
      <c r="M31" s="246" t="s">
        <v>34</v>
      </c>
      <c r="N31" s="246" t="s">
        <v>34</v>
      </c>
      <c r="O31" s="246" t="s">
        <v>34</v>
      </c>
      <c r="P31" s="246" t="s">
        <v>34</v>
      </c>
      <c r="Q31" s="246" t="s">
        <v>34</v>
      </c>
      <c r="R31" s="246" t="s">
        <v>34</v>
      </c>
      <c r="S31" s="246" t="s">
        <v>34</v>
      </c>
      <c r="T31" s="246" t="s">
        <v>34</v>
      </c>
      <c r="U31" s="246" t="s">
        <v>34</v>
      </c>
      <c r="V31" s="246" t="s">
        <v>34</v>
      </c>
      <c r="W31" s="246" t="s">
        <v>34</v>
      </c>
      <c r="X31" s="246" t="s">
        <v>34</v>
      </c>
      <c r="Y31" s="246" t="s">
        <v>34</v>
      </c>
      <c r="Z31" s="246" t="s">
        <v>34</v>
      </c>
      <c r="AA31" s="246" t="s">
        <v>34</v>
      </c>
      <c r="AB31" s="246" t="s">
        <v>34</v>
      </c>
      <c r="AC31" s="246" t="s">
        <v>34</v>
      </c>
      <c r="AD31" s="246" t="s">
        <v>34</v>
      </c>
      <c r="AE31" s="246" t="s">
        <v>34</v>
      </c>
      <c r="AF31" s="246" t="s">
        <v>34</v>
      </c>
      <c r="AG31" s="246" t="s">
        <v>34</v>
      </c>
      <c r="AH31" s="246" t="s">
        <v>34</v>
      </c>
      <c r="AI31" s="246" t="s">
        <v>34</v>
      </c>
      <c r="AJ31" s="246" t="s">
        <v>34</v>
      </c>
      <c r="AK31" s="246" t="s">
        <v>34</v>
      </c>
      <c r="AL31" s="246" t="s">
        <v>34</v>
      </c>
      <c r="AM31" s="246" t="s">
        <v>34</v>
      </c>
      <c r="AN31" s="246" t="s">
        <v>34</v>
      </c>
      <c r="AO31" s="246" t="s">
        <v>34</v>
      </c>
      <c r="AP31" s="246" t="s">
        <v>34</v>
      </c>
      <c r="AQ31" s="246" t="s">
        <v>34</v>
      </c>
      <c r="AR31" s="246" t="s">
        <v>34</v>
      </c>
      <c r="AS31" s="246" t="s">
        <v>34</v>
      </c>
      <c r="AT31" s="246" t="s">
        <v>34</v>
      </c>
      <c r="AU31" s="246" t="s">
        <v>34</v>
      </c>
      <c r="AV31" s="246" t="s">
        <v>34</v>
      </c>
      <c r="AW31" s="246" t="s">
        <v>34</v>
      </c>
      <c r="AX31" s="246" t="s">
        <v>34</v>
      </c>
      <c r="AY31" s="246" t="s">
        <v>34</v>
      </c>
      <c r="AZ31" s="246" t="s">
        <v>34</v>
      </c>
      <c r="BA31" s="246" t="s">
        <v>34</v>
      </c>
      <c r="BB31" s="246" t="s">
        <v>34</v>
      </c>
      <c r="BC31" s="246" t="s">
        <v>34</v>
      </c>
      <c r="BD31" s="246" t="s">
        <v>34</v>
      </c>
      <c r="BE31" s="246" t="s">
        <v>34</v>
      </c>
      <c r="BF31" s="246" t="s">
        <v>34</v>
      </c>
      <c r="BG31" s="246" t="s">
        <v>34</v>
      </c>
      <c r="BH31" s="246" t="s">
        <v>34</v>
      </c>
      <c r="BI31" s="246" t="s">
        <v>34</v>
      </c>
      <c r="BJ31" s="246" t="s">
        <v>34</v>
      </c>
      <c r="BK31" s="246" t="s">
        <v>34</v>
      </c>
      <c r="BL31" s="246" t="s">
        <v>34</v>
      </c>
      <c r="BM31" s="246" t="s">
        <v>34</v>
      </c>
      <c r="BN31" s="246" t="s">
        <v>34</v>
      </c>
      <c r="BO31" s="246" t="s">
        <v>34</v>
      </c>
      <c r="BP31" s="246" t="s">
        <v>34</v>
      </c>
      <c r="BQ31" s="246" t="s">
        <v>34</v>
      </c>
      <c r="BR31" s="246" t="s">
        <v>34</v>
      </c>
      <c r="BS31" s="246" t="s">
        <v>34</v>
      </c>
      <c r="BT31" s="246" t="s">
        <v>34</v>
      </c>
      <c r="BU31" s="246" t="s">
        <v>34</v>
      </c>
      <c r="BV31" s="246" t="s">
        <v>34</v>
      </c>
    </row>
    <row r="32" spans="1:74" ht="15">
      <c r="A32" s="274" t="s">
        <v>325</v>
      </c>
      <c r="B32" s="273" t="s">
        <v>496</v>
      </c>
      <c r="C32" s="272" t="s">
        <v>497</v>
      </c>
      <c r="D32" s="272" t="s">
        <v>34</v>
      </c>
      <c r="E32" s="272" t="s">
        <v>34</v>
      </c>
      <c r="F32" s="272" t="s">
        <v>34</v>
      </c>
      <c r="G32" s="272" t="s">
        <v>498</v>
      </c>
      <c r="H32" s="269" t="s">
        <v>499</v>
      </c>
      <c r="I32" s="273" t="s">
        <v>500</v>
      </c>
      <c r="J32" s="269" t="s">
        <v>501</v>
      </c>
      <c r="K32" s="273" t="s">
        <v>502</v>
      </c>
      <c r="L32" s="269" t="s">
        <v>503</v>
      </c>
      <c r="M32" s="273" t="s">
        <v>34</v>
      </c>
      <c r="N32" s="269" t="s">
        <v>34</v>
      </c>
      <c r="O32" s="273" t="s">
        <v>504</v>
      </c>
      <c r="P32" s="273" t="s">
        <v>505</v>
      </c>
      <c r="Q32" s="273" t="s">
        <v>506</v>
      </c>
      <c r="R32" s="273" t="s">
        <v>34</v>
      </c>
      <c r="S32" s="269" t="s">
        <v>507</v>
      </c>
      <c r="T32" s="302" t="s">
        <v>34</v>
      </c>
      <c r="U32" s="246" t="s">
        <v>34</v>
      </c>
      <c r="V32" s="246" t="s">
        <v>34</v>
      </c>
      <c r="W32" s="246" t="s">
        <v>34</v>
      </c>
      <c r="X32" s="246" t="s">
        <v>34</v>
      </c>
      <c r="Y32" s="246" t="s">
        <v>34</v>
      </c>
      <c r="Z32" s="246" t="s">
        <v>34</v>
      </c>
      <c r="AA32" s="303" t="s">
        <v>324</v>
      </c>
      <c r="AB32" s="304"/>
      <c r="AC32" s="304"/>
      <c r="AD32" s="304"/>
      <c r="AE32" s="304"/>
      <c r="AF32" s="304"/>
      <c r="AG32" s="304"/>
      <c r="AH32" s="305" t="s">
        <v>34</v>
      </c>
      <c r="AI32" s="305" t="s">
        <v>34</v>
      </c>
      <c r="AJ32" s="305" t="s">
        <v>34</v>
      </c>
      <c r="AK32" s="305" t="s">
        <v>34</v>
      </c>
      <c r="AL32" s="305" t="s">
        <v>34</v>
      </c>
      <c r="AM32" s="305" t="s">
        <v>34</v>
      </c>
      <c r="AN32" s="305" t="s">
        <v>34</v>
      </c>
      <c r="AO32" s="305" t="s">
        <v>34</v>
      </c>
      <c r="AP32" s="305" t="s">
        <v>34</v>
      </c>
      <c r="AQ32" s="305" t="s">
        <v>34</v>
      </c>
      <c r="AR32" s="305" t="s">
        <v>34</v>
      </c>
      <c r="AS32" s="305" t="s">
        <v>34</v>
      </c>
      <c r="AT32" s="305" t="s">
        <v>34</v>
      </c>
      <c r="AU32" s="305" t="s">
        <v>34</v>
      </c>
      <c r="AV32" s="305" t="s">
        <v>34</v>
      </c>
      <c r="AW32" s="305" t="s">
        <v>34</v>
      </c>
      <c r="AX32" s="305" t="s">
        <v>34</v>
      </c>
      <c r="AY32" s="305" t="s">
        <v>34</v>
      </c>
      <c r="AZ32" s="305" t="s">
        <v>34</v>
      </c>
      <c r="BA32" s="305" t="s">
        <v>34</v>
      </c>
      <c r="BB32" s="305" t="s">
        <v>34</v>
      </c>
      <c r="BC32" s="305" t="s">
        <v>34</v>
      </c>
      <c r="BD32" s="305" t="s">
        <v>34</v>
      </c>
      <c r="BE32" s="305" t="s">
        <v>34</v>
      </c>
      <c r="BF32" s="305" t="s">
        <v>34</v>
      </c>
      <c r="BG32" s="305" t="s">
        <v>34</v>
      </c>
      <c r="BH32" s="305" t="s">
        <v>34</v>
      </c>
      <c r="BI32" s="305" t="s">
        <v>34</v>
      </c>
      <c r="BJ32" s="305" t="s">
        <v>34</v>
      </c>
      <c r="BK32" s="305" t="s">
        <v>34</v>
      </c>
      <c r="BL32" s="305" t="s">
        <v>34</v>
      </c>
      <c r="BM32" s="305" t="s">
        <v>34</v>
      </c>
      <c r="BN32" s="305" t="s">
        <v>34</v>
      </c>
      <c r="BO32" s="305" t="s">
        <v>34</v>
      </c>
      <c r="BP32" s="305" t="s">
        <v>34</v>
      </c>
      <c r="BQ32" s="305" t="s">
        <v>34</v>
      </c>
      <c r="BR32" s="305" t="s">
        <v>34</v>
      </c>
      <c r="BS32" s="305" t="s">
        <v>34</v>
      </c>
      <c r="BT32" s="305" t="s">
        <v>34</v>
      </c>
      <c r="BU32" s="305" t="s">
        <v>34</v>
      </c>
      <c r="BV32" s="306" t="s">
        <v>34</v>
      </c>
    </row>
    <row r="33" spans="1:74" ht="15">
      <c r="A33" s="275">
        <v>2032</v>
      </c>
      <c r="B33" s="308">
        <v>0</v>
      </c>
      <c r="C33" s="308">
        <v>0</v>
      </c>
      <c r="D33" s="309" t="s">
        <v>34</v>
      </c>
      <c r="E33" s="310" t="s">
        <v>34</v>
      </c>
      <c r="F33" s="275" t="s">
        <v>34</v>
      </c>
      <c r="G33" s="307">
        <v>0</v>
      </c>
      <c r="H33" s="307">
        <v>0</v>
      </c>
      <c r="I33" s="307">
        <v>0</v>
      </c>
      <c r="J33" s="307">
        <v>0</v>
      </c>
      <c r="K33" s="307">
        <v>0</v>
      </c>
      <c r="L33" s="307">
        <v>0</v>
      </c>
      <c r="M33" s="309" t="s">
        <v>34</v>
      </c>
      <c r="N33" s="311" t="s">
        <v>34</v>
      </c>
      <c r="O33" s="276">
        <v>23800</v>
      </c>
      <c r="P33" s="312">
        <v>64500</v>
      </c>
      <c r="Q33" s="312">
        <v>1140500</v>
      </c>
      <c r="R33" s="281" t="s">
        <v>34</v>
      </c>
      <c r="S33" s="277">
        <v>0</v>
      </c>
      <c r="T33" s="246" t="s">
        <v>34</v>
      </c>
      <c r="U33" s="246" t="s">
        <v>34</v>
      </c>
      <c r="V33" s="246" t="s">
        <v>34</v>
      </c>
      <c r="W33" s="246" t="s">
        <v>34</v>
      </c>
      <c r="X33" s="246" t="s">
        <v>34</v>
      </c>
      <c r="Y33" s="246" t="s">
        <v>34</v>
      </c>
      <c r="Z33" s="246" t="s">
        <v>34</v>
      </c>
      <c r="AA33" s="313" t="s">
        <v>34</v>
      </c>
      <c r="AB33" s="222"/>
      <c r="AC33" s="222"/>
      <c r="AD33" s="222"/>
      <c r="AE33" s="222"/>
      <c r="AF33" s="222"/>
      <c r="AG33" s="222"/>
      <c r="AH33" s="222"/>
      <c r="AI33" s="222"/>
      <c r="AJ33" s="222"/>
      <c r="AK33" s="222"/>
      <c r="AL33" s="222"/>
      <c r="AM33" s="222"/>
      <c r="AN33" s="222"/>
      <c r="AO33" s="222"/>
      <c r="AP33" s="222"/>
      <c r="AQ33" s="222"/>
      <c r="AR33" s="222"/>
      <c r="AS33" s="222"/>
      <c r="AT33" s="222"/>
      <c r="AU33" s="222"/>
      <c r="AV33" s="222"/>
      <c r="AW33" s="222"/>
      <c r="AX33" s="222"/>
      <c r="AY33" s="222"/>
      <c r="AZ33" s="222"/>
      <c r="BA33" s="222"/>
      <c r="BB33" s="222"/>
      <c r="BC33" s="222"/>
      <c r="BD33" s="222"/>
      <c r="BE33" s="222"/>
      <c r="BF33" s="222"/>
      <c r="BG33" s="222"/>
      <c r="BH33" s="222"/>
      <c r="BI33" s="222"/>
      <c r="BJ33" s="222"/>
      <c r="BK33" s="222"/>
      <c r="BL33" s="222"/>
      <c r="BM33" s="222"/>
      <c r="BN33" s="222"/>
      <c r="BO33" s="222"/>
      <c r="BP33" s="222"/>
      <c r="BQ33" s="222"/>
      <c r="BR33" s="222"/>
      <c r="BS33" s="222"/>
      <c r="BT33" s="222"/>
      <c r="BU33" s="222"/>
      <c r="BV33" s="314" t="s">
        <v>34</v>
      </c>
    </row>
    <row r="34" spans="1:74" ht="15">
      <c r="A34" s="275">
        <v>2033</v>
      </c>
      <c r="B34" s="209">
        <v>0</v>
      </c>
      <c r="C34" s="209">
        <v>0</v>
      </c>
      <c r="D34" s="309" t="s">
        <v>34</v>
      </c>
      <c r="E34" s="310" t="s">
        <v>34</v>
      </c>
      <c r="F34" s="275" t="s">
        <v>34</v>
      </c>
      <c r="G34" s="315">
        <v>0</v>
      </c>
      <c r="H34" s="315">
        <v>0</v>
      </c>
      <c r="I34" s="315">
        <v>0</v>
      </c>
      <c r="J34" s="315">
        <v>0</v>
      </c>
      <c r="K34" s="315">
        <v>0</v>
      </c>
      <c r="L34" s="315">
        <v>0</v>
      </c>
      <c r="M34" s="309" t="s">
        <v>34</v>
      </c>
      <c r="N34" s="311" t="s">
        <v>34</v>
      </c>
      <c r="O34" s="276">
        <v>23800</v>
      </c>
      <c r="P34" s="312">
        <v>64500</v>
      </c>
      <c r="Q34" s="312">
        <v>1140500</v>
      </c>
      <c r="R34" s="281" t="s">
        <v>34</v>
      </c>
      <c r="S34" s="277">
        <v>0</v>
      </c>
      <c r="T34" s="246" t="s">
        <v>34</v>
      </c>
      <c r="U34" s="246" t="s">
        <v>34</v>
      </c>
      <c r="V34" s="246" t="s">
        <v>34</v>
      </c>
      <c r="W34" s="246" t="s">
        <v>34</v>
      </c>
      <c r="X34" s="246" t="s">
        <v>34</v>
      </c>
      <c r="Y34" s="246" t="s">
        <v>34</v>
      </c>
      <c r="Z34" s="246" t="s">
        <v>34</v>
      </c>
      <c r="AA34" s="313" t="s">
        <v>34</v>
      </c>
      <c r="AB34" s="222"/>
      <c r="AC34" s="222"/>
      <c r="AD34" s="222"/>
      <c r="AE34" s="222"/>
      <c r="AF34" s="222"/>
      <c r="AG34" s="222"/>
      <c r="AH34" s="222"/>
      <c r="AI34" s="222"/>
      <c r="AJ34" s="222"/>
      <c r="AK34" s="222"/>
      <c r="AL34" s="222"/>
      <c r="AM34" s="222"/>
      <c r="AN34" s="222"/>
      <c r="AO34" s="222"/>
      <c r="AP34" s="222"/>
      <c r="AQ34" s="222"/>
      <c r="AR34" s="222"/>
      <c r="AS34" s="222"/>
      <c r="AT34" s="222"/>
      <c r="AU34" s="222"/>
      <c r="AV34" s="222"/>
      <c r="AW34" s="222"/>
      <c r="AX34" s="222"/>
      <c r="AY34" s="222"/>
      <c r="AZ34" s="222"/>
      <c r="BA34" s="222"/>
      <c r="BB34" s="222"/>
      <c r="BC34" s="222"/>
      <c r="BD34" s="222"/>
      <c r="BE34" s="222"/>
      <c r="BF34" s="222"/>
      <c r="BG34" s="222"/>
      <c r="BH34" s="222"/>
      <c r="BI34" s="222"/>
      <c r="BJ34" s="222"/>
      <c r="BK34" s="222"/>
      <c r="BL34" s="222"/>
      <c r="BM34" s="222"/>
      <c r="BN34" s="222"/>
      <c r="BO34" s="222"/>
      <c r="BP34" s="222"/>
      <c r="BQ34" s="222"/>
      <c r="BR34" s="222"/>
      <c r="BS34" s="222"/>
      <c r="BT34" s="222"/>
      <c r="BU34" s="222"/>
      <c r="BV34" s="314" t="s">
        <v>34</v>
      </c>
    </row>
    <row r="35" spans="1:74" ht="15">
      <c r="A35" s="275">
        <v>2034</v>
      </c>
      <c r="B35" s="209">
        <v>0</v>
      </c>
      <c r="C35" s="209">
        <v>0</v>
      </c>
      <c r="D35" s="309" t="s">
        <v>34</v>
      </c>
      <c r="E35" s="310" t="s">
        <v>34</v>
      </c>
      <c r="F35" s="275" t="s">
        <v>34</v>
      </c>
      <c r="G35" s="315">
        <v>0</v>
      </c>
      <c r="H35" s="315">
        <v>0</v>
      </c>
      <c r="I35" s="315">
        <v>0</v>
      </c>
      <c r="J35" s="315">
        <v>0</v>
      </c>
      <c r="K35" s="315">
        <v>0</v>
      </c>
      <c r="L35" s="315">
        <v>0</v>
      </c>
      <c r="M35" s="309" t="s">
        <v>34</v>
      </c>
      <c r="N35" s="311" t="s">
        <v>34</v>
      </c>
      <c r="O35" s="276">
        <v>23800</v>
      </c>
      <c r="P35" s="312">
        <v>64500</v>
      </c>
      <c r="Q35" s="312">
        <v>1140500</v>
      </c>
      <c r="R35" s="281" t="s">
        <v>34</v>
      </c>
      <c r="S35" s="277">
        <v>0</v>
      </c>
      <c r="T35" s="246" t="s">
        <v>34</v>
      </c>
      <c r="U35" s="246" t="s">
        <v>34</v>
      </c>
      <c r="V35" s="246" t="s">
        <v>34</v>
      </c>
      <c r="W35" s="246" t="s">
        <v>34</v>
      </c>
      <c r="X35" s="246" t="s">
        <v>34</v>
      </c>
      <c r="Y35" s="246" t="s">
        <v>34</v>
      </c>
      <c r="Z35" s="246" t="s">
        <v>34</v>
      </c>
      <c r="AA35" s="313" t="s">
        <v>34</v>
      </c>
      <c r="AB35" s="222"/>
      <c r="AC35" s="222"/>
      <c r="AD35" s="222"/>
      <c r="AE35" s="222"/>
      <c r="AF35" s="222"/>
      <c r="AG35" s="222"/>
      <c r="AH35" s="222"/>
      <c r="AI35" s="222"/>
      <c r="AJ35" s="222"/>
      <c r="AK35" s="222"/>
      <c r="AL35" s="222"/>
      <c r="AM35" s="222"/>
      <c r="AN35" s="222"/>
      <c r="AO35" s="222"/>
      <c r="AP35" s="222"/>
      <c r="AQ35" s="222"/>
      <c r="AR35" s="222"/>
      <c r="AS35" s="222"/>
      <c r="AT35" s="222"/>
      <c r="AU35" s="222"/>
      <c r="AV35" s="222"/>
      <c r="AW35" s="222"/>
      <c r="AX35" s="222"/>
      <c r="AY35" s="222"/>
      <c r="AZ35" s="222"/>
      <c r="BA35" s="222"/>
      <c r="BB35" s="222"/>
      <c r="BC35" s="222"/>
      <c r="BD35" s="222"/>
      <c r="BE35" s="222"/>
      <c r="BF35" s="222"/>
      <c r="BG35" s="222"/>
      <c r="BH35" s="222"/>
      <c r="BI35" s="222"/>
      <c r="BJ35" s="222"/>
      <c r="BK35" s="222"/>
      <c r="BL35" s="222"/>
      <c r="BM35" s="222"/>
      <c r="BN35" s="222"/>
      <c r="BO35" s="222"/>
      <c r="BP35" s="222"/>
      <c r="BQ35" s="222"/>
      <c r="BR35" s="222"/>
      <c r="BS35" s="222"/>
      <c r="BT35" s="222"/>
      <c r="BU35" s="222"/>
      <c r="BV35" s="314" t="s">
        <v>34</v>
      </c>
    </row>
    <row r="36" spans="1:74" ht="15">
      <c r="A36" s="275">
        <v>2035</v>
      </c>
      <c r="B36" s="209">
        <v>0</v>
      </c>
      <c r="C36" s="209">
        <v>0</v>
      </c>
      <c r="D36" s="309" t="s">
        <v>34</v>
      </c>
      <c r="E36" s="310" t="s">
        <v>34</v>
      </c>
      <c r="F36" s="275" t="s">
        <v>34</v>
      </c>
      <c r="G36" s="315">
        <v>0</v>
      </c>
      <c r="H36" s="315">
        <v>0</v>
      </c>
      <c r="I36" s="315">
        <v>0</v>
      </c>
      <c r="J36" s="315">
        <v>0</v>
      </c>
      <c r="K36" s="315">
        <v>0</v>
      </c>
      <c r="L36" s="315">
        <v>0</v>
      </c>
      <c r="M36" s="309" t="s">
        <v>34</v>
      </c>
      <c r="N36" s="311" t="s">
        <v>34</v>
      </c>
      <c r="O36" s="276">
        <v>23800</v>
      </c>
      <c r="P36" s="312">
        <v>64500</v>
      </c>
      <c r="Q36" s="312">
        <v>1140500</v>
      </c>
      <c r="R36" s="281" t="s">
        <v>34</v>
      </c>
      <c r="S36" s="277">
        <v>0</v>
      </c>
      <c r="T36" s="246" t="s">
        <v>34</v>
      </c>
      <c r="U36" s="246" t="s">
        <v>34</v>
      </c>
      <c r="V36" s="246" t="s">
        <v>34</v>
      </c>
      <c r="W36" s="246" t="s">
        <v>34</v>
      </c>
      <c r="X36" s="246" t="s">
        <v>34</v>
      </c>
      <c r="Y36" s="246" t="s">
        <v>34</v>
      </c>
      <c r="Z36" s="246" t="s">
        <v>34</v>
      </c>
      <c r="AA36" s="313" t="s">
        <v>34</v>
      </c>
      <c r="AB36" s="222"/>
      <c r="AC36" s="222"/>
      <c r="AD36" s="222"/>
      <c r="AE36" s="222"/>
      <c r="AF36" s="222"/>
      <c r="AG36" s="222"/>
      <c r="AH36" s="222"/>
      <c r="AI36" s="222"/>
      <c r="AJ36" s="222"/>
      <c r="AK36" s="222"/>
      <c r="AL36" s="222"/>
      <c r="AM36" s="222"/>
      <c r="AN36" s="222"/>
      <c r="AO36" s="222"/>
      <c r="AP36" s="222"/>
      <c r="AQ36" s="222"/>
      <c r="AR36" s="222"/>
      <c r="AS36" s="222"/>
      <c r="AT36" s="222"/>
      <c r="AU36" s="222"/>
      <c r="AV36" s="222"/>
      <c r="AW36" s="222"/>
      <c r="AX36" s="222"/>
      <c r="AY36" s="222"/>
      <c r="AZ36" s="222"/>
      <c r="BA36" s="222"/>
      <c r="BB36" s="222"/>
      <c r="BC36" s="222"/>
      <c r="BD36" s="222"/>
      <c r="BE36" s="222"/>
      <c r="BF36" s="222"/>
      <c r="BG36" s="222"/>
      <c r="BH36" s="222"/>
      <c r="BI36" s="222"/>
      <c r="BJ36" s="222"/>
      <c r="BK36" s="222"/>
      <c r="BL36" s="222"/>
      <c r="BM36" s="222"/>
      <c r="BN36" s="222"/>
      <c r="BO36" s="222"/>
      <c r="BP36" s="222"/>
      <c r="BQ36" s="222"/>
      <c r="BR36" s="222"/>
      <c r="BS36" s="222"/>
      <c r="BT36" s="222"/>
      <c r="BU36" s="222"/>
      <c r="BV36" s="314" t="s">
        <v>34</v>
      </c>
    </row>
    <row r="37" spans="1:74" ht="15">
      <c r="A37" s="275">
        <v>2036</v>
      </c>
      <c r="B37" s="209">
        <v>0</v>
      </c>
      <c r="C37" s="209">
        <v>0</v>
      </c>
      <c r="D37" s="309" t="s">
        <v>34</v>
      </c>
      <c r="E37" s="310" t="s">
        <v>34</v>
      </c>
      <c r="F37" s="275" t="s">
        <v>34</v>
      </c>
      <c r="G37" s="315">
        <v>0</v>
      </c>
      <c r="H37" s="315">
        <v>0</v>
      </c>
      <c r="I37" s="315">
        <v>0</v>
      </c>
      <c r="J37" s="315">
        <v>0</v>
      </c>
      <c r="K37" s="315">
        <v>0</v>
      </c>
      <c r="L37" s="315">
        <v>0</v>
      </c>
      <c r="M37" s="309" t="s">
        <v>34</v>
      </c>
      <c r="N37" s="311" t="s">
        <v>34</v>
      </c>
      <c r="O37" s="276">
        <v>23800</v>
      </c>
      <c r="P37" s="312">
        <v>64500</v>
      </c>
      <c r="Q37" s="312">
        <v>1140500</v>
      </c>
      <c r="R37" s="281" t="s">
        <v>34</v>
      </c>
      <c r="S37" s="277">
        <v>0</v>
      </c>
      <c r="T37" s="246" t="s">
        <v>34</v>
      </c>
      <c r="U37" s="246" t="s">
        <v>34</v>
      </c>
      <c r="V37" s="246" t="s">
        <v>34</v>
      </c>
      <c r="W37" s="246" t="s">
        <v>34</v>
      </c>
      <c r="X37" s="246" t="s">
        <v>34</v>
      </c>
      <c r="Y37" s="246" t="s">
        <v>34</v>
      </c>
      <c r="Z37" s="246" t="s">
        <v>34</v>
      </c>
      <c r="AA37" s="313" t="s">
        <v>34</v>
      </c>
      <c r="AB37" s="222"/>
      <c r="AC37" s="222"/>
      <c r="AD37" s="222"/>
      <c r="AE37" s="222"/>
      <c r="AF37" s="222"/>
      <c r="AG37" s="222"/>
      <c r="AH37" s="222"/>
      <c r="AI37" s="222"/>
      <c r="AJ37" s="222"/>
      <c r="AK37" s="222"/>
      <c r="AL37" s="222"/>
      <c r="AM37" s="222"/>
      <c r="AN37" s="222"/>
      <c r="AO37" s="222"/>
      <c r="AP37" s="222"/>
      <c r="AQ37" s="222"/>
      <c r="AR37" s="222"/>
      <c r="AS37" s="222"/>
      <c r="AT37" s="222"/>
      <c r="AU37" s="222"/>
      <c r="AV37" s="222"/>
      <c r="AW37" s="222"/>
      <c r="AX37" s="222"/>
      <c r="AY37" s="222"/>
      <c r="AZ37" s="222"/>
      <c r="BA37" s="222"/>
      <c r="BB37" s="222"/>
      <c r="BC37" s="222"/>
      <c r="BD37" s="222"/>
      <c r="BE37" s="222"/>
      <c r="BF37" s="222"/>
      <c r="BG37" s="222"/>
      <c r="BH37" s="222"/>
      <c r="BI37" s="222"/>
      <c r="BJ37" s="222"/>
      <c r="BK37" s="222"/>
      <c r="BL37" s="222"/>
      <c r="BM37" s="222"/>
      <c r="BN37" s="222"/>
      <c r="BO37" s="222"/>
      <c r="BP37" s="222"/>
      <c r="BQ37" s="222"/>
      <c r="BR37" s="222"/>
      <c r="BS37" s="222"/>
      <c r="BT37" s="222"/>
      <c r="BU37" s="222"/>
      <c r="BV37" s="314" t="s">
        <v>34</v>
      </c>
    </row>
    <row r="38" spans="1:74" ht="15">
      <c r="A38" s="275">
        <v>2037</v>
      </c>
      <c r="B38" s="209">
        <v>0</v>
      </c>
      <c r="C38" s="209">
        <v>0</v>
      </c>
      <c r="D38" s="309" t="s">
        <v>34</v>
      </c>
      <c r="E38" s="310" t="s">
        <v>34</v>
      </c>
      <c r="F38" s="275" t="s">
        <v>34</v>
      </c>
      <c r="G38" s="315">
        <v>0</v>
      </c>
      <c r="H38" s="315">
        <v>0</v>
      </c>
      <c r="I38" s="315">
        <v>0</v>
      </c>
      <c r="J38" s="315">
        <v>0</v>
      </c>
      <c r="K38" s="315">
        <v>0</v>
      </c>
      <c r="L38" s="315">
        <v>0</v>
      </c>
      <c r="M38" s="309" t="s">
        <v>34</v>
      </c>
      <c r="N38" s="311" t="s">
        <v>34</v>
      </c>
      <c r="O38" s="276">
        <v>23800</v>
      </c>
      <c r="P38" s="312">
        <v>64500</v>
      </c>
      <c r="Q38" s="312">
        <v>1140500</v>
      </c>
      <c r="R38" s="281" t="s">
        <v>34</v>
      </c>
      <c r="S38" s="277">
        <v>0</v>
      </c>
      <c r="T38" s="246" t="s">
        <v>34</v>
      </c>
      <c r="U38" s="246" t="s">
        <v>34</v>
      </c>
      <c r="V38" s="246" t="s">
        <v>34</v>
      </c>
      <c r="W38" s="246" t="s">
        <v>34</v>
      </c>
      <c r="X38" s="246" t="s">
        <v>34</v>
      </c>
      <c r="Y38" s="246" t="s">
        <v>34</v>
      </c>
      <c r="Z38" s="246" t="s">
        <v>34</v>
      </c>
      <c r="AA38" s="313" t="s">
        <v>34</v>
      </c>
      <c r="AB38" s="222"/>
      <c r="AC38" s="222"/>
      <c r="AD38" s="222"/>
      <c r="AE38" s="222"/>
      <c r="AF38" s="222"/>
      <c r="AG38" s="222"/>
      <c r="AH38" s="222"/>
      <c r="AI38" s="222"/>
      <c r="AJ38" s="222"/>
      <c r="AK38" s="222"/>
      <c r="AL38" s="222"/>
      <c r="AM38" s="222"/>
      <c r="AN38" s="222"/>
      <c r="AO38" s="222"/>
      <c r="AP38" s="222"/>
      <c r="AQ38" s="222"/>
      <c r="AR38" s="222"/>
      <c r="AS38" s="222"/>
      <c r="AT38" s="222"/>
      <c r="AU38" s="222"/>
      <c r="AV38" s="222"/>
      <c r="AW38" s="222"/>
      <c r="AX38" s="222"/>
      <c r="AY38" s="222"/>
      <c r="AZ38" s="222"/>
      <c r="BA38" s="222"/>
      <c r="BB38" s="222"/>
      <c r="BC38" s="222"/>
      <c r="BD38" s="222"/>
      <c r="BE38" s="222"/>
      <c r="BF38" s="222"/>
      <c r="BG38" s="222"/>
      <c r="BH38" s="222"/>
      <c r="BI38" s="222"/>
      <c r="BJ38" s="222"/>
      <c r="BK38" s="222"/>
      <c r="BL38" s="222"/>
      <c r="BM38" s="222"/>
      <c r="BN38" s="222"/>
      <c r="BO38" s="222"/>
      <c r="BP38" s="222"/>
      <c r="BQ38" s="222"/>
      <c r="BR38" s="222"/>
      <c r="BS38" s="222"/>
      <c r="BT38" s="222"/>
      <c r="BU38" s="222"/>
      <c r="BV38" s="314" t="s">
        <v>34</v>
      </c>
    </row>
    <row r="39" spans="1:74" ht="15">
      <c r="A39" s="275">
        <v>2038</v>
      </c>
      <c r="B39" s="209">
        <v>0</v>
      </c>
      <c r="C39" s="209">
        <v>0</v>
      </c>
      <c r="D39" s="309" t="s">
        <v>34</v>
      </c>
      <c r="E39" s="310" t="s">
        <v>34</v>
      </c>
      <c r="F39" s="275" t="s">
        <v>34</v>
      </c>
      <c r="G39" s="315">
        <v>0</v>
      </c>
      <c r="H39" s="315">
        <v>0</v>
      </c>
      <c r="I39" s="315">
        <v>0</v>
      </c>
      <c r="J39" s="315">
        <v>0</v>
      </c>
      <c r="K39" s="315">
        <v>0</v>
      </c>
      <c r="L39" s="315">
        <v>0</v>
      </c>
      <c r="M39" s="309" t="s">
        <v>34</v>
      </c>
      <c r="N39" s="311" t="s">
        <v>34</v>
      </c>
      <c r="O39" s="276">
        <v>23800</v>
      </c>
      <c r="P39" s="312">
        <v>64500</v>
      </c>
      <c r="Q39" s="312">
        <v>1140500</v>
      </c>
      <c r="R39" s="281" t="s">
        <v>34</v>
      </c>
      <c r="S39" s="277">
        <v>0</v>
      </c>
      <c r="T39" s="246" t="s">
        <v>34</v>
      </c>
      <c r="U39" s="246" t="s">
        <v>34</v>
      </c>
      <c r="V39" s="246" t="s">
        <v>34</v>
      </c>
      <c r="W39" s="246" t="s">
        <v>34</v>
      </c>
      <c r="X39" s="246" t="s">
        <v>34</v>
      </c>
      <c r="Y39" s="246" t="s">
        <v>34</v>
      </c>
      <c r="Z39" s="246" t="s">
        <v>34</v>
      </c>
      <c r="AA39" s="313" t="s">
        <v>34</v>
      </c>
      <c r="AB39" s="222"/>
      <c r="AC39" s="222"/>
      <c r="AD39" s="222"/>
      <c r="AE39" s="222"/>
      <c r="AF39" s="222"/>
      <c r="AG39" s="222"/>
      <c r="AH39" s="222"/>
      <c r="AI39" s="222"/>
      <c r="AJ39" s="222"/>
      <c r="AK39" s="222"/>
      <c r="AL39" s="222"/>
      <c r="AM39" s="222"/>
      <c r="AN39" s="222"/>
      <c r="AO39" s="222"/>
      <c r="AP39" s="222"/>
      <c r="AQ39" s="222"/>
      <c r="AR39" s="222"/>
      <c r="AS39" s="222"/>
      <c r="AT39" s="222"/>
      <c r="AU39" s="222"/>
      <c r="AV39" s="222"/>
      <c r="AW39" s="222"/>
      <c r="AX39" s="222"/>
      <c r="AY39" s="222"/>
      <c r="AZ39" s="222"/>
      <c r="BA39" s="222"/>
      <c r="BB39" s="222"/>
      <c r="BC39" s="222"/>
      <c r="BD39" s="222"/>
      <c r="BE39" s="222"/>
      <c r="BF39" s="222"/>
      <c r="BG39" s="222"/>
      <c r="BH39" s="222"/>
      <c r="BI39" s="222"/>
      <c r="BJ39" s="222"/>
      <c r="BK39" s="222"/>
      <c r="BL39" s="222"/>
      <c r="BM39" s="222"/>
      <c r="BN39" s="222"/>
      <c r="BO39" s="222"/>
      <c r="BP39" s="222"/>
      <c r="BQ39" s="222"/>
      <c r="BR39" s="222"/>
      <c r="BS39" s="222"/>
      <c r="BT39" s="222"/>
      <c r="BU39" s="222"/>
      <c r="BV39" s="314" t="s">
        <v>34</v>
      </c>
    </row>
    <row r="40" spans="1:74" ht="15">
      <c r="A40" s="275">
        <v>2039</v>
      </c>
      <c r="B40" s="209">
        <v>0</v>
      </c>
      <c r="C40" s="209">
        <v>0</v>
      </c>
      <c r="D40" s="309" t="s">
        <v>34</v>
      </c>
      <c r="E40" s="310" t="s">
        <v>34</v>
      </c>
      <c r="F40" s="275" t="s">
        <v>34</v>
      </c>
      <c r="G40" s="315">
        <v>0</v>
      </c>
      <c r="H40" s="315">
        <v>0</v>
      </c>
      <c r="I40" s="315">
        <v>0</v>
      </c>
      <c r="J40" s="315">
        <v>0</v>
      </c>
      <c r="K40" s="315">
        <v>0</v>
      </c>
      <c r="L40" s="315">
        <v>0</v>
      </c>
      <c r="M40" s="309" t="s">
        <v>34</v>
      </c>
      <c r="N40" s="311" t="s">
        <v>34</v>
      </c>
      <c r="O40" s="276">
        <v>23800</v>
      </c>
      <c r="P40" s="312">
        <v>64500</v>
      </c>
      <c r="Q40" s="312">
        <v>1140500</v>
      </c>
      <c r="R40" s="281" t="s">
        <v>34</v>
      </c>
      <c r="S40" s="277">
        <v>0</v>
      </c>
      <c r="T40" s="246" t="s">
        <v>34</v>
      </c>
      <c r="U40" s="246" t="s">
        <v>34</v>
      </c>
      <c r="V40" s="246" t="s">
        <v>34</v>
      </c>
      <c r="W40" s="246" t="s">
        <v>34</v>
      </c>
      <c r="X40" s="246" t="s">
        <v>34</v>
      </c>
      <c r="Y40" s="246" t="s">
        <v>34</v>
      </c>
      <c r="Z40" s="246" t="s">
        <v>34</v>
      </c>
      <c r="AA40" s="313" t="s">
        <v>34</v>
      </c>
      <c r="AB40" s="222"/>
      <c r="AC40" s="222"/>
      <c r="AD40" s="222"/>
      <c r="AE40" s="222"/>
      <c r="AF40" s="222"/>
      <c r="AG40" s="222"/>
      <c r="AH40" s="222"/>
      <c r="AI40" s="222"/>
      <c r="AJ40" s="222"/>
      <c r="AK40" s="222"/>
      <c r="AL40" s="222"/>
      <c r="AM40" s="222"/>
      <c r="AN40" s="222"/>
      <c r="AO40" s="222"/>
      <c r="AP40" s="222"/>
      <c r="AQ40" s="222"/>
      <c r="AR40" s="222"/>
      <c r="AS40" s="222"/>
      <c r="AT40" s="222"/>
      <c r="AU40" s="222"/>
      <c r="AV40" s="222"/>
      <c r="AW40" s="222"/>
      <c r="AX40" s="222"/>
      <c r="AY40" s="222"/>
      <c r="AZ40" s="222"/>
      <c r="BA40" s="222"/>
      <c r="BB40" s="222"/>
      <c r="BC40" s="222"/>
      <c r="BD40" s="222"/>
      <c r="BE40" s="222"/>
      <c r="BF40" s="222"/>
      <c r="BG40" s="222"/>
      <c r="BH40" s="222"/>
      <c r="BI40" s="222"/>
      <c r="BJ40" s="222"/>
      <c r="BK40" s="222"/>
      <c r="BL40" s="222"/>
      <c r="BM40" s="222"/>
      <c r="BN40" s="222"/>
      <c r="BO40" s="222"/>
      <c r="BP40" s="222"/>
      <c r="BQ40" s="222"/>
      <c r="BR40" s="222"/>
      <c r="BS40" s="222"/>
      <c r="BT40" s="222"/>
      <c r="BU40" s="222"/>
      <c r="BV40" s="314" t="s">
        <v>34</v>
      </c>
    </row>
    <row r="41" spans="1:74" ht="15">
      <c r="A41" s="275">
        <v>2040</v>
      </c>
      <c r="B41" s="209">
        <v>0</v>
      </c>
      <c r="C41" s="209">
        <v>0</v>
      </c>
      <c r="D41" s="309" t="s">
        <v>34</v>
      </c>
      <c r="E41" s="310" t="s">
        <v>34</v>
      </c>
      <c r="F41" s="275" t="s">
        <v>34</v>
      </c>
      <c r="G41" s="315">
        <v>0</v>
      </c>
      <c r="H41" s="315">
        <v>0</v>
      </c>
      <c r="I41" s="315">
        <v>0</v>
      </c>
      <c r="J41" s="315">
        <v>0</v>
      </c>
      <c r="K41" s="315">
        <v>0</v>
      </c>
      <c r="L41" s="315">
        <v>0</v>
      </c>
      <c r="M41" s="309" t="s">
        <v>34</v>
      </c>
      <c r="N41" s="311" t="s">
        <v>34</v>
      </c>
      <c r="O41" s="276">
        <v>23800</v>
      </c>
      <c r="P41" s="312">
        <v>64500</v>
      </c>
      <c r="Q41" s="312">
        <v>1140500</v>
      </c>
      <c r="R41" s="281" t="s">
        <v>34</v>
      </c>
      <c r="S41" s="277">
        <v>0</v>
      </c>
      <c r="T41" s="246" t="s">
        <v>34</v>
      </c>
      <c r="U41" s="246" t="s">
        <v>34</v>
      </c>
      <c r="V41" s="246" t="s">
        <v>34</v>
      </c>
      <c r="W41" s="246" t="s">
        <v>34</v>
      </c>
      <c r="X41" s="246" t="s">
        <v>34</v>
      </c>
      <c r="Y41" s="246" t="s">
        <v>34</v>
      </c>
      <c r="Z41" s="246" t="s">
        <v>34</v>
      </c>
      <c r="AA41" s="313" t="s">
        <v>34</v>
      </c>
      <c r="AB41" s="222"/>
      <c r="AC41" s="222"/>
      <c r="AD41" s="222"/>
      <c r="AE41" s="222"/>
      <c r="AF41" s="222"/>
      <c r="AG41" s="222"/>
      <c r="AH41" s="222"/>
      <c r="AI41" s="222"/>
      <c r="AJ41" s="222"/>
      <c r="AK41" s="222"/>
      <c r="AL41" s="222"/>
      <c r="AM41" s="222"/>
      <c r="AN41" s="222"/>
      <c r="AO41" s="222"/>
      <c r="AP41" s="222"/>
      <c r="AQ41" s="222"/>
      <c r="AR41" s="222"/>
      <c r="AS41" s="222"/>
      <c r="AT41" s="222"/>
      <c r="AU41" s="222"/>
      <c r="AV41" s="222"/>
      <c r="AW41" s="222"/>
      <c r="AX41" s="222"/>
      <c r="AY41" s="222"/>
      <c r="AZ41" s="222"/>
      <c r="BA41" s="222"/>
      <c r="BB41" s="222"/>
      <c r="BC41" s="222"/>
      <c r="BD41" s="222"/>
      <c r="BE41" s="222"/>
      <c r="BF41" s="222"/>
      <c r="BG41" s="222"/>
      <c r="BH41" s="222"/>
      <c r="BI41" s="222"/>
      <c r="BJ41" s="222"/>
      <c r="BK41" s="222"/>
      <c r="BL41" s="222"/>
      <c r="BM41" s="222"/>
      <c r="BN41" s="222"/>
      <c r="BO41" s="222"/>
      <c r="BP41" s="222"/>
      <c r="BQ41" s="222"/>
      <c r="BR41" s="222"/>
      <c r="BS41" s="222"/>
      <c r="BT41" s="222"/>
      <c r="BU41" s="222"/>
      <c r="BV41" s="314" t="s">
        <v>34</v>
      </c>
    </row>
    <row r="42" spans="1:74" ht="15">
      <c r="A42" s="275">
        <v>2041</v>
      </c>
      <c r="B42" s="209">
        <v>0</v>
      </c>
      <c r="C42" s="209">
        <v>0</v>
      </c>
      <c r="D42" s="309" t="s">
        <v>34</v>
      </c>
      <c r="E42" s="310" t="s">
        <v>34</v>
      </c>
      <c r="F42" s="275" t="s">
        <v>34</v>
      </c>
      <c r="G42" s="315">
        <v>0</v>
      </c>
      <c r="H42" s="315">
        <v>0</v>
      </c>
      <c r="I42" s="315">
        <v>0</v>
      </c>
      <c r="J42" s="315">
        <v>0</v>
      </c>
      <c r="K42" s="315">
        <v>0</v>
      </c>
      <c r="L42" s="315">
        <v>0</v>
      </c>
      <c r="M42" s="309" t="s">
        <v>34</v>
      </c>
      <c r="N42" s="311" t="s">
        <v>34</v>
      </c>
      <c r="O42" s="276">
        <v>23800</v>
      </c>
      <c r="P42" s="312">
        <v>64500</v>
      </c>
      <c r="Q42" s="312">
        <v>1140500</v>
      </c>
      <c r="R42" s="281" t="s">
        <v>34</v>
      </c>
      <c r="S42" s="277">
        <v>0</v>
      </c>
      <c r="T42" s="246" t="s">
        <v>34</v>
      </c>
      <c r="U42" s="246" t="s">
        <v>34</v>
      </c>
      <c r="V42" s="246" t="s">
        <v>34</v>
      </c>
      <c r="W42" s="246" t="s">
        <v>34</v>
      </c>
      <c r="X42" s="246" t="s">
        <v>34</v>
      </c>
      <c r="Y42" s="246" t="s">
        <v>34</v>
      </c>
      <c r="Z42" s="246" t="s">
        <v>34</v>
      </c>
      <c r="AA42" s="313" t="s">
        <v>34</v>
      </c>
      <c r="AB42" s="222"/>
      <c r="AC42" s="222"/>
      <c r="AD42" s="222"/>
      <c r="AE42" s="222"/>
      <c r="AF42" s="222"/>
      <c r="AG42" s="222"/>
      <c r="AH42" s="222"/>
      <c r="AI42" s="222"/>
      <c r="AJ42" s="222"/>
      <c r="AK42" s="222"/>
      <c r="AL42" s="222"/>
      <c r="AM42" s="222"/>
      <c r="AN42" s="222"/>
      <c r="AO42" s="222"/>
      <c r="AP42" s="222"/>
      <c r="AQ42" s="222"/>
      <c r="AR42" s="222"/>
      <c r="AS42" s="222"/>
      <c r="AT42" s="222"/>
      <c r="AU42" s="222"/>
      <c r="AV42" s="222"/>
      <c r="AW42" s="222"/>
      <c r="AX42" s="222"/>
      <c r="AY42" s="222"/>
      <c r="AZ42" s="222"/>
      <c r="BA42" s="222"/>
      <c r="BB42" s="222"/>
      <c r="BC42" s="222"/>
      <c r="BD42" s="222"/>
      <c r="BE42" s="222"/>
      <c r="BF42" s="222"/>
      <c r="BG42" s="222"/>
      <c r="BH42" s="222"/>
      <c r="BI42" s="222"/>
      <c r="BJ42" s="222"/>
      <c r="BK42" s="222"/>
      <c r="BL42" s="222"/>
      <c r="BM42" s="222"/>
      <c r="BN42" s="222"/>
      <c r="BO42" s="222"/>
      <c r="BP42" s="222"/>
      <c r="BQ42" s="222"/>
      <c r="BR42" s="222"/>
      <c r="BS42" s="222"/>
      <c r="BT42" s="222"/>
      <c r="BU42" s="222"/>
      <c r="BV42" s="314" t="s">
        <v>34</v>
      </c>
    </row>
    <row r="43" spans="1:74" ht="15">
      <c r="A43" s="275">
        <v>2042</v>
      </c>
      <c r="B43" s="209">
        <v>0</v>
      </c>
      <c r="C43" s="209">
        <v>0</v>
      </c>
      <c r="D43" s="309" t="s">
        <v>34</v>
      </c>
      <c r="E43" s="310" t="s">
        <v>34</v>
      </c>
      <c r="F43" s="275" t="s">
        <v>34</v>
      </c>
      <c r="G43" s="315">
        <v>0</v>
      </c>
      <c r="H43" s="315">
        <v>0</v>
      </c>
      <c r="I43" s="315">
        <v>0</v>
      </c>
      <c r="J43" s="315">
        <v>0</v>
      </c>
      <c r="K43" s="315">
        <v>0</v>
      </c>
      <c r="L43" s="315">
        <v>0</v>
      </c>
      <c r="M43" s="309" t="s">
        <v>34</v>
      </c>
      <c r="N43" s="311" t="s">
        <v>34</v>
      </c>
      <c r="O43" s="276">
        <v>23800</v>
      </c>
      <c r="P43" s="312">
        <v>64500</v>
      </c>
      <c r="Q43" s="312">
        <v>1140500</v>
      </c>
      <c r="R43" s="281" t="s">
        <v>34</v>
      </c>
      <c r="S43" s="277">
        <v>0</v>
      </c>
      <c r="T43" s="246" t="s">
        <v>34</v>
      </c>
      <c r="U43" s="246" t="s">
        <v>34</v>
      </c>
      <c r="V43" s="246" t="s">
        <v>34</v>
      </c>
      <c r="W43" s="246" t="s">
        <v>34</v>
      </c>
      <c r="X43" s="246" t="s">
        <v>34</v>
      </c>
      <c r="Y43" s="246" t="s">
        <v>34</v>
      </c>
      <c r="Z43" s="246" t="s">
        <v>34</v>
      </c>
      <c r="AA43" s="313" t="s">
        <v>34</v>
      </c>
      <c r="AB43" s="222"/>
      <c r="AC43" s="222"/>
      <c r="AD43" s="222"/>
      <c r="AE43" s="222"/>
      <c r="AF43" s="222"/>
      <c r="AG43" s="222"/>
      <c r="AH43" s="222"/>
      <c r="AI43" s="222"/>
      <c r="AJ43" s="222"/>
      <c r="AK43" s="222"/>
      <c r="AL43" s="222"/>
      <c r="AM43" s="222"/>
      <c r="AN43" s="222"/>
      <c r="AO43" s="222"/>
      <c r="AP43" s="222"/>
      <c r="AQ43" s="222"/>
      <c r="AR43" s="222"/>
      <c r="AS43" s="222"/>
      <c r="AT43" s="222"/>
      <c r="AU43" s="222"/>
      <c r="AV43" s="222"/>
      <c r="AW43" s="222"/>
      <c r="AX43" s="222"/>
      <c r="AY43" s="222"/>
      <c r="AZ43" s="222"/>
      <c r="BA43" s="222"/>
      <c r="BB43" s="222"/>
      <c r="BC43" s="222"/>
      <c r="BD43" s="222"/>
      <c r="BE43" s="222"/>
      <c r="BF43" s="222"/>
      <c r="BG43" s="222"/>
      <c r="BH43" s="222"/>
      <c r="BI43" s="222"/>
      <c r="BJ43" s="222"/>
      <c r="BK43" s="222"/>
      <c r="BL43" s="222"/>
      <c r="BM43" s="222"/>
      <c r="BN43" s="222"/>
      <c r="BO43" s="222"/>
      <c r="BP43" s="222"/>
      <c r="BQ43" s="222"/>
      <c r="BR43" s="222"/>
      <c r="BS43" s="222"/>
      <c r="BT43" s="222"/>
      <c r="BU43" s="222"/>
      <c r="BV43" s="314" t="s">
        <v>34</v>
      </c>
    </row>
    <row r="44" spans="1:74" ht="15">
      <c r="A44" s="275">
        <v>2043</v>
      </c>
      <c r="B44" s="209">
        <v>0</v>
      </c>
      <c r="C44" s="209">
        <v>0</v>
      </c>
      <c r="D44" s="309" t="s">
        <v>34</v>
      </c>
      <c r="E44" s="310" t="s">
        <v>34</v>
      </c>
      <c r="F44" s="275" t="s">
        <v>34</v>
      </c>
      <c r="G44" s="315">
        <v>0</v>
      </c>
      <c r="H44" s="315">
        <v>0</v>
      </c>
      <c r="I44" s="315">
        <v>0</v>
      </c>
      <c r="J44" s="315">
        <v>0</v>
      </c>
      <c r="K44" s="315">
        <v>0</v>
      </c>
      <c r="L44" s="315">
        <v>0</v>
      </c>
      <c r="M44" s="309" t="s">
        <v>34</v>
      </c>
      <c r="N44" s="311" t="s">
        <v>34</v>
      </c>
      <c r="O44" s="276">
        <v>23800</v>
      </c>
      <c r="P44" s="312">
        <v>64500</v>
      </c>
      <c r="Q44" s="312">
        <v>1140500</v>
      </c>
      <c r="R44" s="281" t="s">
        <v>34</v>
      </c>
      <c r="S44" s="277">
        <v>0</v>
      </c>
      <c r="T44" s="246" t="s">
        <v>34</v>
      </c>
      <c r="U44" s="246" t="s">
        <v>34</v>
      </c>
      <c r="V44" s="246" t="s">
        <v>34</v>
      </c>
      <c r="W44" s="246" t="s">
        <v>34</v>
      </c>
      <c r="X44" s="246" t="s">
        <v>34</v>
      </c>
      <c r="Y44" s="246" t="s">
        <v>34</v>
      </c>
      <c r="Z44" s="246" t="s">
        <v>34</v>
      </c>
      <c r="AA44" s="313" t="s">
        <v>34</v>
      </c>
      <c r="AB44" s="222"/>
      <c r="AC44" s="222"/>
      <c r="AD44" s="222"/>
      <c r="AE44" s="222"/>
      <c r="AF44" s="222"/>
      <c r="AG44" s="222"/>
      <c r="AH44" s="222"/>
      <c r="AI44" s="222"/>
      <c r="AJ44" s="222"/>
      <c r="AK44" s="222"/>
      <c r="AL44" s="222"/>
      <c r="AM44" s="222"/>
      <c r="AN44" s="222"/>
      <c r="AO44" s="222"/>
      <c r="AP44" s="222"/>
      <c r="AQ44" s="222"/>
      <c r="AR44" s="222"/>
      <c r="AS44" s="222"/>
      <c r="AT44" s="222"/>
      <c r="AU44" s="222"/>
      <c r="AV44" s="222"/>
      <c r="AW44" s="222"/>
      <c r="AX44" s="222"/>
      <c r="AY44" s="222"/>
      <c r="AZ44" s="222"/>
      <c r="BA44" s="222"/>
      <c r="BB44" s="222"/>
      <c r="BC44" s="222"/>
      <c r="BD44" s="222"/>
      <c r="BE44" s="222"/>
      <c r="BF44" s="222"/>
      <c r="BG44" s="222"/>
      <c r="BH44" s="222"/>
      <c r="BI44" s="222"/>
      <c r="BJ44" s="222"/>
      <c r="BK44" s="222"/>
      <c r="BL44" s="222"/>
      <c r="BM44" s="222"/>
      <c r="BN44" s="222"/>
      <c r="BO44" s="222"/>
      <c r="BP44" s="222"/>
      <c r="BQ44" s="222"/>
      <c r="BR44" s="222"/>
      <c r="BS44" s="222"/>
      <c r="BT44" s="222"/>
      <c r="BU44" s="222"/>
      <c r="BV44" s="314" t="s">
        <v>34</v>
      </c>
    </row>
    <row r="45" spans="1:74" ht="15">
      <c r="A45" s="275">
        <v>2044</v>
      </c>
      <c r="B45" s="209">
        <v>0</v>
      </c>
      <c r="C45" s="209">
        <v>0</v>
      </c>
      <c r="D45" s="309" t="s">
        <v>34</v>
      </c>
      <c r="E45" s="310" t="s">
        <v>34</v>
      </c>
      <c r="F45" s="275" t="s">
        <v>34</v>
      </c>
      <c r="G45" s="315">
        <v>0</v>
      </c>
      <c r="H45" s="315">
        <v>0</v>
      </c>
      <c r="I45" s="315">
        <v>0</v>
      </c>
      <c r="J45" s="315">
        <v>0</v>
      </c>
      <c r="K45" s="315">
        <v>0</v>
      </c>
      <c r="L45" s="315">
        <v>0</v>
      </c>
      <c r="M45" s="309" t="s">
        <v>34</v>
      </c>
      <c r="N45" s="311" t="s">
        <v>34</v>
      </c>
      <c r="O45" s="276">
        <v>23800</v>
      </c>
      <c r="P45" s="312">
        <v>64500</v>
      </c>
      <c r="Q45" s="312">
        <v>1140500</v>
      </c>
      <c r="R45" s="281" t="s">
        <v>34</v>
      </c>
      <c r="S45" s="277">
        <v>0</v>
      </c>
      <c r="T45" s="246" t="s">
        <v>34</v>
      </c>
      <c r="U45" s="246" t="s">
        <v>34</v>
      </c>
      <c r="V45" s="246" t="s">
        <v>34</v>
      </c>
      <c r="W45" s="246" t="s">
        <v>34</v>
      </c>
      <c r="X45" s="246" t="s">
        <v>34</v>
      </c>
      <c r="Y45" s="246" t="s">
        <v>34</v>
      </c>
      <c r="Z45" s="246" t="s">
        <v>34</v>
      </c>
      <c r="AA45" s="313" t="s">
        <v>34</v>
      </c>
      <c r="AB45" s="222"/>
      <c r="AC45" s="222"/>
      <c r="AD45" s="222"/>
      <c r="AE45" s="222"/>
      <c r="AF45" s="222"/>
      <c r="AG45" s="222"/>
      <c r="AH45" s="222"/>
      <c r="AI45" s="222"/>
      <c r="AJ45" s="222"/>
      <c r="AK45" s="222"/>
      <c r="AL45" s="222"/>
      <c r="AM45" s="222"/>
      <c r="AN45" s="222"/>
      <c r="AO45" s="222"/>
      <c r="AP45" s="222"/>
      <c r="AQ45" s="222"/>
      <c r="AR45" s="222"/>
      <c r="AS45" s="222"/>
      <c r="AT45" s="222"/>
      <c r="AU45" s="222"/>
      <c r="AV45" s="222"/>
      <c r="AW45" s="222"/>
      <c r="AX45" s="222"/>
      <c r="AY45" s="222"/>
      <c r="AZ45" s="222"/>
      <c r="BA45" s="222"/>
      <c r="BB45" s="222"/>
      <c r="BC45" s="222"/>
      <c r="BD45" s="222"/>
      <c r="BE45" s="222"/>
      <c r="BF45" s="222"/>
      <c r="BG45" s="222"/>
      <c r="BH45" s="222"/>
      <c r="BI45" s="222"/>
      <c r="BJ45" s="222"/>
      <c r="BK45" s="222"/>
      <c r="BL45" s="222"/>
      <c r="BM45" s="222"/>
      <c r="BN45" s="222"/>
      <c r="BO45" s="222"/>
      <c r="BP45" s="222"/>
      <c r="BQ45" s="222"/>
      <c r="BR45" s="222"/>
      <c r="BS45" s="222"/>
      <c r="BT45" s="222"/>
      <c r="BU45" s="222"/>
      <c r="BV45" s="314" t="s">
        <v>34</v>
      </c>
    </row>
    <row r="46" spans="1:74" ht="15">
      <c r="A46" s="275">
        <v>2045</v>
      </c>
      <c r="B46" s="209">
        <v>0</v>
      </c>
      <c r="C46" s="209">
        <v>0</v>
      </c>
      <c r="D46" s="309" t="s">
        <v>34</v>
      </c>
      <c r="E46" s="310" t="s">
        <v>34</v>
      </c>
      <c r="F46" s="275" t="s">
        <v>34</v>
      </c>
      <c r="G46" s="315">
        <v>0</v>
      </c>
      <c r="H46" s="315">
        <v>0</v>
      </c>
      <c r="I46" s="315">
        <v>0</v>
      </c>
      <c r="J46" s="315">
        <v>0</v>
      </c>
      <c r="K46" s="315">
        <v>0</v>
      </c>
      <c r="L46" s="315">
        <v>0</v>
      </c>
      <c r="M46" s="309" t="s">
        <v>34</v>
      </c>
      <c r="N46" s="311" t="s">
        <v>34</v>
      </c>
      <c r="O46" s="276">
        <v>23800</v>
      </c>
      <c r="P46" s="312">
        <v>64500</v>
      </c>
      <c r="Q46" s="312">
        <v>1140500</v>
      </c>
      <c r="R46" s="281" t="s">
        <v>34</v>
      </c>
      <c r="S46" s="277">
        <v>0</v>
      </c>
      <c r="T46" s="246" t="s">
        <v>34</v>
      </c>
      <c r="U46" s="246" t="s">
        <v>34</v>
      </c>
      <c r="V46" s="246" t="s">
        <v>34</v>
      </c>
      <c r="W46" s="246" t="s">
        <v>34</v>
      </c>
      <c r="X46" s="246" t="s">
        <v>34</v>
      </c>
      <c r="Y46" s="246" t="s">
        <v>34</v>
      </c>
      <c r="Z46" s="246" t="s">
        <v>34</v>
      </c>
      <c r="AA46" s="313" t="s">
        <v>34</v>
      </c>
      <c r="AB46" s="222"/>
      <c r="AC46" s="222"/>
      <c r="AD46" s="222"/>
      <c r="AE46" s="222"/>
      <c r="AF46" s="222"/>
      <c r="AG46" s="222"/>
      <c r="AH46" s="222"/>
      <c r="AI46" s="222"/>
      <c r="AJ46" s="222"/>
      <c r="AK46" s="222"/>
      <c r="AL46" s="222"/>
      <c r="AM46" s="222"/>
      <c r="AN46" s="222"/>
      <c r="AO46" s="222"/>
      <c r="AP46" s="222"/>
      <c r="AQ46" s="222"/>
      <c r="AR46" s="222"/>
      <c r="AS46" s="222"/>
      <c r="AT46" s="222"/>
      <c r="AU46" s="222"/>
      <c r="AV46" s="222"/>
      <c r="AW46" s="222"/>
      <c r="AX46" s="222"/>
      <c r="AY46" s="222"/>
      <c r="AZ46" s="222"/>
      <c r="BA46" s="222"/>
      <c r="BB46" s="222"/>
      <c r="BC46" s="222"/>
      <c r="BD46" s="222"/>
      <c r="BE46" s="222"/>
      <c r="BF46" s="222"/>
      <c r="BG46" s="222"/>
      <c r="BH46" s="222"/>
      <c r="BI46" s="222"/>
      <c r="BJ46" s="222"/>
      <c r="BK46" s="222"/>
      <c r="BL46" s="222"/>
      <c r="BM46" s="222"/>
      <c r="BN46" s="222"/>
      <c r="BO46" s="222"/>
      <c r="BP46" s="222"/>
      <c r="BQ46" s="222"/>
      <c r="BR46" s="222"/>
      <c r="BS46" s="222"/>
      <c r="BT46" s="222"/>
      <c r="BU46" s="222"/>
      <c r="BV46" s="314" t="s">
        <v>34</v>
      </c>
    </row>
    <row r="47" spans="1:74" ht="15">
      <c r="A47" s="275">
        <v>2046</v>
      </c>
      <c r="B47" s="209">
        <v>0</v>
      </c>
      <c r="C47" s="209">
        <v>0</v>
      </c>
      <c r="D47" s="309" t="s">
        <v>34</v>
      </c>
      <c r="E47" s="310" t="s">
        <v>34</v>
      </c>
      <c r="F47" s="275" t="s">
        <v>34</v>
      </c>
      <c r="G47" s="315">
        <v>0</v>
      </c>
      <c r="H47" s="315">
        <v>0</v>
      </c>
      <c r="I47" s="315">
        <v>0</v>
      </c>
      <c r="J47" s="315">
        <v>0</v>
      </c>
      <c r="K47" s="315">
        <v>0</v>
      </c>
      <c r="L47" s="315">
        <v>0</v>
      </c>
      <c r="M47" s="309" t="s">
        <v>34</v>
      </c>
      <c r="N47" s="311" t="s">
        <v>34</v>
      </c>
      <c r="O47" s="276">
        <v>23800</v>
      </c>
      <c r="P47" s="312">
        <v>64500</v>
      </c>
      <c r="Q47" s="312">
        <v>1140500</v>
      </c>
      <c r="R47" s="281" t="s">
        <v>34</v>
      </c>
      <c r="S47" s="277">
        <v>0</v>
      </c>
      <c r="T47" s="246" t="s">
        <v>34</v>
      </c>
      <c r="U47" s="246" t="s">
        <v>34</v>
      </c>
      <c r="V47" s="246" t="s">
        <v>34</v>
      </c>
      <c r="W47" s="246" t="s">
        <v>34</v>
      </c>
      <c r="X47" s="246" t="s">
        <v>34</v>
      </c>
      <c r="Y47" s="246" t="s">
        <v>34</v>
      </c>
      <c r="Z47" s="246" t="s">
        <v>34</v>
      </c>
      <c r="AA47" s="313" t="s">
        <v>34</v>
      </c>
      <c r="AB47" s="222"/>
      <c r="AC47" s="222"/>
      <c r="AD47" s="222"/>
      <c r="AE47" s="222"/>
      <c r="AF47" s="222"/>
      <c r="AG47" s="222"/>
      <c r="AH47" s="222"/>
      <c r="AI47" s="222"/>
      <c r="AJ47" s="222"/>
      <c r="AK47" s="222"/>
      <c r="AL47" s="222"/>
      <c r="AM47" s="222"/>
      <c r="AN47" s="222"/>
      <c r="AO47" s="222"/>
      <c r="AP47" s="222"/>
      <c r="AQ47" s="222"/>
      <c r="AR47" s="222"/>
      <c r="AS47" s="222"/>
      <c r="AT47" s="222"/>
      <c r="AU47" s="222"/>
      <c r="AV47" s="222"/>
      <c r="AW47" s="222"/>
      <c r="AX47" s="222"/>
      <c r="AY47" s="222"/>
      <c r="AZ47" s="222"/>
      <c r="BA47" s="222"/>
      <c r="BB47" s="222"/>
      <c r="BC47" s="222"/>
      <c r="BD47" s="222"/>
      <c r="BE47" s="222"/>
      <c r="BF47" s="222"/>
      <c r="BG47" s="222"/>
      <c r="BH47" s="222"/>
      <c r="BI47" s="222"/>
      <c r="BJ47" s="222"/>
      <c r="BK47" s="222"/>
      <c r="BL47" s="222"/>
      <c r="BM47" s="222"/>
      <c r="BN47" s="222"/>
      <c r="BO47" s="222"/>
      <c r="BP47" s="222"/>
      <c r="BQ47" s="222"/>
      <c r="BR47" s="222"/>
      <c r="BS47" s="222"/>
      <c r="BT47" s="222"/>
      <c r="BU47" s="222"/>
      <c r="BV47" s="314" t="s">
        <v>34</v>
      </c>
    </row>
    <row r="48" spans="1:74" ht="15">
      <c r="A48" s="275">
        <v>2047</v>
      </c>
      <c r="B48" s="209">
        <v>0</v>
      </c>
      <c r="C48" s="209">
        <v>0</v>
      </c>
      <c r="D48" s="309" t="s">
        <v>34</v>
      </c>
      <c r="E48" s="310" t="s">
        <v>34</v>
      </c>
      <c r="F48" s="275" t="s">
        <v>34</v>
      </c>
      <c r="G48" s="315">
        <v>0</v>
      </c>
      <c r="H48" s="315">
        <v>0</v>
      </c>
      <c r="I48" s="315">
        <v>0</v>
      </c>
      <c r="J48" s="315">
        <v>0</v>
      </c>
      <c r="K48" s="315">
        <v>0</v>
      </c>
      <c r="L48" s="315">
        <v>0</v>
      </c>
      <c r="M48" s="309" t="s">
        <v>34</v>
      </c>
      <c r="N48" s="311" t="s">
        <v>34</v>
      </c>
      <c r="O48" s="276">
        <v>23800</v>
      </c>
      <c r="P48" s="312">
        <v>64500</v>
      </c>
      <c r="Q48" s="312">
        <v>1140500</v>
      </c>
      <c r="R48" s="281" t="s">
        <v>34</v>
      </c>
      <c r="S48" s="277">
        <v>0</v>
      </c>
      <c r="T48" s="246" t="s">
        <v>34</v>
      </c>
      <c r="U48" s="246" t="s">
        <v>34</v>
      </c>
      <c r="V48" s="246" t="s">
        <v>34</v>
      </c>
      <c r="W48" s="246" t="s">
        <v>34</v>
      </c>
      <c r="X48" s="246" t="s">
        <v>34</v>
      </c>
      <c r="Y48" s="246" t="s">
        <v>34</v>
      </c>
      <c r="Z48" s="246" t="s">
        <v>34</v>
      </c>
      <c r="AA48" s="313" t="s">
        <v>34</v>
      </c>
      <c r="AB48" s="222"/>
      <c r="AC48" s="222"/>
      <c r="AD48" s="222"/>
      <c r="AE48" s="222"/>
      <c r="AF48" s="222"/>
      <c r="AG48" s="222"/>
      <c r="AH48" s="222"/>
      <c r="AI48" s="222"/>
      <c r="AJ48" s="222"/>
      <c r="AK48" s="222"/>
      <c r="AL48" s="222"/>
      <c r="AM48" s="222"/>
      <c r="AN48" s="222"/>
      <c r="AO48" s="222"/>
      <c r="AP48" s="222"/>
      <c r="AQ48" s="222"/>
      <c r="AR48" s="222"/>
      <c r="AS48" s="222"/>
      <c r="AT48" s="222"/>
      <c r="AU48" s="222"/>
      <c r="AV48" s="222"/>
      <c r="AW48" s="222"/>
      <c r="AX48" s="222"/>
      <c r="AY48" s="222"/>
      <c r="AZ48" s="222"/>
      <c r="BA48" s="222"/>
      <c r="BB48" s="222"/>
      <c r="BC48" s="222"/>
      <c r="BD48" s="222"/>
      <c r="BE48" s="222"/>
      <c r="BF48" s="222"/>
      <c r="BG48" s="222"/>
      <c r="BH48" s="222"/>
      <c r="BI48" s="222"/>
      <c r="BJ48" s="222"/>
      <c r="BK48" s="222"/>
      <c r="BL48" s="222"/>
      <c r="BM48" s="222"/>
      <c r="BN48" s="222"/>
      <c r="BO48" s="222"/>
      <c r="BP48" s="222"/>
      <c r="BQ48" s="222"/>
      <c r="BR48" s="222"/>
      <c r="BS48" s="222"/>
      <c r="BT48" s="222"/>
      <c r="BU48" s="222"/>
      <c r="BV48" s="314" t="s">
        <v>34</v>
      </c>
    </row>
    <row r="49" spans="1:74" ht="15">
      <c r="A49" s="275">
        <v>2048</v>
      </c>
      <c r="B49" s="209">
        <v>0</v>
      </c>
      <c r="C49" s="209">
        <v>0</v>
      </c>
      <c r="D49" s="309" t="s">
        <v>34</v>
      </c>
      <c r="E49" s="310" t="s">
        <v>34</v>
      </c>
      <c r="F49" s="275" t="s">
        <v>34</v>
      </c>
      <c r="G49" s="315">
        <v>0</v>
      </c>
      <c r="H49" s="315">
        <v>0</v>
      </c>
      <c r="I49" s="315">
        <v>0</v>
      </c>
      <c r="J49" s="315">
        <v>0</v>
      </c>
      <c r="K49" s="315">
        <v>0</v>
      </c>
      <c r="L49" s="315">
        <v>0</v>
      </c>
      <c r="M49" s="309" t="s">
        <v>34</v>
      </c>
      <c r="N49" s="311" t="s">
        <v>34</v>
      </c>
      <c r="O49" s="276">
        <v>23800</v>
      </c>
      <c r="P49" s="312">
        <v>64500</v>
      </c>
      <c r="Q49" s="312">
        <v>1140500</v>
      </c>
      <c r="R49" s="281" t="s">
        <v>34</v>
      </c>
      <c r="S49" s="277">
        <v>0</v>
      </c>
      <c r="T49" s="246" t="s">
        <v>34</v>
      </c>
      <c r="U49" s="246" t="s">
        <v>34</v>
      </c>
      <c r="V49" s="246" t="s">
        <v>34</v>
      </c>
      <c r="W49" s="246" t="s">
        <v>34</v>
      </c>
      <c r="X49" s="246" t="s">
        <v>34</v>
      </c>
      <c r="Y49" s="246" t="s">
        <v>34</v>
      </c>
      <c r="Z49" s="246" t="s">
        <v>34</v>
      </c>
      <c r="AA49" s="313" t="s">
        <v>34</v>
      </c>
      <c r="AB49" s="222"/>
      <c r="AC49" s="222"/>
      <c r="AD49" s="222"/>
      <c r="AE49" s="222"/>
      <c r="AF49" s="222"/>
      <c r="AG49" s="222"/>
      <c r="AH49" s="222"/>
      <c r="AI49" s="222"/>
      <c r="AJ49" s="222"/>
      <c r="AK49" s="222"/>
      <c r="AL49" s="222"/>
      <c r="AM49" s="222"/>
      <c r="AN49" s="222"/>
      <c r="AO49" s="222"/>
      <c r="AP49" s="222"/>
      <c r="AQ49" s="222"/>
      <c r="AR49" s="222"/>
      <c r="AS49" s="222"/>
      <c r="AT49" s="222"/>
      <c r="AU49" s="222"/>
      <c r="AV49" s="222"/>
      <c r="AW49" s="222"/>
      <c r="AX49" s="222"/>
      <c r="AY49" s="222"/>
      <c r="AZ49" s="222"/>
      <c r="BA49" s="222"/>
      <c r="BB49" s="222"/>
      <c r="BC49" s="222"/>
      <c r="BD49" s="222"/>
      <c r="BE49" s="222"/>
      <c r="BF49" s="222"/>
      <c r="BG49" s="222"/>
      <c r="BH49" s="222"/>
      <c r="BI49" s="222"/>
      <c r="BJ49" s="222"/>
      <c r="BK49" s="222"/>
      <c r="BL49" s="222"/>
      <c r="BM49" s="222"/>
      <c r="BN49" s="222"/>
      <c r="BO49" s="222"/>
      <c r="BP49" s="222"/>
      <c r="BQ49" s="222"/>
      <c r="BR49" s="222"/>
      <c r="BS49" s="222"/>
      <c r="BT49" s="222"/>
      <c r="BU49" s="222"/>
      <c r="BV49" s="314" t="s">
        <v>34</v>
      </c>
    </row>
    <row r="50" spans="1:74" ht="15">
      <c r="A50" s="275">
        <v>2049</v>
      </c>
      <c r="B50" s="209">
        <v>0</v>
      </c>
      <c r="C50" s="209">
        <v>0</v>
      </c>
      <c r="D50" s="309" t="s">
        <v>34</v>
      </c>
      <c r="E50" s="310" t="s">
        <v>34</v>
      </c>
      <c r="F50" s="275" t="s">
        <v>34</v>
      </c>
      <c r="G50" s="315">
        <v>0</v>
      </c>
      <c r="H50" s="315">
        <v>0</v>
      </c>
      <c r="I50" s="315">
        <v>0</v>
      </c>
      <c r="J50" s="315">
        <v>0</v>
      </c>
      <c r="K50" s="315">
        <v>0</v>
      </c>
      <c r="L50" s="315">
        <v>0</v>
      </c>
      <c r="M50" s="309" t="s">
        <v>34</v>
      </c>
      <c r="N50" s="311" t="s">
        <v>34</v>
      </c>
      <c r="O50" s="276">
        <v>23800</v>
      </c>
      <c r="P50" s="312">
        <v>64500</v>
      </c>
      <c r="Q50" s="312">
        <v>1140500</v>
      </c>
      <c r="R50" s="281" t="s">
        <v>34</v>
      </c>
      <c r="S50" s="277">
        <v>0</v>
      </c>
      <c r="T50" s="246" t="s">
        <v>34</v>
      </c>
      <c r="U50" s="246" t="s">
        <v>34</v>
      </c>
      <c r="V50" s="246" t="s">
        <v>34</v>
      </c>
      <c r="W50" s="246" t="s">
        <v>34</v>
      </c>
      <c r="X50" s="246" t="s">
        <v>34</v>
      </c>
      <c r="Y50" s="246" t="s">
        <v>34</v>
      </c>
      <c r="Z50" s="246" t="s">
        <v>34</v>
      </c>
      <c r="AA50" s="313" t="s">
        <v>34</v>
      </c>
      <c r="AB50" s="222"/>
      <c r="AC50" s="222"/>
      <c r="AD50" s="222"/>
      <c r="AE50" s="222"/>
      <c r="AF50" s="222"/>
      <c r="AG50" s="222"/>
      <c r="AH50" s="222"/>
      <c r="AI50" s="222"/>
      <c r="AJ50" s="222"/>
      <c r="AK50" s="222"/>
      <c r="AL50" s="222"/>
      <c r="AM50" s="222"/>
      <c r="AN50" s="222"/>
      <c r="AO50" s="222"/>
      <c r="AP50" s="222"/>
      <c r="AQ50" s="222"/>
      <c r="AR50" s="222"/>
      <c r="AS50" s="222"/>
      <c r="AT50" s="222"/>
      <c r="AU50" s="222"/>
      <c r="AV50" s="222"/>
      <c r="AW50" s="222"/>
      <c r="AX50" s="222"/>
      <c r="AY50" s="222"/>
      <c r="AZ50" s="222"/>
      <c r="BA50" s="222"/>
      <c r="BB50" s="222"/>
      <c r="BC50" s="222"/>
      <c r="BD50" s="222"/>
      <c r="BE50" s="222"/>
      <c r="BF50" s="222"/>
      <c r="BG50" s="222"/>
      <c r="BH50" s="222"/>
      <c r="BI50" s="222"/>
      <c r="BJ50" s="222"/>
      <c r="BK50" s="222"/>
      <c r="BL50" s="222"/>
      <c r="BM50" s="222"/>
      <c r="BN50" s="222"/>
      <c r="BO50" s="222"/>
      <c r="BP50" s="222"/>
      <c r="BQ50" s="222"/>
      <c r="BR50" s="222"/>
      <c r="BS50" s="222"/>
      <c r="BT50" s="222"/>
      <c r="BU50" s="222"/>
      <c r="BV50" s="314" t="s">
        <v>34</v>
      </c>
    </row>
    <row r="51" spans="1:74" ht="15">
      <c r="A51" s="275">
        <v>2050</v>
      </c>
      <c r="B51" s="209">
        <v>0</v>
      </c>
      <c r="C51" s="209">
        <v>0</v>
      </c>
      <c r="D51" s="309" t="s">
        <v>34</v>
      </c>
      <c r="E51" s="310" t="s">
        <v>34</v>
      </c>
      <c r="F51" s="275" t="s">
        <v>34</v>
      </c>
      <c r="G51" s="315">
        <v>0</v>
      </c>
      <c r="H51" s="315">
        <v>0</v>
      </c>
      <c r="I51" s="315">
        <v>0</v>
      </c>
      <c r="J51" s="315">
        <v>0</v>
      </c>
      <c r="K51" s="315">
        <v>0</v>
      </c>
      <c r="L51" s="315">
        <v>0</v>
      </c>
      <c r="M51" s="309" t="s">
        <v>34</v>
      </c>
      <c r="N51" s="311" t="s">
        <v>34</v>
      </c>
      <c r="O51" s="276">
        <v>23800</v>
      </c>
      <c r="P51" s="312">
        <v>64500</v>
      </c>
      <c r="Q51" s="312">
        <v>1140500</v>
      </c>
      <c r="R51" s="281" t="s">
        <v>34</v>
      </c>
      <c r="S51" s="277">
        <v>0</v>
      </c>
      <c r="T51" s="246" t="s">
        <v>34</v>
      </c>
      <c r="U51" s="246" t="s">
        <v>34</v>
      </c>
      <c r="V51" s="246" t="s">
        <v>34</v>
      </c>
      <c r="W51" s="246" t="s">
        <v>34</v>
      </c>
      <c r="X51" s="246" t="s">
        <v>34</v>
      </c>
      <c r="Y51" s="246" t="s">
        <v>34</v>
      </c>
      <c r="Z51" s="246" t="s">
        <v>34</v>
      </c>
      <c r="AA51" s="313" t="s">
        <v>34</v>
      </c>
      <c r="AB51" s="222"/>
      <c r="AC51" s="222"/>
      <c r="AD51" s="222"/>
      <c r="AE51" s="222"/>
      <c r="AF51" s="222"/>
      <c r="AG51" s="222"/>
      <c r="AH51" s="222"/>
      <c r="AI51" s="222"/>
      <c r="AJ51" s="222"/>
      <c r="AK51" s="222"/>
      <c r="AL51" s="222"/>
      <c r="AM51" s="222"/>
      <c r="AN51" s="222"/>
      <c r="AO51" s="222"/>
      <c r="AP51" s="222"/>
      <c r="AQ51" s="222"/>
      <c r="AR51" s="222"/>
      <c r="AS51" s="222"/>
      <c r="AT51" s="222"/>
      <c r="AU51" s="222"/>
      <c r="AV51" s="222"/>
      <c r="AW51" s="222"/>
      <c r="AX51" s="222"/>
      <c r="AY51" s="222"/>
      <c r="AZ51" s="222"/>
      <c r="BA51" s="222"/>
      <c r="BB51" s="222"/>
      <c r="BC51" s="222"/>
      <c r="BD51" s="222"/>
      <c r="BE51" s="222"/>
      <c r="BF51" s="222"/>
      <c r="BG51" s="222"/>
      <c r="BH51" s="222"/>
      <c r="BI51" s="222"/>
      <c r="BJ51" s="222"/>
      <c r="BK51" s="222"/>
      <c r="BL51" s="222"/>
      <c r="BM51" s="222"/>
      <c r="BN51" s="222"/>
      <c r="BO51" s="222"/>
      <c r="BP51" s="222"/>
      <c r="BQ51" s="222"/>
      <c r="BR51" s="222"/>
      <c r="BS51" s="222"/>
      <c r="BT51" s="222"/>
      <c r="BU51" s="222"/>
      <c r="BV51" s="314" t="s">
        <v>34</v>
      </c>
    </row>
    <row r="52" spans="1:74" ht="15">
      <c r="A52" s="275">
        <v>2051</v>
      </c>
      <c r="B52" s="209">
        <v>0</v>
      </c>
      <c r="C52" s="209">
        <v>0</v>
      </c>
      <c r="D52" s="309" t="s">
        <v>34</v>
      </c>
      <c r="E52" s="310" t="s">
        <v>34</v>
      </c>
      <c r="F52" s="275" t="s">
        <v>34</v>
      </c>
      <c r="G52" s="315">
        <v>0</v>
      </c>
      <c r="H52" s="315">
        <v>0</v>
      </c>
      <c r="I52" s="315">
        <v>0</v>
      </c>
      <c r="J52" s="315">
        <v>0</v>
      </c>
      <c r="K52" s="315">
        <v>0</v>
      </c>
      <c r="L52" s="315">
        <v>0</v>
      </c>
      <c r="M52" s="309" t="s">
        <v>34</v>
      </c>
      <c r="N52" s="311" t="s">
        <v>34</v>
      </c>
      <c r="O52" s="276">
        <v>23800</v>
      </c>
      <c r="P52" s="312">
        <v>64500</v>
      </c>
      <c r="Q52" s="312">
        <v>1140500</v>
      </c>
      <c r="R52" s="281" t="s">
        <v>34</v>
      </c>
      <c r="S52" s="277">
        <v>0</v>
      </c>
      <c r="T52" s="246" t="s">
        <v>34</v>
      </c>
      <c r="U52" s="246" t="s">
        <v>34</v>
      </c>
      <c r="V52" s="246" t="s">
        <v>34</v>
      </c>
      <c r="W52" s="246" t="s">
        <v>34</v>
      </c>
      <c r="X52" s="246" t="s">
        <v>34</v>
      </c>
      <c r="Y52" s="246" t="s">
        <v>34</v>
      </c>
      <c r="Z52" s="246" t="s">
        <v>34</v>
      </c>
      <c r="AA52" s="313" t="s">
        <v>34</v>
      </c>
      <c r="AB52" s="222"/>
      <c r="AC52" s="222"/>
      <c r="AD52" s="222"/>
      <c r="AE52" s="222"/>
      <c r="AF52" s="222"/>
      <c r="AG52" s="222"/>
      <c r="AH52" s="222"/>
      <c r="AI52" s="222"/>
      <c r="AJ52" s="222"/>
      <c r="AK52" s="222"/>
      <c r="AL52" s="222"/>
      <c r="AM52" s="222"/>
      <c r="AN52" s="222"/>
      <c r="AO52" s="222"/>
      <c r="AP52" s="222"/>
      <c r="AQ52" s="222"/>
      <c r="AR52" s="222"/>
      <c r="AS52" s="222"/>
      <c r="AT52" s="222"/>
      <c r="AU52" s="222"/>
      <c r="AV52" s="222"/>
      <c r="AW52" s="222"/>
      <c r="AX52" s="222"/>
      <c r="AY52" s="222"/>
      <c r="AZ52" s="222"/>
      <c r="BA52" s="222"/>
      <c r="BB52" s="222"/>
      <c r="BC52" s="222"/>
      <c r="BD52" s="222"/>
      <c r="BE52" s="222"/>
      <c r="BF52" s="222"/>
      <c r="BG52" s="222"/>
      <c r="BH52" s="222"/>
      <c r="BI52" s="222"/>
      <c r="BJ52" s="222"/>
      <c r="BK52" s="222"/>
      <c r="BL52" s="222"/>
      <c r="BM52" s="222"/>
      <c r="BN52" s="222"/>
      <c r="BO52" s="222"/>
      <c r="BP52" s="222"/>
      <c r="BQ52" s="222"/>
      <c r="BR52" s="222"/>
      <c r="BS52" s="222"/>
      <c r="BT52" s="222"/>
      <c r="BU52" s="222"/>
      <c r="BV52" s="314" t="s">
        <v>34</v>
      </c>
    </row>
    <row r="53" spans="1:74" ht="15">
      <c r="A53" s="275" t="s">
        <v>34</v>
      </c>
      <c r="B53" s="317">
        <v>0</v>
      </c>
      <c r="C53" s="317">
        <v>0</v>
      </c>
      <c r="D53" s="318" t="s">
        <v>34</v>
      </c>
      <c r="E53" s="319" t="s">
        <v>34</v>
      </c>
      <c r="F53" s="275" t="s">
        <v>34</v>
      </c>
      <c r="G53" s="316">
        <v>0</v>
      </c>
      <c r="H53" s="316">
        <v>0</v>
      </c>
      <c r="I53" s="316">
        <v>0</v>
      </c>
      <c r="J53" s="316">
        <v>0</v>
      </c>
      <c r="K53" s="316">
        <v>0</v>
      </c>
      <c r="L53" s="316">
        <v>0</v>
      </c>
      <c r="M53" s="318" t="s">
        <v>34</v>
      </c>
      <c r="N53" s="320" t="s">
        <v>34</v>
      </c>
      <c r="O53" s="276">
        <v>23800</v>
      </c>
      <c r="P53" s="312">
        <v>64500</v>
      </c>
      <c r="Q53" s="312">
        <v>1140500</v>
      </c>
      <c r="R53" s="281" t="s">
        <v>34</v>
      </c>
      <c r="S53" s="277">
        <v>0</v>
      </c>
      <c r="T53" s="246" t="s">
        <v>34</v>
      </c>
      <c r="U53" s="246" t="s">
        <v>34</v>
      </c>
      <c r="V53" s="246" t="s">
        <v>34</v>
      </c>
      <c r="W53" s="246" t="s">
        <v>34</v>
      </c>
      <c r="X53" s="246" t="s">
        <v>34</v>
      </c>
      <c r="Y53" s="246" t="s">
        <v>34</v>
      </c>
      <c r="Z53" s="246" t="s">
        <v>34</v>
      </c>
      <c r="AA53" s="313" t="s">
        <v>34</v>
      </c>
      <c r="AB53" s="222"/>
      <c r="AC53" s="222"/>
      <c r="AD53" s="222"/>
      <c r="AE53" s="222"/>
      <c r="AF53" s="222"/>
      <c r="AG53" s="222"/>
      <c r="AH53" s="222"/>
      <c r="AI53" s="222"/>
      <c r="AJ53" s="222"/>
      <c r="AK53" s="222"/>
      <c r="AL53" s="222"/>
      <c r="AM53" s="222"/>
      <c r="AN53" s="222"/>
      <c r="AO53" s="222"/>
      <c r="AP53" s="222"/>
      <c r="AQ53" s="222"/>
      <c r="AR53" s="222"/>
      <c r="AS53" s="222"/>
      <c r="AT53" s="222"/>
      <c r="AU53" s="222"/>
      <c r="AV53" s="222"/>
      <c r="AW53" s="222"/>
      <c r="AX53" s="222"/>
      <c r="AY53" s="222"/>
      <c r="AZ53" s="222"/>
      <c r="BA53" s="222"/>
      <c r="BB53" s="222"/>
      <c r="BC53" s="222"/>
      <c r="BD53" s="222"/>
      <c r="BE53" s="222"/>
      <c r="BF53" s="222"/>
      <c r="BG53" s="222"/>
      <c r="BH53" s="222"/>
      <c r="BI53" s="222"/>
      <c r="BJ53" s="222"/>
      <c r="BK53" s="222"/>
      <c r="BL53" s="222"/>
      <c r="BM53" s="222"/>
      <c r="BN53" s="222"/>
      <c r="BO53" s="222"/>
      <c r="BP53" s="222"/>
      <c r="BQ53" s="222"/>
      <c r="BR53" s="222"/>
      <c r="BS53" s="222"/>
      <c r="BT53" s="222"/>
      <c r="BU53" s="222"/>
      <c r="BV53" s="314" t="s">
        <v>34</v>
      </c>
    </row>
    <row r="54" spans="1:74" ht="15">
      <c r="A54" s="275" t="s">
        <v>34</v>
      </c>
      <c r="B54" s="317">
        <v>0</v>
      </c>
      <c r="C54" s="317">
        <v>0</v>
      </c>
      <c r="D54" s="318" t="s">
        <v>34</v>
      </c>
      <c r="E54" s="319" t="s">
        <v>34</v>
      </c>
      <c r="F54" s="275" t="s">
        <v>34</v>
      </c>
      <c r="G54" s="316">
        <v>0</v>
      </c>
      <c r="H54" s="316">
        <v>0</v>
      </c>
      <c r="I54" s="316">
        <v>0</v>
      </c>
      <c r="J54" s="316">
        <v>0</v>
      </c>
      <c r="K54" s="316">
        <v>0</v>
      </c>
      <c r="L54" s="316">
        <v>0</v>
      </c>
      <c r="M54" s="318" t="s">
        <v>34</v>
      </c>
      <c r="N54" s="320" t="s">
        <v>34</v>
      </c>
      <c r="O54" s="276">
        <v>23800</v>
      </c>
      <c r="P54" s="312">
        <v>64500</v>
      </c>
      <c r="Q54" s="312">
        <v>1140500</v>
      </c>
      <c r="R54" s="281" t="s">
        <v>34</v>
      </c>
      <c r="S54" s="277">
        <v>0</v>
      </c>
      <c r="T54" s="246" t="s">
        <v>34</v>
      </c>
      <c r="U54" s="246" t="s">
        <v>34</v>
      </c>
      <c r="V54" s="246" t="s">
        <v>34</v>
      </c>
      <c r="W54" s="246" t="s">
        <v>34</v>
      </c>
      <c r="X54" s="246" t="s">
        <v>34</v>
      </c>
      <c r="Y54" s="246" t="s">
        <v>34</v>
      </c>
      <c r="Z54" s="246" t="s">
        <v>34</v>
      </c>
      <c r="AA54" s="313" t="s">
        <v>34</v>
      </c>
      <c r="AB54" s="222"/>
      <c r="AC54" s="222"/>
      <c r="AD54" s="222"/>
      <c r="AE54" s="222"/>
      <c r="AF54" s="222"/>
      <c r="AG54" s="222"/>
      <c r="AH54" s="222"/>
      <c r="AI54" s="222"/>
      <c r="AJ54" s="222"/>
      <c r="AK54" s="222"/>
      <c r="AL54" s="222"/>
      <c r="AM54" s="222"/>
      <c r="AN54" s="222"/>
      <c r="AO54" s="222"/>
      <c r="AP54" s="222"/>
      <c r="AQ54" s="222"/>
      <c r="AR54" s="222"/>
      <c r="AS54" s="222"/>
      <c r="AT54" s="222"/>
      <c r="AU54" s="222"/>
      <c r="AV54" s="222"/>
      <c r="AW54" s="222"/>
      <c r="AX54" s="222"/>
      <c r="AY54" s="222"/>
      <c r="AZ54" s="222"/>
      <c r="BA54" s="222"/>
      <c r="BB54" s="222"/>
      <c r="BC54" s="222"/>
      <c r="BD54" s="222"/>
      <c r="BE54" s="222"/>
      <c r="BF54" s="222"/>
      <c r="BG54" s="222"/>
      <c r="BH54" s="222"/>
      <c r="BI54" s="222"/>
      <c r="BJ54" s="222"/>
      <c r="BK54" s="222"/>
      <c r="BL54" s="222"/>
      <c r="BM54" s="222"/>
      <c r="BN54" s="222"/>
      <c r="BO54" s="222"/>
      <c r="BP54" s="222"/>
      <c r="BQ54" s="222"/>
      <c r="BR54" s="222"/>
      <c r="BS54" s="222"/>
      <c r="BT54" s="222"/>
      <c r="BU54" s="222"/>
      <c r="BV54" s="314" t="s">
        <v>34</v>
      </c>
    </row>
    <row r="55" spans="1:74" ht="15">
      <c r="A55" s="275" t="s">
        <v>34</v>
      </c>
      <c r="B55" s="317">
        <v>0</v>
      </c>
      <c r="C55" s="317">
        <v>0</v>
      </c>
      <c r="D55" s="318" t="s">
        <v>34</v>
      </c>
      <c r="E55" s="319" t="s">
        <v>34</v>
      </c>
      <c r="F55" s="275" t="s">
        <v>34</v>
      </c>
      <c r="G55" s="316">
        <v>0</v>
      </c>
      <c r="H55" s="316">
        <v>0</v>
      </c>
      <c r="I55" s="316">
        <v>0</v>
      </c>
      <c r="J55" s="316">
        <v>0</v>
      </c>
      <c r="K55" s="316">
        <v>0</v>
      </c>
      <c r="L55" s="316">
        <v>0</v>
      </c>
      <c r="M55" s="318" t="s">
        <v>34</v>
      </c>
      <c r="N55" s="320" t="s">
        <v>34</v>
      </c>
      <c r="O55" s="276">
        <v>23800</v>
      </c>
      <c r="P55" s="312">
        <v>64500</v>
      </c>
      <c r="Q55" s="312">
        <v>1140500</v>
      </c>
      <c r="R55" s="281" t="s">
        <v>34</v>
      </c>
      <c r="S55" s="277">
        <v>0</v>
      </c>
      <c r="T55" s="246" t="s">
        <v>34</v>
      </c>
      <c r="U55" s="246" t="s">
        <v>34</v>
      </c>
      <c r="V55" s="246" t="s">
        <v>34</v>
      </c>
      <c r="W55" s="246" t="s">
        <v>34</v>
      </c>
      <c r="X55" s="246" t="s">
        <v>34</v>
      </c>
      <c r="Y55" s="246" t="s">
        <v>34</v>
      </c>
      <c r="Z55" s="246" t="s">
        <v>34</v>
      </c>
      <c r="AA55" s="313" t="s">
        <v>34</v>
      </c>
      <c r="AB55" s="222"/>
      <c r="AC55" s="222"/>
      <c r="AD55" s="222"/>
      <c r="AE55" s="222"/>
      <c r="AF55" s="222"/>
      <c r="AG55" s="222"/>
      <c r="AH55" s="222"/>
      <c r="AI55" s="222"/>
      <c r="AJ55" s="222"/>
      <c r="AK55" s="222"/>
      <c r="AL55" s="222"/>
      <c r="AM55" s="222"/>
      <c r="AN55" s="222"/>
      <c r="AO55" s="222"/>
      <c r="AP55" s="222"/>
      <c r="AQ55" s="222"/>
      <c r="AR55" s="222"/>
      <c r="AS55" s="222"/>
      <c r="AT55" s="222"/>
      <c r="AU55" s="222"/>
      <c r="AV55" s="222"/>
      <c r="AW55" s="222"/>
      <c r="AX55" s="222"/>
      <c r="AY55" s="222"/>
      <c r="AZ55" s="222"/>
      <c r="BA55" s="222"/>
      <c r="BB55" s="222"/>
      <c r="BC55" s="222"/>
      <c r="BD55" s="222"/>
      <c r="BE55" s="222"/>
      <c r="BF55" s="222"/>
      <c r="BG55" s="222"/>
      <c r="BH55" s="222"/>
      <c r="BI55" s="222"/>
      <c r="BJ55" s="222"/>
      <c r="BK55" s="222"/>
      <c r="BL55" s="222"/>
      <c r="BM55" s="222"/>
      <c r="BN55" s="222"/>
      <c r="BO55" s="222"/>
      <c r="BP55" s="222"/>
      <c r="BQ55" s="222"/>
      <c r="BR55" s="222"/>
      <c r="BS55" s="222"/>
      <c r="BT55" s="222"/>
      <c r="BU55" s="222"/>
      <c r="BV55" s="314" t="s">
        <v>34</v>
      </c>
    </row>
    <row r="56" spans="1:74" ht="15">
      <c r="A56" s="275" t="s">
        <v>34</v>
      </c>
      <c r="B56" s="317">
        <v>0</v>
      </c>
      <c r="C56" s="317">
        <v>0</v>
      </c>
      <c r="D56" s="318" t="s">
        <v>34</v>
      </c>
      <c r="E56" s="319" t="s">
        <v>34</v>
      </c>
      <c r="F56" s="275" t="s">
        <v>34</v>
      </c>
      <c r="G56" s="316">
        <v>0</v>
      </c>
      <c r="H56" s="316">
        <v>0</v>
      </c>
      <c r="I56" s="316">
        <v>0</v>
      </c>
      <c r="J56" s="316">
        <v>0</v>
      </c>
      <c r="K56" s="316">
        <v>0</v>
      </c>
      <c r="L56" s="316">
        <v>0</v>
      </c>
      <c r="M56" s="318" t="s">
        <v>34</v>
      </c>
      <c r="N56" s="320" t="s">
        <v>34</v>
      </c>
      <c r="O56" s="276">
        <v>23800</v>
      </c>
      <c r="P56" s="312">
        <v>64500</v>
      </c>
      <c r="Q56" s="312">
        <v>1140500</v>
      </c>
      <c r="R56" s="281" t="s">
        <v>34</v>
      </c>
      <c r="S56" s="277">
        <v>0</v>
      </c>
      <c r="T56" s="246" t="s">
        <v>34</v>
      </c>
      <c r="U56" s="246" t="s">
        <v>34</v>
      </c>
      <c r="V56" s="246" t="s">
        <v>34</v>
      </c>
      <c r="W56" s="246" t="s">
        <v>34</v>
      </c>
      <c r="X56" s="246" t="s">
        <v>34</v>
      </c>
      <c r="Y56" s="246" t="s">
        <v>34</v>
      </c>
      <c r="Z56" s="246" t="s">
        <v>34</v>
      </c>
      <c r="AA56" s="313" t="s">
        <v>34</v>
      </c>
      <c r="AB56" s="222"/>
      <c r="AC56" s="222"/>
      <c r="AD56" s="222"/>
      <c r="AE56" s="222"/>
      <c r="AF56" s="222"/>
      <c r="AG56" s="222"/>
      <c r="AH56" s="222"/>
      <c r="AI56" s="222"/>
      <c r="AJ56" s="222"/>
      <c r="AK56" s="222"/>
      <c r="AL56" s="222"/>
      <c r="AM56" s="222"/>
      <c r="AN56" s="222"/>
      <c r="AO56" s="222"/>
      <c r="AP56" s="222"/>
      <c r="AQ56" s="222"/>
      <c r="AR56" s="222"/>
      <c r="AS56" s="222"/>
      <c r="AT56" s="222"/>
      <c r="AU56" s="222"/>
      <c r="AV56" s="222"/>
      <c r="AW56" s="222"/>
      <c r="AX56" s="222"/>
      <c r="AY56" s="222"/>
      <c r="AZ56" s="222"/>
      <c r="BA56" s="222"/>
      <c r="BB56" s="222"/>
      <c r="BC56" s="222"/>
      <c r="BD56" s="222"/>
      <c r="BE56" s="222"/>
      <c r="BF56" s="222"/>
      <c r="BG56" s="222"/>
      <c r="BH56" s="222"/>
      <c r="BI56" s="222"/>
      <c r="BJ56" s="222"/>
      <c r="BK56" s="222"/>
      <c r="BL56" s="222"/>
      <c r="BM56" s="222"/>
      <c r="BN56" s="222"/>
      <c r="BO56" s="222"/>
      <c r="BP56" s="222"/>
      <c r="BQ56" s="222"/>
      <c r="BR56" s="222"/>
      <c r="BS56" s="222"/>
      <c r="BT56" s="222"/>
      <c r="BU56" s="222"/>
      <c r="BV56" s="314" t="s">
        <v>34</v>
      </c>
    </row>
    <row r="57" spans="1:74" ht="15">
      <c r="A57" s="275" t="s">
        <v>34</v>
      </c>
      <c r="B57" s="317">
        <v>0</v>
      </c>
      <c r="C57" s="317">
        <v>0</v>
      </c>
      <c r="D57" s="318" t="s">
        <v>34</v>
      </c>
      <c r="E57" s="319" t="s">
        <v>34</v>
      </c>
      <c r="F57" s="275" t="s">
        <v>34</v>
      </c>
      <c r="G57" s="316">
        <v>0</v>
      </c>
      <c r="H57" s="316">
        <v>0</v>
      </c>
      <c r="I57" s="316">
        <v>0</v>
      </c>
      <c r="J57" s="316">
        <v>0</v>
      </c>
      <c r="K57" s="316">
        <v>0</v>
      </c>
      <c r="L57" s="316">
        <v>0</v>
      </c>
      <c r="M57" s="318" t="s">
        <v>34</v>
      </c>
      <c r="N57" s="320" t="s">
        <v>34</v>
      </c>
      <c r="O57" s="276">
        <v>23800</v>
      </c>
      <c r="P57" s="312">
        <v>64500</v>
      </c>
      <c r="Q57" s="312">
        <v>1140500</v>
      </c>
      <c r="R57" s="281" t="s">
        <v>34</v>
      </c>
      <c r="S57" s="277">
        <v>0</v>
      </c>
      <c r="T57" s="246" t="s">
        <v>34</v>
      </c>
      <c r="U57" s="246" t="s">
        <v>34</v>
      </c>
      <c r="V57" s="246" t="s">
        <v>34</v>
      </c>
      <c r="W57" s="246" t="s">
        <v>34</v>
      </c>
      <c r="X57" s="246" t="s">
        <v>34</v>
      </c>
      <c r="Y57" s="246" t="s">
        <v>34</v>
      </c>
      <c r="Z57" s="246" t="s">
        <v>34</v>
      </c>
      <c r="AA57" s="313" t="s">
        <v>34</v>
      </c>
      <c r="AB57" s="222"/>
      <c r="AC57" s="222"/>
      <c r="AD57" s="222"/>
      <c r="AE57" s="222"/>
      <c r="AF57" s="222"/>
      <c r="AG57" s="222"/>
      <c r="AH57" s="222"/>
      <c r="AI57" s="222"/>
      <c r="AJ57" s="222"/>
      <c r="AK57" s="222"/>
      <c r="AL57" s="222"/>
      <c r="AM57" s="222"/>
      <c r="AN57" s="222"/>
      <c r="AO57" s="222"/>
      <c r="AP57" s="222"/>
      <c r="AQ57" s="222"/>
      <c r="AR57" s="222"/>
      <c r="AS57" s="222"/>
      <c r="AT57" s="222"/>
      <c r="AU57" s="222"/>
      <c r="AV57" s="222"/>
      <c r="AW57" s="222"/>
      <c r="AX57" s="222"/>
      <c r="AY57" s="222"/>
      <c r="AZ57" s="222"/>
      <c r="BA57" s="222"/>
      <c r="BB57" s="222"/>
      <c r="BC57" s="222"/>
      <c r="BD57" s="222"/>
      <c r="BE57" s="222"/>
      <c r="BF57" s="222"/>
      <c r="BG57" s="222"/>
      <c r="BH57" s="222"/>
      <c r="BI57" s="222"/>
      <c r="BJ57" s="222"/>
      <c r="BK57" s="222"/>
      <c r="BL57" s="222"/>
      <c r="BM57" s="222"/>
      <c r="BN57" s="222"/>
      <c r="BO57" s="222"/>
      <c r="BP57" s="222"/>
      <c r="BQ57" s="222"/>
      <c r="BR57" s="222"/>
      <c r="BS57" s="222"/>
      <c r="BT57" s="222"/>
      <c r="BU57" s="222"/>
      <c r="BV57" s="314" t="s">
        <v>34</v>
      </c>
    </row>
    <row r="58" spans="1:74" ht="15">
      <c r="A58" s="275" t="s">
        <v>34</v>
      </c>
      <c r="B58" s="317">
        <v>0</v>
      </c>
      <c r="C58" s="317">
        <v>0</v>
      </c>
      <c r="D58" s="318" t="s">
        <v>34</v>
      </c>
      <c r="E58" s="319" t="s">
        <v>34</v>
      </c>
      <c r="F58" s="275" t="s">
        <v>34</v>
      </c>
      <c r="G58" s="316">
        <v>0</v>
      </c>
      <c r="H58" s="316">
        <v>0</v>
      </c>
      <c r="I58" s="316">
        <v>0</v>
      </c>
      <c r="J58" s="316">
        <v>0</v>
      </c>
      <c r="K58" s="316">
        <v>0</v>
      </c>
      <c r="L58" s="316">
        <v>0</v>
      </c>
      <c r="M58" s="318" t="s">
        <v>34</v>
      </c>
      <c r="N58" s="320" t="s">
        <v>34</v>
      </c>
      <c r="O58" s="276">
        <v>23800</v>
      </c>
      <c r="P58" s="312">
        <v>64500</v>
      </c>
      <c r="Q58" s="312">
        <v>1140500</v>
      </c>
      <c r="R58" s="281" t="s">
        <v>34</v>
      </c>
      <c r="S58" s="277">
        <v>0</v>
      </c>
      <c r="T58" s="246" t="s">
        <v>34</v>
      </c>
      <c r="U58" s="246" t="s">
        <v>34</v>
      </c>
      <c r="V58" s="246" t="s">
        <v>34</v>
      </c>
      <c r="W58" s="246" t="s">
        <v>34</v>
      </c>
      <c r="X58" s="246" t="s">
        <v>34</v>
      </c>
      <c r="Y58" s="246" t="s">
        <v>34</v>
      </c>
      <c r="Z58" s="246" t="s">
        <v>34</v>
      </c>
      <c r="AA58" s="313" t="s">
        <v>34</v>
      </c>
      <c r="AB58" s="222"/>
      <c r="AC58" s="222"/>
      <c r="AD58" s="222"/>
      <c r="AE58" s="222"/>
      <c r="AF58" s="222"/>
      <c r="AG58" s="222"/>
      <c r="AH58" s="222"/>
      <c r="AI58" s="222"/>
      <c r="AJ58" s="222"/>
      <c r="AK58" s="222"/>
      <c r="AL58" s="222"/>
      <c r="AM58" s="222"/>
      <c r="AN58" s="222"/>
      <c r="AO58" s="222"/>
      <c r="AP58" s="222"/>
      <c r="AQ58" s="222"/>
      <c r="AR58" s="222"/>
      <c r="AS58" s="222"/>
      <c r="AT58" s="222"/>
      <c r="AU58" s="222"/>
      <c r="AV58" s="222"/>
      <c r="AW58" s="222"/>
      <c r="AX58" s="222"/>
      <c r="AY58" s="222"/>
      <c r="AZ58" s="222"/>
      <c r="BA58" s="222"/>
      <c r="BB58" s="222"/>
      <c r="BC58" s="222"/>
      <c r="BD58" s="222"/>
      <c r="BE58" s="222"/>
      <c r="BF58" s="222"/>
      <c r="BG58" s="222"/>
      <c r="BH58" s="222"/>
      <c r="BI58" s="222"/>
      <c r="BJ58" s="222"/>
      <c r="BK58" s="222"/>
      <c r="BL58" s="222"/>
      <c r="BM58" s="222"/>
      <c r="BN58" s="222"/>
      <c r="BO58" s="222"/>
      <c r="BP58" s="222"/>
      <c r="BQ58" s="222"/>
      <c r="BR58" s="222"/>
      <c r="BS58" s="222"/>
      <c r="BT58" s="222"/>
      <c r="BU58" s="222"/>
      <c r="BV58" s="314" t="s">
        <v>34</v>
      </c>
    </row>
    <row r="59" spans="1:74" ht="15">
      <c r="A59" s="275" t="s">
        <v>34</v>
      </c>
      <c r="B59" s="317">
        <v>0</v>
      </c>
      <c r="C59" s="317">
        <v>0</v>
      </c>
      <c r="D59" s="318" t="s">
        <v>34</v>
      </c>
      <c r="E59" s="319" t="s">
        <v>34</v>
      </c>
      <c r="F59" s="275" t="s">
        <v>34</v>
      </c>
      <c r="G59" s="316">
        <v>0</v>
      </c>
      <c r="H59" s="316">
        <v>0</v>
      </c>
      <c r="I59" s="316">
        <v>0</v>
      </c>
      <c r="J59" s="316">
        <v>0</v>
      </c>
      <c r="K59" s="316">
        <v>0</v>
      </c>
      <c r="L59" s="316">
        <v>0</v>
      </c>
      <c r="M59" s="318" t="s">
        <v>34</v>
      </c>
      <c r="N59" s="320" t="s">
        <v>34</v>
      </c>
      <c r="O59" s="276">
        <v>23800</v>
      </c>
      <c r="P59" s="312">
        <v>64500</v>
      </c>
      <c r="Q59" s="312">
        <v>1140500</v>
      </c>
      <c r="R59" s="281" t="s">
        <v>34</v>
      </c>
      <c r="S59" s="277">
        <v>0</v>
      </c>
      <c r="T59" s="246" t="s">
        <v>34</v>
      </c>
      <c r="U59" s="246" t="s">
        <v>34</v>
      </c>
      <c r="V59" s="246" t="s">
        <v>34</v>
      </c>
      <c r="W59" s="246" t="s">
        <v>34</v>
      </c>
      <c r="X59" s="246" t="s">
        <v>34</v>
      </c>
      <c r="Y59" s="246" t="s">
        <v>34</v>
      </c>
      <c r="Z59" s="246" t="s">
        <v>34</v>
      </c>
      <c r="AA59" s="313" t="s">
        <v>34</v>
      </c>
      <c r="AB59" s="222"/>
      <c r="AC59" s="222"/>
      <c r="AD59" s="222"/>
      <c r="AE59" s="222"/>
      <c r="AF59" s="222"/>
      <c r="AG59" s="222"/>
      <c r="AH59" s="222"/>
      <c r="AI59" s="222"/>
      <c r="AJ59" s="222"/>
      <c r="AK59" s="222"/>
      <c r="AL59" s="222"/>
      <c r="AM59" s="222"/>
      <c r="AN59" s="222"/>
      <c r="AO59" s="222"/>
      <c r="AP59" s="222"/>
      <c r="AQ59" s="222"/>
      <c r="AR59" s="222"/>
      <c r="AS59" s="222"/>
      <c r="AT59" s="222"/>
      <c r="AU59" s="222"/>
      <c r="AV59" s="222"/>
      <c r="AW59" s="222"/>
      <c r="AX59" s="222"/>
      <c r="AY59" s="222"/>
      <c r="AZ59" s="222"/>
      <c r="BA59" s="222"/>
      <c r="BB59" s="222"/>
      <c r="BC59" s="222"/>
      <c r="BD59" s="222"/>
      <c r="BE59" s="222"/>
      <c r="BF59" s="222"/>
      <c r="BG59" s="222"/>
      <c r="BH59" s="222"/>
      <c r="BI59" s="222"/>
      <c r="BJ59" s="222"/>
      <c r="BK59" s="222"/>
      <c r="BL59" s="222"/>
      <c r="BM59" s="222"/>
      <c r="BN59" s="222"/>
      <c r="BO59" s="222"/>
      <c r="BP59" s="222"/>
      <c r="BQ59" s="222"/>
      <c r="BR59" s="222"/>
      <c r="BS59" s="222"/>
      <c r="BT59" s="222"/>
      <c r="BU59" s="222"/>
      <c r="BV59" s="314" t="s">
        <v>34</v>
      </c>
    </row>
    <row r="60" spans="1:74" ht="15">
      <c r="A60" s="275" t="s">
        <v>34</v>
      </c>
      <c r="B60" s="317">
        <v>0</v>
      </c>
      <c r="C60" s="317">
        <v>0</v>
      </c>
      <c r="D60" s="318" t="s">
        <v>34</v>
      </c>
      <c r="E60" s="319" t="s">
        <v>34</v>
      </c>
      <c r="F60" s="275" t="s">
        <v>34</v>
      </c>
      <c r="G60" s="316">
        <v>0</v>
      </c>
      <c r="H60" s="316">
        <v>0</v>
      </c>
      <c r="I60" s="316">
        <v>0</v>
      </c>
      <c r="J60" s="316">
        <v>0</v>
      </c>
      <c r="K60" s="316">
        <v>0</v>
      </c>
      <c r="L60" s="316">
        <v>0</v>
      </c>
      <c r="M60" s="318" t="s">
        <v>34</v>
      </c>
      <c r="N60" s="320" t="s">
        <v>34</v>
      </c>
      <c r="O60" s="276">
        <v>23800</v>
      </c>
      <c r="P60" s="312">
        <v>64500</v>
      </c>
      <c r="Q60" s="312">
        <v>1140500</v>
      </c>
      <c r="R60" s="281" t="s">
        <v>34</v>
      </c>
      <c r="S60" s="277">
        <v>0</v>
      </c>
      <c r="T60" s="246" t="s">
        <v>34</v>
      </c>
      <c r="U60" s="246" t="s">
        <v>34</v>
      </c>
      <c r="V60" s="246" t="s">
        <v>34</v>
      </c>
      <c r="W60" s="246" t="s">
        <v>34</v>
      </c>
      <c r="X60" s="246" t="s">
        <v>34</v>
      </c>
      <c r="Y60" s="246" t="s">
        <v>34</v>
      </c>
      <c r="Z60" s="246" t="s">
        <v>34</v>
      </c>
      <c r="AA60" s="313" t="s">
        <v>34</v>
      </c>
      <c r="AB60" s="222"/>
      <c r="AC60" s="222"/>
      <c r="AD60" s="222"/>
      <c r="AE60" s="222"/>
      <c r="AF60" s="222"/>
      <c r="AG60" s="222"/>
      <c r="AH60" s="222"/>
      <c r="AI60" s="222"/>
      <c r="AJ60" s="222"/>
      <c r="AK60" s="222"/>
      <c r="AL60" s="222"/>
      <c r="AM60" s="222"/>
      <c r="AN60" s="222"/>
      <c r="AO60" s="222"/>
      <c r="AP60" s="222"/>
      <c r="AQ60" s="222"/>
      <c r="AR60" s="222"/>
      <c r="AS60" s="222"/>
      <c r="AT60" s="222"/>
      <c r="AU60" s="222"/>
      <c r="AV60" s="222"/>
      <c r="AW60" s="222"/>
      <c r="AX60" s="222"/>
      <c r="AY60" s="222"/>
      <c r="AZ60" s="222"/>
      <c r="BA60" s="222"/>
      <c r="BB60" s="222"/>
      <c r="BC60" s="222"/>
      <c r="BD60" s="222"/>
      <c r="BE60" s="222"/>
      <c r="BF60" s="222"/>
      <c r="BG60" s="222"/>
      <c r="BH60" s="222"/>
      <c r="BI60" s="222"/>
      <c r="BJ60" s="222"/>
      <c r="BK60" s="222"/>
      <c r="BL60" s="222"/>
      <c r="BM60" s="222"/>
      <c r="BN60" s="222"/>
      <c r="BO60" s="222"/>
      <c r="BP60" s="222"/>
      <c r="BQ60" s="222"/>
      <c r="BR60" s="222"/>
      <c r="BS60" s="222"/>
      <c r="BT60" s="222"/>
      <c r="BU60" s="222"/>
      <c r="BV60" s="314" t="s">
        <v>34</v>
      </c>
    </row>
    <row r="61" spans="1:74" ht="15">
      <c r="A61" s="275" t="s">
        <v>34</v>
      </c>
      <c r="B61" s="317">
        <v>0</v>
      </c>
      <c r="C61" s="317">
        <v>0</v>
      </c>
      <c r="D61" s="318" t="s">
        <v>34</v>
      </c>
      <c r="E61" s="319" t="s">
        <v>34</v>
      </c>
      <c r="F61" s="275" t="s">
        <v>34</v>
      </c>
      <c r="G61" s="316">
        <v>0</v>
      </c>
      <c r="H61" s="316">
        <v>0</v>
      </c>
      <c r="I61" s="316">
        <v>0</v>
      </c>
      <c r="J61" s="316">
        <v>0</v>
      </c>
      <c r="K61" s="316">
        <v>0</v>
      </c>
      <c r="L61" s="316">
        <v>0</v>
      </c>
      <c r="M61" s="318" t="s">
        <v>34</v>
      </c>
      <c r="N61" s="320" t="s">
        <v>34</v>
      </c>
      <c r="O61" s="276">
        <v>23800</v>
      </c>
      <c r="P61" s="312">
        <v>64500</v>
      </c>
      <c r="Q61" s="312">
        <v>1140500</v>
      </c>
      <c r="R61" s="281" t="s">
        <v>34</v>
      </c>
      <c r="S61" s="277">
        <v>0</v>
      </c>
      <c r="T61" s="246" t="s">
        <v>34</v>
      </c>
      <c r="U61" s="246" t="s">
        <v>34</v>
      </c>
      <c r="V61" s="246" t="s">
        <v>34</v>
      </c>
      <c r="W61" s="246" t="s">
        <v>34</v>
      </c>
      <c r="X61" s="246" t="s">
        <v>34</v>
      </c>
      <c r="Y61" s="246" t="s">
        <v>34</v>
      </c>
      <c r="Z61" s="246" t="s">
        <v>34</v>
      </c>
      <c r="AA61" s="313" t="s">
        <v>34</v>
      </c>
      <c r="AB61" s="222"/>
      <c r="AC61" s="222"/>
      <c r="AD61" s="222"/>
      <c r="AE61" s="222"/>
      <c r="AF61" s="222"/>
      <c r="AG61" s="222"/>
      <c r="AH61" s="222"/>
      <c r="AI61" s="222"/>
      <c r="AJ61" s="222"/>
      <c r="AK61" s="222"/>
      <c r="AL61" s="222"/>
      <c r="AM61" s="222"/>
      <c r="AN61" s="222"/>
      <c r="AO61" s="222"/>
      <c r="AP61" s="222"/>
      <c r="AQ61" s="222"/>
      <c r="AR61" s="222"/>
      <c r="AS61" s="222"/>
      <c r="AT61" s="222"/>
      <c r="AU61" s="222"/>
      <c r="AV61" s="222"/>
      <c r="AW61" s="222"/>
      <c r="AX61" s="222"/>
      <c r="AY61" s="222"/>
      <c r="AZ61" s="222"/>
      <c r="BA61" s="222"/>
      <c r="BB61" s="222"/>
      <c r="BC61" s="222"/>
      <c r="BD61" s="222"/>
      <c r="BE61" s="222"/>
      <c r="BF61" s="222"/>
      <c r="BG61" s="222"/>
      <c r="BH61" s="222"/>
      <c r="BI61" s="222"/>
      <c r="BJ61" s="222"/>
      <c r="BK61" s="222"/>
      <c r="BL61" s="222"/>
      <c r="BM61" s="222"/>
      <c r="BN61" s="222"/>
      <c r="BO61" s="222"/>
      <c r="BP61" s="222"/>
      <c r="BQ61" s="222"/>
      <c r="BR61" s="222"/>
      <c r="BS61" s="222"/>
      <c r="BT61" s="222"/>
      <c r="BU61" s="222"/>
      <c r="BV61" s="314" t="s">
        <v>34</v>
      </c>
    </row>
    <row r="62" spans="1:74" ht="15">
      <c r="A62" s="275" t="s">
        <v>34</v>
      </c>
      <c r="B62" s="321">
        <v>0</v>
      </c>
      <c r="C62" s="321">
        <v>0</v>
      </c>
      <c r="D62" s="322" t="s">
        <v>34</v>
      </c>
      <c r="E62" s="323" t="s">
        <v>34</v>
      </c>
      <c r="F62" s="217" t="s">
        <v>34</v>
      </c>
      <c r="G62" s="282">
        <v>0</v>
      </c>
      <c r="H62" s="282">
        <v>0</v>
      </c>
      <c r="I62" s="282">
        <v>0</v>
      </c>
      <c r="J62" s="282">
        <v>0</v>
      </c>
      <c r="K62" s="282">
        <v>0</v>
      </c>
      <c r="L62" s="282">
        <v>0</v>
      </c>
      <c r="M62" s="322" t="s">
        <v>34</v>
      </c>
      <c r="N62" s="324" t="s">
        <v>34</v>
      </c>
      <c r="O62" s="279">
        <v>23800</v>
      </c>
      <c r="P62" s="325">
        <v>64500</v>
      </c>
      <c r="Q62" s="325">
        <v>1140500</v>
      </c>
      <c r="R62" s="278" t="s">
        <v>34</v>
      </c>
      <c r="S62" s="280">
        <v>0</v>
      </c>
      <c r="T62" s="246" t="s">
        <v>34</v>
      </c>
      <c r="U62" s="246" t="s">
        <v>34</v>
      </c>
      <c r="V62" s="246" t="s">
        <v>34</v>
      </c>
      <c r="W62" s="246" t="s">
        <v>34</v>
      </c>
      <c r="X62" s="246" t="s">
        <v>34</v>
      </c>
      <c r="Y62" s="246" t="s">
        <v>34</v>
      </c>
      <c r="Z62" s="246" t="s">
        <v>34</v>
      </c>
      <c r="AA62" s="313" t="s">
        <v>34</v>
      </c>
      <c r="AB62" s="222"/>
      <c r="AC62" s="222"/>
      <c r="AD62" s="222"/>
      <c r="AE62" s="222"/>
      <c r="AF62" s="222"/>
      <c r="AG62" s="222"/>
      <c r="AH62" s="222"/>
      <c r="AI62" s="222"/>
      <c r="AJ62" s="222"/>
      <c r="AK62" s="222"/>
      <c r="AL62" s="222"/>
      <c r="AM62" s="222"/>
      <c r="AN62" s="222"/>
      <c r="AO62" s="222"/>
      <c r="AP62" s="222"/>
      <c r="AQ62" s="222"/>
      <c r="AR62" s="222"/>
      <c r="AS62" s="222"/>
      <c r="AT62" s="222"/>
      <c r="AU62" s="222"/>
      <c r="AV62" s="222"/>
      <c r="AW62" s="222"/>
      <c r="AX62" s="222"/>
      <c r="AY62" s="222"/>
      <c r="AZ62" s="222"/>
      <c r="BA62" s="222"/>
      <c r="BB62" s="222"/>
      <c r="BC62" s="222"/>
      <c r="BD62" s="222"/>
      <c r="BE62" s="222"/>
      <c r="BF62" s="222"/>
      <c r="BG62" s="222"/>
      <c r="BH62" s="222"/>
      <c r="BI62" s="222"/>
      <c r="BJ62" s="222"/>
      <c r="BK62" s="222"/>
      <c r="BL62" s="222"/>
      <c r="BM62" s="222"/>
      <c r="BN62" s="222"/>
      <c r="BO62" s="222"/>
      <c r="BP62" s="222"/>
      <c r="BQ62" s="222"/>
      <c r="BR62" s="222"/>
      <c r="BS62" s="222"/>
      <c r="BT62" s="222"/>
      <c r="BU62" s="222"/>
      <c r="BV62" s="314" t="s">
        <v>34</v>
      </c>
    </row>
    <row r="63" spans="1:74" ht="15">
      <c r="A63" s="246" t="s">
        <v>34</v>
      </c>
      <c r="B63" s="246" t="s">
        <v>34</v>
      </c>
      <c r="C63" s="246" t="s">
        <v>34</v>
      </c>
      <c r="D63" s="246" t="s">
        <v>34</v>
      </c>
      <c r="E63" s="246" t="s">
        <v>34</v>
      </c>
      <c r="F63" s="246" t="s">
        <v>34</v>
      </c>
      <c r="G63" s="246" t="s">
        <v>34</v>
      </c>
      <c r="H63" s="246" t="s">
        <v>34</v>
      </c>
      <c r="I63" s="246" t="s">
        <v>34</v>
      </c>
      <c r="J63" s="246" t="s">
        <v>34</v>
      </c>
      <c r="K63" s="246" t="s">
        <v>34</v>
      </c>
      <c r="L63" s="246" t="s">
        <v>34</v>
      </c>
      <c r="M63" s="246" t="s">
        <v>34</v>
      </c>
      <c r="N63" s="246" t="s">
        <v>34</v>
      </c>
      <c r="O63" s="246" t="s">
        <v>34</v>
      </c>
      <c r="P63" s="246" t="s">
        <v>34</v>
      </c>
      <c r="Q63" s="246" t="s">
        <v>34</v>
      </c>
      <c r="R63" s="246" t="s">
        <v>34</v>
      </c>
      <c r="S63" s="246" t="s">
        <v>34</v>
      </c>
      <c r="T63" s="246" t="s">
        <v>34</v>
      </c>
      <c r="U63" s="246" t="s">
        <v>34</v>
      </c>
      <c r="V63" s="246" t="s">
        <v>34</v>
      </c>
      <c r="W63" s="246" t="s">
        <v>34</v>
      </c>
      <c r="X63" s="246" t="s">
        <v>34</v>
      </c>
      <c r="Y63" s="246" t="s">
        <v>34</v>
      </c>
      <c r="Z63" s="246" t="s">
        <v>34</v>
      </c>
      <c r="AA63" s="313" t="s">
        <v>34</v>
      </c>
      <c r="AB63" s="222"/>
      <c r="AC63" s="222"/>
      <c r="AD63" s="222"/>
      <c r="AE63" s="222"/>
      <c r="AF63" s="222"/>
      <c r="AG63" s="222"/>
      <c r="AH63" s="222"/>
      <c r="AI63" s="222"/>
      <c r="AJ63" s="222"/>
      <c r="AK63" s="222"/>
      <c r="AL63" s="222"/>
      <c r="AM63" s="222"/>
      <c r="AN63" s="222"/>
      <c r="AO63" s="222"/>
      <c r="AP63" s="222"/>
      <c r="AQ63" s="222"/>
      <c r="AR63" s="222"/>
      <c r="AS63" s="222"/>
      <c r="AT63" s="222"/>
      <c r="AU63" s="222"/>
      <c r="AV63" s="222"/>
      <c r="AW63" s="222"/>
      <c r="AX63" s="222"/>
      <c r="AY63" s="222"/>
      <c r="AZ63" s="222"/>
      <c r="BA63" s="222"/>
      <c r="BB63" s="222"/>
      <c r="BC63" s="222"/>
      <c r="BD63" s="222"/>
      <c r="BE63" s="222"/>
      <c r="BF63" s="222"/>
      <c r="BG63" s="222"/>
      <c r="BH63" s="222"/>
      <c r="BI63" s="222"/>
      <c r="BJ63" s="222"/>
      <c r="BK63" s="222"/>
      <c r="BL63" s="222"/>
      <c r="BM63" s="222"/>
      <c r="BN63" s="222"/>
      <c r="BO63" s="222"/>
      <c r="BP63" s="222"/>
      <c r="BQ63" s="222"/>
      <c r="BR63" s="222"/>
      <c r="BS63" s="222"/>
      <c r="BT63" s="222"/>
      <c r="BU63" s="222"/>
      <c r="BV63" s="314" t="s">
        <v>34</v>
      </c>
    </row>
    <row r="64" spans="1:74" ht="15">
      <c r="A64" s="246" t="s">
        <v>34</v>
      </c>
      <c r="B64" s="246" t="s">
        <v>34</v>
      </c>
      <c r="C64" s="246" t="s">
        <v>34</v>
      </c>
      <c r="D64" s="246" t="s">
        <v>34</v>
      </c>
      <c r="E64" s="246" t="s">
        <v>34</v>
      </c>
      <c r="F64" s="246" t="s">
        <v>34</v>
      </c>
      <c r="G64" s="246" t="s">
        <v>34</v>
      </c>
      <c r="H64" s="246" t="s">
        <v>34</v>
      </c>
      <c r="I64" s="246" t="s">
        <v>34</v>
      </c>
      <c r="J64" s="246" t="s">
        <v>34</v>
      </c>
      <c r="K64" s="246" t="s">
        <v>34</v>
      </c>
      <c r="L64" s="246" t="s">
        <v>34</v>
      </c>
      <c r="M64" s="246" t="s">
        <v>34</v>
      </c>
      <c r="N64" s="246" t="s">
        <v>34</v>
      </c>
      <c r="O64" s="246" t="s">
        <v>34</v>
      </c>
      <c r="P64" s="246" t="s">
        <v>34</v>
      </c>
      <c r="Q64" s="246" t="s">
        <v>34</v>
      </c>
      <c r="R64" s="246" t="s">
        <v>34</v>
      </c>
      <c r="S64" s="246" t="s">
        <v>34</v>
      </c>
      <c r="T64" s="246" t="s">
        <v>34</v>
      </c>
      <c r="U64" s="246" t="s">
        <v>34</v>
      </c>
      <c r="V64" s="246" t="s">
        <v>34</v>
      </c>
      <c r="W64" s="246" t="s">
        <v>34</v>
      </c>
      <c r="X64" s="246" t="s">
        <v>34</v>
      </c>
      <c r="Y64" s="246" t="s">
        <v>34</v>
      </c>
      <c r="Z64" s="246" t="s">
        <v>34</v>
      </c>
      <c r="AA64" s="313" t="s">
        <v>34</v>
      </c>
      <c r="AB64" s="222"/>
      <c r="AC64" s="222"/>
      <c r="AD64" s="222"/>
      <c r="AE64" s="222"/>
      <c r="AF64" s="222"/>
      <c r="AG64" s="222"/>
      <c r="AH64" s="222"/>
      <c r="AI64" s="222"/>
      <c r="AJ64" s="222"/>
      <c r="AK64" s="222"/>
      <c r="AL64" s="222"/>
      <c r="AM64" s="222"/>
      <c r="AN64" s="222"/>
      <c r="AO64" s="222"/>
      <c r="AP64" s="222"/>
      <c r="AQ64" s="222"/>
      <c r="AR64" s="222"/>
      <c r="AS64" s="222"/>
      <c r="AT64" s="222"/>
      <c r="AU64" s="222"/>
      <c r="AV64" s="222"/>
      <c r="AW64" s="222"/>
      <c r="AX64" s="222"/>
      <c r="AY64" s="222"/>
      <c r="AZ64" s="222"/>
      <c r="BA64" s="222"/>
      <c r="BB64" s="222"/>
      <c r="BC64" s="222"/>
      <c r="BD64" s="222"/>
      <c r="BE64" s="222"/>
      <c r="BF64" s="222"/>
      <c r="BG64" s="222"/>
      <c r="BH64" s="222"/>
      <c r="BI64" s="222"/>
      <c r="BJ64" s="222"/>
      <c r="BK64" s="222"/>
      <c r="BL64" s="222"/>
      <c r="BM64" s="222"/>
      <c r="BN64" s="222"/>
      <c r="BO64" s="222"/>
      <c r="BP64" s="222"/>
      <c r="BQ64" s="222"/>
      <c r="BR64" s="222"/>
      <c r="BS64" s="222"/>
      <c r="BT64" s="222"/>
      <c r="BU64" s="222"/>
      <c r="BV64" s="314" t="s">
        <v>34</v>
      </c>
    </row>
    <row r="65" spans="1:74" ht="15">
      <c r="A65" s="246" t="s">
        <v>34</v>
      </c>
      <c r="B65" s="246" t="s">
        <v>34</v>
      </c>
      <c r="C65" s="246" t="s">
        <v>34</v>
      </c>
      <c r="D65" s="246" t="s">
        <v>34</v>
      </c>
      <c r="E65" s="246" t="s">
        <v>34</v>
      </c>
      <c r="F65" s="246" t="s">
        <v>34</v>
      </c>
      <c r="G65" s="246" t="s">
        <v>34</v>
      </c>
      <c r="H65" s="246" t="s">
        <v>34</v>
      </c>
      <c r="I65" s="246" t="s">
        <v>34</v>
      </c>
      <c r="J65" s="246" t="s">
        <v>34</v>
      </c>
      <c r="K65" s="246" t="s">
        <v>34</v>
      </c>
      <c r="L65" s="246" t="s">
        <v>34</v>
      </c>
      <c r="M65" s="246" t="s">
        <v>34</v>
      </c>
      <c r="N65" s="246" t="s">
        <v>34</v>
      </c>
      <c r="O65" s="246" t="s">
        <v>34</v>
      </c>
      <c r="P65" s="246" t="s">
        <v>34</v>
      </c>
      <c r="Q65" s="246" t="s">
        <v>34</v>
      </c>
      <c r="R65" s="246" t="s">
        <v>34</v>
      </c>
      <c r="S65" s="246" t="s">
        <v>34</v>
      </c>
      <c r="T65" s="246" t="s">
        <v>34</v>
      </c>
      <c r="U65" s="246" t="s">
        <v>34</v>
      </c>
      <c r="V65" s="246" t="s">
        <v>34</v>
      </c>
      <c r="W65" s="246" t="s">
        <v>34</v>
      </c>
      <c r="X65" s="246" t="s">
        <v>34</v>
      </c>
      <c r="Y65" s="246" t="s">
        <v>34</v>
      </c>
      <c r="Z65" s="246" t="s">
        <v>34</v>
      </c>
      <c r="AA65" s="313" t="s">
        <v>34</v>
      </c>
      <c r="AB65" s="222"/>
      <c r="AC65" s="222"/>
      <c r="AD65" s="222"/>
      <c r="AE65" s="222"/>
      <c r="AF65" s="222"/>
      <c r="AG65" s="222"/>
      <c r="AH65" s="222"/>
      <c r="AI65" s="222"/>
      <c r="AJ65" s="222"/>
      <c r="AK65" s="222"/>
      <c r="AL65" s="222"/>
      <c r="AM65" s="222"/>
      <c r="AN65" s="222"/>
      <c r="AO65" s="222"/>
      <c r="AP65" s="222"/>
      <c r="AQ65" s="222"/>
      <c r="AR65" s="222"/>
      <c r="AS65" s="222"/>
      <c r="AT65" s="222"/>
      <c r="AU65" s="222"/>
      <c r="AV65" s="222"/>
      <c r="AW65" s="222"/>
      <c r="AX65" s="222"/>
      <c r="AY65" s="222"/>
      <c r="AZ65" s="222"/>
      <c r="BA65" s="222"/>
      <c r="BB65" s="222"/>
      <c r="BC65" s="222"/>
      <c r="BD65" s="222"/>
      <c r="BE65" s="222"/>
      <c r="BF65" s="222"/>
      <c r="BG65" s="222"/>
      <c r="BH65" s="222"/>
      <c r="BI65" s="222"/>
      <c r="BJ65" s="222"/>
      <c r="BK65" s="222"/>
      <c r="BL65" s="222"/>
      <c r="BM65" s="222"/>
      <c r="BN65" s="222"/>
      <c r="BO65" s="222"/>
      <c r="BP65" s="222"/>
      <c r="BQ65" s="222"/>
      <c r="BR65" s="222"/>
      <c r="BS65" s="222"/>
      <c r="BT65" s="222"/>
      <c r="BU65" s="222"/>
      <c r="BV65" s="314" t="s">
        <v>34</v>
      </c>
    </row>
    <row r="66" spans="1:74" ht="15">
      <c r="A66" s="246" t="s">
        <v>34</v>
      </c>
      <c r="B66" s="246" t="s">
        <v>34</v>
      </c>
      <c r="C66" s="246" t="s">
        <v>34</v>
      </c>
      <c r="D66" s="246" t="s">
        <v>34</v>
      </c>
      <c r="E66" s="246" t="s">
        <v>34</v>
      </c>
      <c r="F66" s="246" t="s">
        <v>34</v>
      </c>
      <c r="G66" s="246" t="s">
        <v>34</v>
      </c>
      <c r="H66" s="246" t="s">
        <v>34</v>
      </c>
      <c r="I66" s="246" t="s">
        <v>34</v>
      </c>
      <c r="J66" s="246" t="s">
        <v>34</v>
      </c>
      <c r="K66" s="246" t="s">
        <v>34</v>
      </c>
      <c r="L66" s="246" t="s">
        <v>34</v>
      </c>
      <c r="M66" s="246" t="s">
        <v>34</v>
      </c>
      <c r="N66" s="246" t="s">
        <v>34</v>
      </c>
      <c r="O66" s="246" t="s">
        <v>34</v>
      </c>
      <c r="P66" s="246" t="s">
        <v>34</v>
      </c>
      <c r="Q66" s="246" t="s">
        <v>34</v>
      </c>
      <c r="R66" s="246" t="s">
        <v>34</v>
      </c>
      <c r="S66" s="246" t="s">
        <v>34</v>
      </c>
      <c r="T66" s="246" t="s">
        <v>34</v>
      </c>
      <c r="U66" s="246" t="s">
        <v>34</v>
      </c>
      <c r="V66" s="246" t="s">
        <v>34</v>
      </c>
      <c r="W66" s="246" t="s">
        <v>34</v>
      </c>
      <c r="X66" s="246" t="s">
        <v>34</v>
      </c>
      <c r="Y66" s="246" t="s">
        <v>34</v>
      </c>
      <c r="Z66" s="246" t="s">
        <v>34</v>
      </c>
      <c r="AA66" s="313" t="s">
        <v>34</v>
      </c>
      <c r="AB66" s="222"/>
      <c r="AC66" s="222"/>
      <c r="AD66" s="222"/>
      <c r="AE66" s="222"/>
      <c r="AF66" s="222"/>
      <c r="AG66" s="222"/>
      <c r="AH66" s="222"/>
      <c r="AI66" s="222"/>
      <c r="AJ66" s="222"/>
      <c r="AK66" s="222"/>
      <c r="AL66" s="222"/>
      <c r="AM66" s="222"/>
      <c r="AN66" s="222"/>
      <c r="AO66" s="222"/>
      <c r="AP66" s="222"/>
      <c r="AQ66" s="222"/>
      <c r="AR66" s="222"/>
      <c r="AS66" s="222"/>
      <c r="AT66" s="222"/>
      <c r="AU66" s="222"/>
      <c r="AV66" s="222"/>
      <c r="AW66" s="222"/>
      <c r="AX66" s="222"/>
      <c r="AY66" s="222"/>
      <c r="AZ66" s="222"/>
      <c r="BA66" s="222"/>
      <c r="BB66" s="222"/>
      <c r="BC66" s="222"/>
      <c r="BD66" s="222"/>
      <c r="BE66" s="222"/>
      <c r="BF66" s="222"/>
      <c r="BG66" s="222"/>
      <c r="BH66" s="222"/>
      <c r="BI66" s="222"/>
      <c r="BJ66" s="222"/>
      <c r="BK66" s="222"/>
      <c r="BL66" s="222"/>
      <c r="BM66" s="222"/>
      <c r="BN66" s="222"/>
      <c r="BO66" s="222"/>
      <c r="BP66" s="222"/>
      <c r="BQ66" s="222"/>
      <c r="BR66" s="222"/>
      <c r="BS66" s="222"/>
      <c r="BT66" s="222"/>
      <c r="BU66" s="222"/>
      <c r="BV66" s="314" t="s">
        <v>34</v>
      </c>
    </row>
    <row r="67" spans="1:74" ht="15">
      <c r="A67" s="246" t="s">
        <v>34</v>
      </c>
      <c r="B67" s="246" t="s">
        <v>34</v>
      </c>
      <c r="C67" s="246" t="s">
        <v>34</v>
      </c>
      <c r="D67" s="246" t="s">
        <v>34</v>
      </c>
      <c r="E67" s="246" t="s">
        <v>34</v>
      </c>
      <c r="F67" s="246" t="s">
        <v>34</v>
      </c>
      <c r="G67" s="246" t="s">
        <v>34</v>
      </c>
      <c r="H67" s="246" t="s">
        <v>34</v>
      </c>
      <c r="I67" s="246" t="s">
        <v>34</v>
      </c>
      <c r="J67" s="246" t="s">
        <v>34</v>
      </c>
      <c r="K67" s="246" t="s">
        <v>34</v>
      </c>
      <c r="L67" s="246" t="s">
        <v>34</v>
      </c>
      <c r="M67" s="246" t="s">
        <v>34</v>
      </c>
      <c r="N67" s="246" t="s">
        <v>34</v>
      </c>
      <c r="O67" s="246" t="s">
        <v>34</v>
      </c>
      <c r="P67" s="246" t="s">
        <v>34</v>
      </c>
      <c r="Q67" s="246" t="s">
        <v>34</v>
      </c>
      <c r="R67" s="246" t="s">
        <v>34</v>
      </c>
      <c r="S67" s="246" t="s">
        <v>34</v>
      </c>
      <c r="T67" s="246" t="s">
        <v>34</v>
      </c>
      <c r="U67" s="246" t="s">
        <v>34</v>
      </c>
      <c r="V67" s="246" t="s">
        <v>34</v>
      </c>
      <c r="W67" s="246" t="s">
        <v>34</v>
      </c>
      <c r="X67" s="246" t="s">
        <v>34</v>
      </c>
      <c r="Y67" s="246" t="s">
        <v>34</v>
      </c>
      <c r="Z67" s="246" t="s">
        <v>34</v>
      </c>
      <c r="AA67" s="313" t="s">
        <v>34</v>
      </c>
      <c r="AB67" s="222"/>
      <c r="AC67" s="222"/>
      <c r="AD67" s="222"/>
      <c r="AE67" s="222"/>
      <c r="AF67" s="222"/>
      <c r="AG67" s="222"/>
      <c r="AH67" s="222"/>
      <c r="AI67" s="222"/>
      <c r="AJ67" s="222"/>
      <c r="AK67" s="222"/>
      <c r="AL67" s="222"/>
      <c r="AM67" s="222"/>
      <c r="AN67" s="222"/>
      <c r="AO67" s="222"/>
      <c r="AP67" s="222"/>
      <c r="AQ67" s="222"/>
      <c r="AR67" s="222"/>
      <c r="AS67" s="222"/>
      <c r="AT67" s="222"/>
      <c r="AU67" s="222"/>
      <c r="AV67" s="222"/>
      <c r="AW67" s="222"/>
      <c r="AX67" s="222"/>
      <c r="AY67" s="222"/>
      <c r="AZ67" s="222"/>
      <c r="BA67" s="222"/>
      <c r="BB67" s="222"/>
      <c r="BC67" s="222"/>
      <c r="BD67" s="222"/>
      <c r="BE67" s="222"/>
      <c r="BF67" s="222"/>
      <c r="BG67" s="222"/>
      <c r="BH67" s="222"/>
      <c r="BI67" s="222"/>
      <c r="BJ67" s="222"/>
      <c r="BK67" s="222"/>
      <c r="BL67" s="222"/>
      <c r="BM67" s="222"/>
      <c r="BN67" s="222"/>
      <c r="BO67" s="222"/>
      <c r="BP67" s="222"/>
      <c r="BQ67" s="222"/>
      <c r="BR67" s="222"/>
      <c r="BS67" s="222"/>
      <c r="BT67" s="222"/>
      <c r="BU67" s="222"/>
      <c r="BV67" s="314" t="s">
        <v>34</v>
      </c>
    </row>
    <row r="68" spans="1:74" ht="15">
      <c r="A68" s="246" t="s">
        <v>34</v>
      </c>
      <c r="B68" s="246" t="s">
        <v>34</v>
      </c>
      <c r="C68" s="246" t="s">
        <v>34</v>
      </c>
      <c r="D68" s="246" t="s">
        <v>34</v>
      </c>
      <c r="E68" s="246" t="s">
        <v>34</v>
      </c>
      <c r="F68" s="246" t="s">
        <v>34</v>
      </c>
      <c r="G68" s="246" t="s">
        <v>34</v>
      </c>
      <c r="H68" s="246" t="s">
        <v>34</v>
      </c>
      <c r="I68" s="246" t="s">
        <v>34</v>
      </c>
      <c r="J68" s="246" t="s">
        <v>34</v>
      </c>
      <c r="K68" s="246" t="s">
        <v>34</v>
      </c>
      <c r="L68" s="246" t="s">
        <v>34</v>
      </c>
      <c r="M68" s="246" t="s">
        <v>34</v>
      </c>
      <c r="N68" s="246" t="s">
        <v>34</v>
      </c>
      <c r="O68" s="246" t="s">
        <v>34</v>
      </c>
      <c r="P68" s="246" t="s">
        <v>34</v>
      </c>
      <c r="Q68" s="246" t="s">
        <v>34</v>
      </c>
      <c r="R68" s="246" t="s">
        <v>34</v>
      </c>
      <c r="S68" s="246" t="s">
        <v>34</v>
      </c>
      <c r="T68" s="246" t="s">
        <v>34</v>
      </c>
      <c r="U68" s="246" t="s">
        <v>34</v>
      </c>
      <c r="V68" s="246" t="s">
        <v>34</v>
      </c>
      <c r="W68" s="246" t="s">
        <v>34</v>
      </c>
      <c r="X68" s="246" t="s">
        <v>34</v>
      </c>
      <c r="Y68" s="246" t="s">
        <v>34</v>
      </c>
      <c r="Z68" s="246" t="s">
        <v>34</v>
      </c>
      <c r="AA68" s="313" t="s">
        <v>34</v>
      </c>
      <c r="AB68" s="222"/>
      <c r="AC68" s="222"/>
      <c r="AD68" s="222"/>
      <c r="AE68" s="222"/>
      <c r="AF68" s="222"/>
      <c r="AG68" s="222"/>
      <c r="AH68" s="222"/>
      <c r="AI68" s="222"/>
      <c r="AJ68" s="222"/>
      <c r="AK68" s="222"/>
      <c r="AL68" s="222"/>
      <c r="AM68" s="222"/>
      <c r="AN68" s="222"/>
      <c r="AO68" s="222"/>
      <c r="AP68" s="222"/>
      <c r="AQ68" s="222"/>
      <c r="AR68" s="222"/>
      <c r="AS68" s="222"/>
      <c r="AT68" s="222"/>
      <c r="AU68" s="222"/>
      <c r="AV68" s="222"/>
      <c r="AW68" s="222"/>
      <c r="AX68" s="222"/>
      <c r="AY68" s="222"/>
      <c r="AZ68" s="222"/>
      <c r="BA68" s="222"/>
      <c r="BB68" s="222"/>
      <c r="BC68" s="222"/>
      <c r="BD68" s="222"/>
      <c r="BE68" s="222"/>
      <c r="BF68" s="222"/>
      <c r="BG68" s="222"/>
      <c r="BH68" s="222"/>
      <c r="BI68" s="222"/>
      <c r="BJ68" s="222"/>
      <c r="BK68" s="222"/>
      <c r="BL68" s="222"/>
      <c r="BM68" s="222"/>
      <c r="BN68" s="222"/>
      <c r="BO68" s="222"/>
      <c r="BP68" s="222"/>
      <c r="BQ68" s="222"/>
      <c r="BR68" s="222"/>
      <c r="BS68" s="222"/>
      <c r="BT68" s="222"/>
      <c r="BU68" s="222"/>
      <c r="BV68" s="314" t="s">
        <v>34</v>
      </c>
    </row>
    <row r="69" spans="1:74" ht="15">
      <c r="A69" s="246" t="s">
        <v>34</v>
      </c>
      <c r="B69" s="246" t="s">
        <v>34</v>
      </c>
      <c r="C69" s="246" t="s">
        <v>34</v>
      </c>
      <c r="D69" s="246" t="s">
        <v>34</v>
      </c>
      <c r="E69" s="246" t="s">
        <v>34</v>
      </c>
      <c r="F69" s="246" t="s">
        <v>34</v>
      </c>
      <c r="G69" s="246" t="s">
        <v>34</v>
      </c>
      <c r="H69" s="246" t="s">
        <v>34</v>
      </c>
      <c r="I69" s="246" t="s">
        <v>34</v>
      </c>
      <c r="J69" s="246" t="s">
        <v>34</v>
      </c>
      <c r="K69" s="246" t="s">
        <v>34</v>
      </c>
      <c r="L69" s="246" t="s">
        <v>34</v>
      </c>
      <c r="M69" s="246" t="s">
        <v>34</v>
      </c>
      <c r="N69" s="246" t="s">
        <v>34</v>
      </c>
      <c r="O69" s="246" t="s">
        <v>34</v>
      </c>
      <c r="P69" s="246" t="s">
        <v>34</v>
      </c>
      <c r="Q69" s="246" t="s">
        <v>34</v>
      </c>
      <c r="R69" s="246" t="s">
        <v>34</v>
      </c>
      <c r="S69" s="246" t="s">
        <v>34</v>
      </c>
      <c r="T69" s="246" t="s">
        <v>34</v>
      </c>
      <c r="U69" s="246" t="s">
        <v>34</v>
      </c>
      <c r="V69" s="246" t="s">
        <v>34</v>
      </c>
      <c r="W69" s="246" t="s">
        <v>34</v>
      </c>
      <c r="X69" s="246" t="s">
        <v>34</v>
      </c>
      <c r="Y69" s="246" t="s">
        <v>34</v>
      </c>
      <c r="Z69" s="246" t="s">
        <v>34</v>
      </c>
      <c r="AA69" s="313" t="s">
        <v>34</v>
      </c>
      <c r="AB69" s="222"/>
      <c r="AC69" s="222"/>
      <c r="AD69" s="222"/>
      <c r="AE69" s="222"/>
      <c r="AF69" s="222"/>
      <c r="AG69" s="222"/>
      <c r="AH69" s="222"/>
      <c r="AI69" s="222"/>
      <c r="AJ69" s="222"/>
      <c r="AK69" s="222"/>
      <c r="AL69" s="222"/>
      <c r="AM69" s="222"/>
      <c r="AN69" s="222"/>
      <c r="AO69" s="222"/>
      <c r="AP69" s="222"/>
      <c r="AQ69" s="222"/>
      <c r="AR69" s="222"/>
      <c r="AS69" s="222"/>
      <c r="AT69" s="222"/>
      <c r="AU69" s="222"/>
      <c r="AV69" s="222"/>
      <c r="AW69" s="222"/>
      <c r="AX69" s="222"/>
      <c r="AY69" s="222"/>
      <c r="AZ69" s="222"/>
      <c r="BA69" s="222"/>
      <c r="BB69" s="222"/>
      <c r="BC69" s="222"/>
      <c r="BD69" s="222"/>
      <c r="BE69" s="222"/>
      <c r="BF69" s="222"/>
      <c r="BG69" s="222"/>
      <c r="BH69" s="222"/>
      <c r="BI69" s="222"/>
      <c r="BJ69" s="222"/>
      <c r="BK69" s="222"/>
      <c r="BL69" s="222"/>
      <c r="BM69" s="222"/>
      <c r="BN69" s="222"/>
      <c r="BO69" s="222"/>
      <c r="BP69" s="222"/>
      <c r="BQ69" s="222"/>
      <c r="BR69" s="222"/>
      <c r="BS69" s="222"/>
      <c r="BT69" s="222"/>
      <c r="BU69" s="222"/>
      <c r="BV69" s="314" t="s">
        <v>34</v>
      </c>
    </row>
    <row r="70" spans="1:74" ht="15">
      <c r="A70" s="246" t="s">
        <v>34</v>
      </c>
      <c r="B70" s="246" t="s">
        <v>34</v>
      </c>
      <c r="C70" s="246" t="s">
        <v>34</v>
      </c>
      <c r="D70" s="246" t="s">
        <v>34</v>
      </c>
      <c r="E70" s="246" t="s">
        <v>34</v>
      </c>
      <c r="F70" s="246" t="s">
        <v>34</v>
      </c>
      <c r="G70" s="246" t="s">
        <v>34</v>
      </c>
      <c r="H70" s="246" t="s">
        <v>34</v>
      </c>
      <c r="I70" s="246" t="s">
        <v>34</v>
      </c>
      <c r="J70" s="246" t="s">
        <v>34</v>
      </c>
      <c r="K70" s="246" t="s">
        <v>34</v>
      </c>
      <c r="L70" s="246" t="s">
        <v>34</v>
      </c>
      <c r="M70" s="246" t="s">
        <v>34</v>
      </c>
      <c r="N70" s="246" t="s">
        <v>34</v>
      </c>
      <c r="O70" s="246" t="s">
        <v>34</v>
      </c>
      <c r="P70" s="246" t="s">
        <v>34</v>
      </c>
      <c r="Q70" s="246" t="s">
        <v>34</v>
      </c>
      <c r="R70" s="246" t="s">
        <v>34</v>
      </c>
      <c r="S70" s="246" t="s">
        <v>34</v>
      </c>
      <c r="T70" s="246" t="s">
        <v>34</v>
      </c>
      <c r="U70" s="246" t="s">
        <v>34</v>
      </c>
      <c r="V70" s="246" t="s">
        <v>34</v>
      </c>
      <c r="W70" s="246" t="s">
        <v>34</v>
      </c>
      <c r="X70" s="246" t="s">
        <v>34</v>
      </c>
      <c r="Y70" s="246" t="s">
        <v>34</v>
      </c>
      <c r="Z70" s="246" t="s">
        <v>34</v>
      </c>
      <c r="AA70" s="313" t="s">
        <v>34</v>
      </c>
      <c r="AB70" s="222"/>
      <c r="AC70" s="222"/>
      <c r="AD70" s="222"/>
      <c r="AE70" s="222"/>
      <c r="AF70" s="222"/>
      <c r="AG70" s="222"/>
      <c r="AH70" s="222"/>
      <c r="AI70" s="222"/>
      <c r="AJ70" s="222"/>
      <c r="AK70" s="222"/>
      <c r="AL70" s="222"/>
      <c r="AM70" s="222"/>
      <c r="AN70" s="222"/>
      <c r="AO70" s="222"/>
      <c r="AP70" s="222"/>
      <c r="AQ70" s="222"/>
      <c r="AR70" s="222"/>
      <c r="AS70" s="222"/>
      <c r="AT70" s="222"/>
      <c r="AU70" s="222"/>
      <c r="AV70" s="222"/>
      <c r="AW70" s="222"/>
      <c r="AX70" s="222"/>
      <c r="AY70" s="222"/>
      <c r="AZ70" s="222"/>
      <c r="BA70" s="222"/>
      <c r="BB70" s="222"/>
      <c r="BC70" s="222"/>
      <c r="BD70" s="222"/>
      <c r="BE70" s="222"/>
      <c r="BF70" s="222"/>
      <c r="BG70" s="222"/>
      <c r="BH70" s="222"/>
      <c r="BI70" s="222"/>
      <c r="BJ70" s="222"/>
      <c r="BK70" s="222"/>
      <c r="BL70" s="222"/>
      <c r="BM70" s="222"/>
      <c r="BN70" s="222"/>
      <c r="BO70" s="222"/>
      <c r="BP70" s="222"/>
      <c r="BQ70" s="222"/>
      <c r="BR70" s="222"/>
      <c r="BS70" s="222"/>
      <c r="BT70" s="222"/>
      <c r="BU70" s="222"/>
      <c r="BV70" s="314" t="s">
        <v>34</v>
      </c>
    </row>
    <row r="71" spans="1:74" ht="15">
      <c r="A71" s="246" t="s">
        <v>34</v>
      </c>
      <c r="B71" s="246" t="s">
        <v>34</v>
      </c>
      <c r="C71" s="246" t="s">
        <v>34</v>
      </c>
      <c r="D71" s="246" t="s">
        <v>34</v>
      </c>
      <c r="E71" s="246" t="s">
        <v>34</v>
      </c>
      <c r="F71" s="246" t="s">
        <v>34</v>
      </c>
      <c r="G71" s="246" t="s">
        <v>34</v>
      </c>
      <c r="H71" s="246" t="s">
        <v>34</v>
      </c>
      <c r="I71" s="246" t="s">
        <v>34</v>
      </c>
      <c r="J71" s="246" t="s">
        <v>34</v>
      </c>
      <c r="K71" s="246" t="s">
        <v>34</v>
      </c>
      <c r="L71" s="246" t="s">
        <v>34</v>
      </c>
      <c r="M71" s="246" t="s">
        <v>34</v>
      </c>
      <c r="N71" s="246" t="s">
        <v>34</v>
      </c>
      <c r="O71" s="246" t="s">
        <v>34</v>
      </c>
      <c r="P71" s="246" t="s">
        <v>34</v>
      </c>
      <c r="Q71" s="246" t="s">
        <v>34</v>
      </c>
      <c r="R71" s="246" t="s">
        <v>34</v>
      </c>
      <c r="S71" s="246" t="s">
        <v>34</v>
      </c>
      <c r="T71" s="246" t="s">
        <v>34</v>
      </c>
      <c r="U71" s="246" t="s">
        <v>34</v>
      </c>
      <c r="V71" s="246" t="s">
        <v>34</v>
      </c>
      <c r="W71" s="246" t="s">
        <v>34</v>
      </c>
      <c r="X71" s="246" t="s">
        <v>34</v>
      </c>
      <c r="Y71" s="246" t="s">
        <v>34</v>
      </c>
      <c r="Z71" s="246" t="s">
        <v>34</v>
      </c>
      <c r="AA71" s="313" t="s">
        <v>34</v>
      </c>
      <c r="AB71" s="222"/>
      <c r="AC71" s="222"/>
      <c r="AD71" s="222"/>
      <c r="AE71" s="222"/>
      <c r="AF71" s="222"/>
      <c r="AG71" s="222"/>
      <c r="AH71" s="222"/>
      <c r="AI71" s="222"/>
      <c r="AJ71" s="222"/>
      <c r="AK71" s="222"/>
      <c r="AL71" s="222"/>
      <c r="AM71" s="222"/>
      <c r="AN71" s="222"/>
      <c r="AO71" s="222"/>
      <c r="AP71" s="222"/>
      <c r="AQ71" s="222"/>
      <c r="AR71" s="222"/>
      <c r="AS71" s="222"/>
      <c r="AT71" s="222"/>
      <c r="AU71" s="222"/>
      <c r="AV71" s="222"/>
      <c r="AW71" s="222"/>
      <c r="AX71" s="222"/>
      <c r="AY71" s="222"/>
      <c r="AZ71" s="222"/>
      <c r="BA71" s="222"/>
      <c r="BB71" s="222"/>
      <c r="BC71" s="222"/>
      <c r="BD71" s="222"/>
      <c r="BE71" s="222"/>
      <c r="BF71" s="222"/>
      <c r="BG71" s="222"/>
      <c r="BH71" s="222"/>
      <c r="BI71" s="222"/>
      <c r="BJ71" s="222"/>
      <c r="BK71" s="222"/>
      <c r="BL71" s="222"/>
      <c r="BM71" s="222"/>
      <c r="BN71" s="222"/>
      <c r="BO71" s="222"/>
      <c r="BP71" s="222"/>
      <c r="BQ71" s="222"/>
      <c r="BR71" s="222"/>
      <c r="BS71" s="222"/>
      <c r="BT71" s="222"/>
      <c r="BU71" s="222"/>
      <c r="BV71" s="314" t="s">
        <v>34</v>
      </c>
    </row>
    <row r="72" spans="1:74" ht="15">
      <c r="A72" s="246" t="s">
        <v>34</v>
      </c>
      <c r="B72" s="246" t="s">
        <v>34</v>
      </c>
      <c r="C72" s="246" t="s">
        <v>34</v>
      </c>
      <c r="D72" s="246" t="s">
        <v>34</v>
      </c>
      <c r="E72" s="246" t="s">
        <v>34</v>
      </c>
      <c r="F72" s="246" t="s">
        <v>34</v>
      </c>
      <c r="G72" s="246" t="s">
        <v>34</v>
      </c>
      <c r="H72" s="246" t="s">
        <v>34</v>
      </c>
      <c r="I72" s="246" t="s">
        <v>34</v>
      </c>
      <c r="J72" s="246" t="s">
        <v>34</v>
      </c>
      <c r="K72" s="246" t="s">
        <v>34</v>
      </c>
      <c r="L72" s="246" t="s">
        <v>34</v>
      </c>
      <c r="M72" s="246" t="s">
        <v>34</v>
      </c>
      <c r="N72" s="246" t="s">
        <v>34</v>
      </c>
      <c r="O72" s="246" t="s">
        <v>34</v>
      </c>
      <c r="P72" s="246" t="s">
        <v>34</v>
      </c>
      <c r="Q72" s="246" t="s">
        <v>34</v>
      </c>
      <c r="R72" s="246" t="s">
        <v>34</v>
      </c>
      <c r="S72" s="246" t="s">
        <v>34</v>
      </c>
      <c r="T72" s="246" t="s">
        <v>34</v>
      </c>
      <c r="U72" s="246" t="s">
        <v>34</v>
      </c>
      <c r="V72" s="246" t="s">
        <v>34</v>
      </c>
      <c r="W72" s="246" t="s">
        <v>34</v>
      </c>
      <c r="X72" s="246" t="s">
        <v>34</v>
      </c>
      <c r="Y72" s="246" t="s">
        <v>34</v>
      </c>
      <c r="Z72" s="246" t="s">
        <v>34</v>
      </c>
      <c r="AA72" s="313" t="s">
        <v>34</v>
      </c>
      <c r="AB72" s="222"/>
      <c r="AC72" s="222"/>
      <c r="AD72" s="222"/>
      <c r="AE72" s="222"/>
      <c r="AF72" s="222"/>
      <c r="AG72" s="222"/>
      <c r="AH72" s="222"/>
      <c r="AI72" s="222"/>
      <c r="AJ72" s="222"/>
      <c r="AK72" s="222"/>
      <c r="AL72" s="222"/>
      <c r="AM72" s="222"/>
      <c r="AN72" s="222"/>
      <c r="AO72" s="222"/>
      <c r="AP72" s="222"/>
      <c r="AQ72" s="222"/>
      <c r="AR72" s="222"/>
      <c r="AS72" s="222"/>
      <c r="AT72" s="222"/>
      <c r="AU72" s="222"/>
      <c r="AV72" s="222"/>
      <c r="AW72" s="222"/>
      <c r="AX72" s="222"/>
      <c r="AY72" s="222"/>
      <c r="AZ72" s="222"/>
      <c r="BA72" s="222"/>
      <c r="BB72" s="222"/>
      <c r="BC72" s="222"/>
      <c r="BD72" s="222"/>
      <c r="BE72" s="222"/>
      <c r="BF72" s="222"/>
      <c r="BG72" s="222"/>
      <c r="BH72" s="222"/>
      <c r="BI72" s="222"/>
      <c r="BJ72" s="222"/>
      <c r="BK72" s="222"/>
      <c r="BL72" s="222"/>
      <c r="BM72" s="222"/>
      <c r="BN72" s="222"/>
      <c r="BO72" s="222"/>
      <c r="BP72" s="222"/>
      <c r="BQ72" s="222"/>
      <c r="BR72" s="222"/>
      <c r="BS72" s="222"/>
      <c r="BT72" s="222"/>
      <c r="BU72" s="222"/>
      <c r="BV72" s="314" t="s">
        <v>34</v>
      </c>
    </row>
    <row r="73" spans="1:74" ht="15">
      <c r="A73" s="246" t="s">
        <v>34</v>
      </c>
      <c r="B73" s="246" t="s">
        <v>34</v>
      </c>
      <c r="C73" s="246" t="s">
        <v>34</v>
      </c>
      <c r="D73" s="246" t="s">
        <v>34</v>
      </c>
      <c r="E73" s="246" t="s">
        <v>34</v>
      </c>
      <c r="F73" s="246" t="s">
        <v>34</v>
      </c>
      <c r="G73" s="246" t="s">
        <v>34</v>
      </c>
      <c r="H73" s="246" t="s">
        <v>34</v>
      </c>
      <c r="I73" s="246" t="s">
        <v>34</v>
      </c>
      <c r="J73" s="246" t="s">
        <v>34</v>
      </c>
      <c r="K73" s="246" t="s">
        <v>34</v>
      </c>
      <c r="L73" s="246" t="s">
        <v>34</v>
      </c>
      <c r="M73" s="246" t="s">
        <v>34</v>
      </c>
      <c r="N73" s="246" t="s">
        <v>34</v>
      </c>
      <c r="O73" s="246" t="s">
        <v>34</v>
      </c>
      <c r="P73" s="246" t="s">
        <v>34</v>
      </c>
      <c r="Q73" s="246" t="s">
        <v>34</v>
      </c>
      <c r="R73" s="246" t="s">
        <v>34</v>
      </c>
      <c r="S73" s="246" t="s">
        <v>34</v>
      </c>
      <c r="T73" s="246" t="s">
        <v>34</v>
      </c>
      <c r="U73" s="246" t="s">
        <v>34</v>
      </c>
      <c r="V73" s="246" t="s">
        <v>34</v>
      </c>
      <c r="W73" s="246" t="s">
        <v>34</v>
      </c>
      <c r="X73" s="246" t="s">
        <v>34</v>
      </c>
      <c r="Y73" s="246" t="s">
        <v>34</v>
      </c>
      <c r="Z73" s="246" t="s">
        <v>34</v>
      </c>
      <c r="AA73" s="313" t="s">
        <v>34</v>
      </c>
      <c r="AB73" s="222"/>
      <c r="AC73" s="222"/>
      <c r="AD73" s="222"/>
      <c r="AE73" s="222"/>
      <c r="AF73" s="222"/>
      <c r="AG73" s="222"/>
      <c r="AH73" s="222"/>
      <c r="AI73" s="222"/>
      <c r="AJ73" s="222"/>
      <c r="AK73" s="222"/>
      <c r="AL73" s="222"/>
      <c r="AM73" s="222"/>
      <c r="AN73" s="222"/>
      <c r="AO73" s="222"/>
      <c r="AP73" s="222"/>
      <c r="AQ73" s="222"/>
      <c r="AR73" s="222"/>
      <c r="AS73" s="222"/>
      <c r="AT73" s="222"/>
      <c r="AU73" s="222"/>
      <c r="AV73" s="222"/>
      <c r="AW73" s="222"/>
      <c r="AX73" s="222"/>
      <c r="AY73" s="222"/>
      <c r="AZ73" s="222"/>
      <c r="BA73" s="222"/>
      <c r="BB73" s="222"/>
      <c r="BC73" s="222"/>
      <c r="BD73" s="222"/>
      <c r="BE73" s="222"/>
      <c r="BF73" s="222"/>
      <c r="BG73" s="222"/>
      <c r="BH73" s="222"/>
      <c r="BI73" s="222"/>
      <c r="BJ73" s="222"/>
      <c r="BK73" s="222"/>
      <c r="BL73" s="222"/>
      <c r="BM73" s="222"/>
      <c r="BN73" s="222"/>
      <c r="BO73" s="222"/>
      <c r="BP73" s="222"/>
      <c r="BQ73" s="222"/>
      <c r="BR73" s="222"/>
      <c r="BS73" s="222"/>
      <c r="BT73" s="222"/>
      <c r="BU73" s="222"/>
      <c r="BV73" s="314" t="s">
        <v>34</v>
      </c>
    </row>
    <row r="74" spans="1:74" ht="15">
      <c r="A74" s="246" t="s">
        <v>34</v>
      </c>
      <c r="B74" s="246" t="s">
        <v>34</v>
      </c>
      <c r="C74" s="246" t="s">
        <v>34</v>
      </c>
      <c r="D74" s="246" t="s">
        <v>34</v>
      </c>
      <c r="E74" s="246" t="s">
        <v>34</v>
      </c>
      <c r="F74" s="246" t="s">
        <v>34</v>
      </c>
      <c r="G74" s="246" t="s">
        <v>34</v>
      </c>
      <c r="H74" s="246" t="s">
        <v>34</v>
      </c>
      <c r="I74" s="246" t="s">
        <v>34</v>
      </c>
      <c r="J74" s="246" t="s">
        <v>34</v>
      </c>
      <c r="K74" s="246" t="s">
        <v>34</v>
      </c>
      <c r="L74" s="246" t="s">
        <v>34</v>
      </c>
      <c r="M74" s="246" t="s">
        <v>34</v>
      </c>
      <c r="N74" s="246" t="s">
        <v>34</v>
      </c>
      <c r="O74" s="246" t="s">
        <v>34</v>
      </c>
      <c r="P74" s="246" t="s">
        <v>34</v>
      </c>
      <c r="Q74" s="246" t="s">
        <v>34</v>
      </c>
      <c r="R74" s="246" t="s">
        <v>34</v>
      </c>
      <c r="S74" s="246" t="s">
        <v>34</v>
      </c>
      <c r="T74" s="246" t="s">
        <v>34</v>
      </c>
      <c r="U74" s="246" t="s">
        <v>34</v>
      </c>
      <c r="V74" s="246" t="s">
        <v>34</v>
      </c>
      <c r="W74" s="246" t="s">
        <v>34</v>
      </c>
      <c r="X74" s="246" t="s">
        <v>34</v>
      </c>
      <c r="Y74" s="246" t="s">
        <v>34</v>
      </c>
      <c r="Z74" s="246" t="s">
        <v>34</v>
      </c>
      <c r="AA74" s="313" t="s">
        <v>34</v>
      </c>
      <c r="AB74" s="222"/>
      <c r="AC74" s="222"/>
      <c r="AD74" s="222"/>
      <c r="AE74" s="222"/>
      <c r="AF74" s="222"/>
      <c r="AG74" s="222"/>
      <c r="AH74" s="222"/>
      <c r="AI74" s="222"/>
      <c r="AJ74" s="222"/>
      <c r="AK74" s="222"/>
      <c r="AL74" s="222"/>
      <c r="AM74" s="222"/>
      <c r="AN74" s="222"/>
      <c r="AO74" s="222"/>
      <c r="AP74" s="222"/>
      <c r="AQ74" s="222"/>
      <c r="AR74" s="222"/>
      <c r="AS74" s="222"/>
      <c r="AT74" s="222"/>
      <c r="AU74" s="222"/>
      <c r="AV74" s="222"/>
      <c r="AW74" s="222"/>
      <c r="AX74" s="222"/>
      <c r="AY74" s="222"/>
      <c r="AZ74" s="222"/>
      <c r="BA74" s="222"/>
      <c r="BB74" s="222"/>
      <c r="BC74" s="222"/>
      <c r="BD74" s="222"/>
      <c r="BE74" s="222"/>
      <c r="BF74" s="222"/>
      <c r="BG74" s="222"/>
      <c r="BH74" s="222"/>
      <c r="BI74" s="222"/>
      <c r="BJ74" s="222"/>
      <c r="BK74" s="222"/>
      <c r="BL74" s="222"/>
      <c r="BM74" s="222"/>
      <c r="BN74" s="222"/>
      <c r="BO74" s="222"/>
      <c r="BP74" s="222"/>
      <c r="BQ74" s="222"/>
      <c r="BR74" s="222"/>
      <c r="BS74" s="222"/>
      <c r="BT74" s="222"/>
      <c r="BU74" s="222"/>
      <c r="BV74" s="314" t="s">
        <v>34</v>
      </c>
    </row>
    <row r="75" spans="1:74" ht="15">
      <c r="A75" s="246" t="s">
        <v>34</v>
      </c>
      <c r="B75" s="246" t="s">
        <v>34</v>
      </c>
      <c r="C75" s="246" t="s">
        <v>34</v>
      </c>
      <c r="D75" s="246" t="s">
        <v>34</v>
      </c>
      <c r="E75" s="246" t="s">
        <v>34</v>
      </c>
      <c r="F75" s="246" t="s">
        <v>34</v>
      </c>
      <c r="G75" s="246" t="s">
        <v>34</v>
      </c>
      <c r="H75" s="246" t="s">
        <v>34</v>
      </c>
      <c r="I75" s="246" t="s">
        <v>34</v>
      </c>
      <c r="J75" s="246" t="s">
        <v>34</v>
      </c>
      <c r="K75" s="246" t="s">
        <v>34</v>
      </c>
      <c r="L75" s="246" t="s">
        <v>34</v>
      </c>
      <c r="M75" s="246" t="s">
        <v>34</v>
      </c>
      <c r="N75" s="246" t="s">
        <v>34</v>
      </c>
      <c r="O75" s="246" t="s">
        <v>34</v>
      </c>
      <c r="P75" s="246" t="s">
        <v>34</v>
      </c>
      <c r="Q75" s="246" t="s">
        <v>34</v>
      </c>
      <c r="R75" s="246" t="s">
        <v>34</v>
      </c>
      <c r="S75" s="246" t="s">
        <v>34</v>
      </c>
      <c r="T75" s="246" t="s">
        <v>34</v>
      </c>
      <c r="U75" s="246" t="s">
        <v>34</v>
      </c>
      <c r="V75" s="246" t="s">
        <v>34</v>
      </c>
      <c r="W75" s="246" t="s">
        <v>34</v>
      </c>
      <c r="X75" s="246" t="s">
        <v>34</v>
      </c>
      <c r="Y75" s="246" t="s">
        <v>34</v>
      </c>
      <c r="Z75" s="246" t="s">
        <v>34</v>
      </c>
      <c r="AA75" s="313" t="s">
        <v>34</v>
      </c>
      <c r="AB75" s="222"/>
      <c r="AC75" s="222"/>
      <c r="AD75" s="222"/>
      <c r="AE75" s="222"/>
      <c r="AF75" s="222"/>
      <c r="AG75" s="222"/>
      <c r="AH75" s="222"/>
      <c r="AI75" s="222"/>
      <c r="AJ75" s="222"/>
      <c r="AK75" s="222"/>
      <c r="AL75" s="222"/>
      <c r="AM75" s="222"/>
      <c r="AN75" s="222"/>
      <c r="AO75" s="222"/>
      <c r="AP75" s="222"/>
      <c r="AQ75" s="222"/>
      <c r="AR75" s="222"/>
      <c r="AS75" s="222"/>
      <c r="AT75" s="222"/>
      <c r="AU75" s="222"/>
      <c r="AV75" s="222"/>
      <c r="AW75" s="222"/>
      <c r="AX75" s="222"/>
      <c r="AY75" s="222"/>
      <c r="AZ75" s="222"/>
      <c r="BA75" s="222"/>
      <c r="BB75" s="222"/>
      <c r="BC75" s="222"/>
      <c r="BD75" s="222"/>
      <c r="BE75" s="222"/>
      <c r="BF75" s="222"/>
      <c r="BG75" s="222"/>
      <c r="BH75" s="222"/>
      <c r="BI75" s="222"/>
      <c r="BJ75" s="222"/>
      <c r="BK75" s="222"/>
      <c r="BL75" s="222"/>
      <c r="BM75" s="222"/>
      <c r="BN75" s="222"/>
      <c r="BO75" s="222"/>
      <c r="BP75" s="222"/>
      <c r="BQ75" s="222"/>
      <c r="BR75" s="222"/>
      <c r="BS75" s="222"/>
      <c r="BT75" s="222"/>
      <c r="BU75" s="222"/>
      <c r="BV75" s="314" t="s">
        <v>34</v>
      </c>
    </row>
    <row r="76" spans="1:74" ht="15">
      <c r="A76" s="246" t="s">
        <v>34</v>
      </c>
      <c r="B76" s="246" t="s">
        <v>34</v>
      </c>
      <c r="C76" s="246" t="s">
        <v>34</v>
      </c>
      <c r="D76" s="246" t="s">
        <v>34</v>
      </c>
      <c r="E76" s="246" t="s">
        <v>34</v>
      </c>
      <c r="F76" s="246" t="s">
        <v>34</v>
      </c>
      <c r="G76" s="246" t="s">
        <v>34</v>
      </c>
      <c r="H76" s="246" t="s">
        <v>34</v>
      </c>
      <c r="I76" s="246" t="s">
        <v>34</v>
      </c>
      <c r="J76" s="246" t="s">
        <v>34</v>
      </c>
      <c r="K76" s="246" t="s">
        <v>34</v>
      </c>
      <c r="L76" s="246" t="s">
        <v>34</v>
      </c>
      <c r="M76" s="246" t="s">
        <v>34</v>
      </c>
      <c r="N76" s="246" t="s">
        <v>34</v>
      </c>
      <c r="O76" s="246" t="s">
        <v>34</v>
      </c>
      <c r="P76" s="246" t="s">
        <v>34</v>
      </c>
      <c r="Q76" s="246" t="s">
        <v>34</v>
      </c>
      <c r="R76" s="246" t="s">
        <v>34</v>
      </c>
      <c r="S76" s="246" t="s">
        <v>34</v>
      </c>
      <c r="T76" s="246" t="s">
        <v>34</v>
      </c>
      <c r="U76" s="246" t="s">
        <v>34</v>
      </c>
      <c r="V76" s="246" t="s">
        <v>34</v>
      </c>
      <c r="W76" s="246" t="s">
        <v>34</v>
      </c>
      <c r="X76" s="246" t="s">
        <v>34</v>
      </c>
      <c r="Y76" s="246" t="s">
        <v>34</v>
      </c>
      <c r="Z76" s="246" t="s">
        <v>34</v>
      </c>
      <c r="AA76" s="313" t="s">
        <v>34</v>
      </c>
      <c r="AB76" s="222"/>
      <c r="AC76" s="222"/>
      <c r="AD76" s="222"/>
      <c r="AE76" s="222"/>
      <c r="AF76" s="222"/>
      <c r="AG76" s="222"/>
      <c r="AH76" s="222"/>
      <c r="AI76" s="222"/>
      <c r="AJ76" s="222"/>
      <c r="AK76" s="222"/>
      <c r="AL76" s="222"/>
      <c r="AM76" s="222"/>
      <c r="AN76" s="222"/>
      <c r="AO76" s="222"/>
      <c r="AP76" s="222"/>
      <c r="AQ76" s="222"/>
      <c r="AR76" s="222"/>
      <c r="AS76" s="222"/>
      <c r="AT76" s="222"/>
      <c r="AU76" s="222"/>
      <c r="AV76" s="222"/>
      <c r="AW76" s="222"/>
      <c r="AX76" s="222"/>
      <c r="AY76" s="222"/>
      <c r="AZ76" s="222"/>
      <c r="BA76" s="222"/>
      <c r="BB76" s="222"/>
      <c r="BC76" s="222"/>
      <c r="BD76" s="222"/>
      <c r="BE76" s="222"/>
      <c r="BF76" s="222"/>
      <c r="BG76" s="222"/>
      <c r="BH76" s="222"/>
      <c r="BI76" s="222"/>
      <c r="BJ76" s="222"/>
      <c r="BK76" s="222"/>
      <c r="BL76" s="222"/>
      <c r="BM76" s="222"/>
      <c r="BN76" s="222"/>
      <c r="BO76" s="222"/>
      <c r="BP76" s="222"/>
      <c r="BQ76" s="222"/>
      <c r="BR76" s="222"/>
      <c r="BS76" s="222"/>
      <c r="BT76" s="222"/>
      <c r="BU76" s="222"/>
      <c r="BV76" s="314" t="s">
        <v>34</v>
      </c>
    </row>
    <row r="77" spans="1:74" ht="15">
      <c r="A77" s="246" t="s">
        <v>34</v>
      </c>
      <c r="B77" s="246" t="s">
        <v>34</v>
      </c>
      <c r="C77" s="246" t="s">
        <v>34</v>
      </c>
      <c r="D77" s="246" t="s">
        <v>34</v>
      </c>
      <c r="E77" s="246" t="s">
        <v>34</v>
      </c>
      <c r="F77" s="246" t="s">
        <v>34</v>
      </c>
      <c r="G77" s="246" t="s">
        <v>34</v>
      </c>
      <c r="H77" s="246" t="s">
        <v>34</v>
      </c>
      <c r="I77" s="246" t="s">
        <v>34</v>
      </c>
      <c r="J77" s="246" t="s">
        <v>34</v>
      </c>
      <c r="K77" s="246" t="s">
        <v>34</v>
      </c>
      <c r="L77" s="246" t="s">
        <v>34</v>
      </c>
      <c r="M77" s="246" t="s">
        <v>34</v>
      </c>
      <c r="N77" s="246" t="s">
        <v>34</v>
      </c>
      <c r="O77" s="246" t="s">
        <v>34</v>
      </c>
      <c r="P77" s="246" t="s">
        <v>34</v>
      </c>
      <c r="Q77" s="246" t="s">
        <v>34</v>
      </c>
      <c r="R77" s="246" t="s">
        <v>34</v>
      </c>
      <c r="S77" s="246" t="s">
        <v>34</v>
      </c>
      <c r="T77" s="246" t="s">
        <v>34</v>
      </c>
      <c r="U77" s="246" t="s">
        <v>34</v>
      </c>
      <c r="V77" s="246" t="s">
        <v>34</v>
      </c>
      <c r="W77" s="246" t="s">
        <v>34</v>
      </c>
      <c r="X77" s="246" t="s">
        <v>34</v>
      </c>
      <c r="Y77" s="246" t="s">
        <v>34</v>
      </c>
      <c r="Z77" s="246" t="s">
        <v>34</v>
      </c>
      <c r="AA77" s="313" t="s">
        <v>34</v>
      </c>
      <c r="AB77" s="222"/>
      <c r="AC77" s="222"/>
      <c r="AD77" s="222"/>
      <c r="AE77" s="222"/>
      <c r="AF77" s="222"/>
      <c r="AG77" s="222"/>
      <c r="AH77" s="222"/>
      <c r="AI77" s="222"/>
      <c r="AJ77" s="222"/>
      <c r="AK77" s="222"/>
      <c r="AL77" s="222"/>
      <c r="AM77" s="222"/>
      <c r="AN77" s="222"/>
      <c r="AO77" s="222"/>
      <c r="AP77" s="222"/>
      <c r="AQ77" s="222"/>
      <c r="AR77" s="222"/>
      <c r="AS77" s="222"/>
      <c r="AT77" s="222"/>
      <c r="AU77" s="222"/>
      <c r="AV77" s="222"/>
      <c r="AW77" s="222"/>
      <c r="AX77" s="222"/>
      <c r="AY77" s="222"/>
      <c r="AZ77" s="222"/>
      <c r="BA77" s="222"/>
      <c r="BB77" s="222"/>
      <c r="BC77" s="222"/>
      <c r="BD77" s="222"/>
      <c r="BE77" s="222"/>
      <c r="BF77" s="222"/>
      <c r="BG77" s="222"/>
      <c r="BH77" s="222"/>
      <c r="BI77" s="222"/>
      <c r="BJ77" s="222"/>
      <c r="BK77" s="222"/>
      <c r="BL77" s="222"/>
      <c r="BM77" s="222"/>
      <c r="BN77" s="222"/>
      <c r="BO77" s="222"/>
      <c r="BP77" s="222"/>
      <c r="BQ77" s="222"/>
      <c r="BR77" s="222"/>
      <c r="BS77" s="222"/>
      <c r="BT77" s="222"/>
      <c r="BU77" s="222"/>
      <c r="BV77" s="314" t="s">
        <v>34</v>
      </c>
    </row>
    <row r="78" spans="1:74" ht="15">
      <c r="A78" s="246" t="s">
        <v>34</v>
      </c>
      <c r="B78" s="246" t="s">
        <v>34</v>
      </c>
      <c r="C78" s="246" t="s">
        <v>34</v>
      </c>
      <c r="D78" s="246" t="s">
        <v>34</v>
      </c>
      <c r="E78" s="246" t="s">
        <v>34</v>
      </c>
      <c r="F78" s="246" t="s">
        <v>34</v>
      </c>
      <c r="G78" s="246" t="s">
        <v>34</v>
      </c>
      <c r="H78" s="246" t="s">
        <v>34</v>
      </c>
      <c r="I78" s="246" t="s">
        <v>34</v>
      </c>
      <c r="J78" s="246" t="s">
        <v>34</v>
      </c>
      <c r="K78" s="246" t="s">
        <v>34</v>
      </c>
      <c r="L78" s="246" t="s">
        <v>34</v>
      </c>
      <c r="M78" s="246" t="s">
        <v>34</v>
      </c>
      <c r="N78" s="246" t="s">
        <v>34</v>
      </c>
      <c r="O78" s="246" t="s">
        <v>34</v>
      </c>
      <c r="P78" s="246" t="s">
        <v>34</v>
      </c>
      <c r="Q78" s="246" t="s">
        <v>34</v>
      </c>
      <c r="R78" s="246" t="s">
        <v>34</v>
      </c>
      <c r="S78" s="246" t="s">
        <v>34</v>
      </c>
      <c r="T78" s="246" t="s">
        <v>34</v>
      </c>
      <c r="U78" s="246" t="s">
        <v>34</v>
      </c>
      <c r="V78" s="246" t="s">
        <v>34</v>
      </c>
      <c r="W78" s="246" t="s">
        <v>34</v>
      </c>
      <c r="X78" s="246" t="s">
        <v>34</v>
      </c>
      <c r="Y78" s="246" t="s">
        <v>34</v>
      </c>
      <c r="Z78" s="246" t="s">
        <v>34</v>
      </c>
      <c r="AA78" s="313" t="s">
        <v>34</v>
      </c>
      <c r="AB78" s="222"/>
      <c r="AC78" s="222"/>
      <c r="AD78" s="222"/>
      <c r="AE78" s="222"/>
      <c r="AF78" s="222"/>
      <c r="AG78" s="222"/>
      <c r="AH78" s="222"/>
      <c r="AI78" s="222"/>
      <c r="AJ78" s="222"/>
      <c r="AK78" s="222"/>
      <c r="AL78" s="222"/>
      <c r="AM78" s="222"/>
      <c r="AN78" s="222"/>
      <c r="AO78" s="222"/>
      <c r="AP78" s="222"/>
      <c r="AQ78" s="222"/>
      <c r="AR78" s="222"/>
      <c r="AS78" s="222"/>
      <c r="AT78" s="222"/>
      <c r="AU78" s="222"/>
      <c r="AV78" s="222"/>
      <c r="AW78" s="222"/>
      <c r="AX78" s="222"/>
      <c r="AY78" s="222"/>
      <c r="AZ78" s="222"/>
      <c r="BA78" s="222"/>
      <c r="BB78" s="222"/>
      <c r="BC78" s="222"/>
      <c r="BD78" s="222"/>
      <c r="BE78" s="222"/>
      <c r="BF78" s="222"/>
      <c r="BG78" s="222"/>
      <c r="BH78" s="222"/>
      <c r="BI78" s="222"/>
      <c r="BJ78" s="222"/>
      <c r="BK78" s="222"/>
      <c r="BL78" s="222"/>
      <c r="BM78" s="222"/>
      <c r="BN78" s="222"/>
      <c r="BO78" s="222"/>
      <c r="BP78" s="222"/>
      <c r="BQ78" s="222"/>
      <c r="BR78" s="222"/>
      <c r="BS78" s="222"/>
      <c r="BT78" s="222"/>
      <c r="BU78" s="222"/>
      <c r="BV78" s="314" t="s">
        <v>34</v>
      </c>
    </row>
    <row r="79" spans="1:74" ht="15">
      <c r="A79" s="246" t="s">
        <v>34</v>
      </c>
      <c r="B79" s="246" t="s">
        <v>34</v>
      </c>
      <c r="C79" s="246" t="s">
        <v>34</v>
      </c>
      <c r="D79" s="246" t="s">
        <v>34</v>
      </c>
      <c r="E79" s="246" t="s">
        <v>34</v>
      </c>
      <c r="F79" s="246" t="s">
        <v>34</v>
      </c>
      <c r="G79" s="246" t="s">
        <v>34</v>
      </c>
      <c r="H79" s="246" t="s">
        <v>34</v>
      </c>
      <c r="I79" s="246" t="s">
        <v>34</v>
      </c>
      <c r="J79" s="246" t="s">
        <v>34</v>
      </c>
      <c r="K79" s="246" t="s">
        <v>34</v>
      </c>
      <c r="L79" s="246" t="s">
        <v>34</v>
      </c>
      <c r="M79" s="246" t="s">
        <v>34</v>
      </c>
      <c r="N79" s="246" t="s">
        <v>34</v>
      </c>
      <c r="O79" s="246" t="s">
        <v>34</v>
      </c>
      <c r="P79" s="246" t="s">
        <v>34</v>
      </c>
      <c r="Q79" s="246" t="s">
        <v>34</v>
      </c>
      <c r="R79" s="246" t="s">
        <v>34</v>
      </c>
      <c r="S79" s="246" t="s">
        <v>34</v>
      </c>
      <c r="T79" s="246" t="s">
        <v>34</v>
      </c>
      <c r="U79" s="246" t="s">
        <v>34</v>
      </c>
      <c r="V79" s="246" t="s">
        <v>34</v>
      </c>
      <c r="W79" s="246" t="s">
        <v>34</v>
      </c>
      <c r="X79" s="246" t="s">
        <v>34</v>
      </c>
      <c r="Y79" s="246" t="s">
        <v>34</v>
      </c>
      <c r="Z79" s="246" t="s">
        <v>34</v>
      </c>
      <c r="AA79" s="313" t="s">
        <v>34</v>
      </c>
      <c r="AB79" s="222"/>
      <c r="AC79" s="222"/>
      <c r="AD79" s="222"/>
      <c r="AE79" s="222"/>
      <c r="AF79" s="222"/>
      <c r="AG79" s="222"/>
      <c r="AH79" s="222"/>
      <c r="AI79" s="222"/>
      <c r="AJ79" s="222"/>
      <c r="AK79" s="222"/>
      <c r="AL79" s="222"/>
      <c r="AM79" s="222"/>
      <c r="AN79" s="222"/>
      <c r="AO79" s="222"/>
      <c r="AP79" s="222"/>
      <c r="AQ79" s="222"/>
      <c r="AR79" s="222"/>
      <c r="AS79" s="222"/>
      <c r="AT79" s="222"/>
      <c r="AU79" s="222"/>
      <c r="AV79" s="222"/>
      <c r="AW79" s="222"/>
      <c r="AX79" s="222"/>
      <c r="AY79" s="222"/>
      <c r="AZ79" s="222"/>
      <c r="BA79" s="222"/>
      <c r="BB79" s="222"/>
      <c r="BC79" s="222"/>
      <c r="BD79" s="222"/>
      <c r="BE79" s="222"/>
      <c r="BF79" s="222"/>
      <c r="BG79" s="222"/>
      <c r="BH79" s="222"/>
      <c r="BI79" s="222"/>
      <c r="BJ79" s="222"/>
      <c r="BK79" s="222"/>
      <c r="BL79" s="222"/>
      <c r="BM79" s="222"/>
      <c r="BN79" s="222"/>
      <c r="BO79" s="222"/>
      <c r="BP79" s="222"/>
      <c r="BQ79" s="222"/>
      <c r="BR79" s="222"/>
      <c r="BS79" s="222"/>
      <c r="BT79" s="222"/>
      <c r="BU79" s="222"/>
      <c r="BV79" s="314" t="s">
        <v>34</v>
      </c>
    </row>
    <row r="80" spans="1:74" ht="15">
      <c r="A80" s="246" t="s">
        <v>34</v>
      </c>
      <c r="B80" s="246" t="s">
        <v>34</v>
      </c>
      <c r="C80" s="246" t="s">
        <v>34</v>
      </c>
      <c r="D80" s="246" t="s">
        <v>34</v>
      </c>
      <c r="E80" s="246" t="s">
        <v>34</v>
      </c>
      <c r="F80" s="246" t="s">
        <v>34</v>
      </c>
      <c r="G80" s="246" t="s">
        <v>34</v>
      </c>
      <c r="H80" s="246" t="s">
        <v>34</v>
      </c>
      <c r="I80" s="246" t="s">
        <v>34</v>
      </c>
      <c r="J80" s="246" t="s">
        <v>34</v>
      </c>
      <c r="K80" s="246" t="s">
        <v>34</v>
      </c>
      <c r="L80" s="246" t="s">
        <v>34</v>
      </c>
      <c r="M80" s="246" t="s">
        <v>34</v>
      </c>
      <c r="N80" s="246" t="s">
        <v>34</v>
      </c>
      <c r="O80" s="246" t="s">
        <v>34</v>
      </c>
      <c r="P80" s="246" t="s">
        <v>34</v>
      </c>
      <c r="Q80" s="246" t="s">
        <v>34</v>
      </c>
      <c r="R80" s="246" t="s">
        <v>34</v>
      </c>
      <c r="S80" s="246" t="s">
        <v>34</v>
      </c>
      <c r="T80" s="246" t="s">
        <v>34</v>
      </c>
      <c r="U80" s="246" t="s">
        <v>34</v>
      </c>
      <c r="V80" s="246" t="s">
        <v>34</v>
      </c>
      <c r="W80" s="246" t="s">
        <v>34</v>
      </c>
      <c r="X80" s="246" t="s">
        <v>34</v>
      </c>
      <c r="Y80" s="246" t="s">
        <v>34</v>
      </c>
      <c r="Z80" s="246" t="s">
        <v>34</v>
      </c>
      <c r="AA80" s="313" t="s">
        <v>34</v>
      </c>
      <c r="AB80" s="222"/>
      <c r="AC80" s="222"/>
      <c r="AD80" s="222"/>
      <c r="AE80" s="222"/>
      <c r="AF80" s="222"/>
      <c r="AG80" s="222"/>
      <c r="AH80" s="222"/>
      <c r="AI80" s="222"/>
      <c r="AJ80" s="222"/>
      <c r="AK80" s="222"/>
      <c r="AL80" s="222"/>
      <c r="AM80" s="222"/>
      <c r="AN80" s="222"/>
      <c r="AO80" s="222"/>
      <c r="AP80" s="222"/>
      <c r="AQ80" s="222"/>
      <c r="AR80" s="222"/>
      <c r="AS80" s="222"/>
      <c r="AT80" s="222"/>
      <c r="AU80" s="222"/>
      <c r="AV80" s="222"/>
      <c r="AW80" s="222"/>
      <c r="AX80" s="222"/>
      <c r="AY80" s="222"/>
      <c r="AZ80" s="222"/>
      <c r="BA80" s="222"/>
      <c r="BB80" s="222"/>
      <c r="BC80" s="222"/>
      <c r="BD80" s="222"/>
      <c r="BE80" s="222"/>
      <c r="BF80" s="222"/>
      <c r="BG80" s="222"/>
      <c r="BH80" s="222"/>
      <c r="BI80" s="222"/>
      <c r="BJ80" s="222"/>
      <c r="BK80" s="222"/>
      <c r="BL80" s="222"/>
      <c r="BM80" s="222"/>
      <c r="BN80" s="222"/>
      <c r="BO80" s="222"/>
      <c r="BP80" s="222"/>
      <c r="BQ80" s="222"/>
      <c r="BR80" s="222"/>
      <c r="BS80" s="222"/>
      <c r="BT80" s="222"/>
      <c r="BU80" s="222"/>
      <c r="BV80" s="314" t="s">
        <v>34</v>
      </c>
    </row>
    <row r="81" spans="1:74" ht="15">
      <c r="A81" s="246" t="s">
        <v>34</v>
      </c>
      <c r="B81" s="246" t="s">
        <v>34</v>
      </c>
      <c r="C81" s="246" t="s">
        <v>34</v>
      </c>
      <c r="D81" s="246" t="s">
        <v>34</v>
      </c>
      <c r="E81" s="246" t="s">
        <v>34</v>
      </c>
      <c r="F81" s="246" t="s">
        <v>34</v>
      </c>
      <c r="G81" s="246" t="s">
        <v>34</v>
      </c>
      <c r="H81" s="246" t="s">
        <v>34</v>
      </c>
      <c r="I81" s="246" t="s">
        <v>34</v>
      </c>
      <c r="J81" s="246" t="s">
        <v>34</v>
      </c>
      <c r="K81" s="246" t="s">
        <v>34</v>
      </c>
      <c r="L81" s="246" t="s">
        <v>34</v>
      </c>
      <c r="M81" s="246" t="s">
        <v>34</v>
      </c>
      <c r="N81" s="246" t="s">
        <v>34</v>
      </c>
      <c r="O81" s="246" t="s">
        <v>34</v>
      </c>
      <c r="P81" s="246" t="s">
        <v>34</v>
      </c>
      <c r="Q81" s="246" t="s">
        <v>34</v>
      </c>
      <c r="R81" s="246" t="s">
        <v>34</v>
      </c>
      <c r="S81" s="246" t="s">
        <v>34</v>
      </c>
      <c r="T81" s="246" t="s">
        <v>34</v>
      </c>
      <c r="U81" s="246" t="s">
        <v>34</v>
      </c>
      <c r="V81" s="246" t="s">
        <v>34</v>
      </c>
      <c r="W81" s="246" t="s">
        <v>34</v>
      </c>
      <c r="X81" s="246" t="s">
        <v>34</v>
      </c>
      <c r="Y81" s="246" t="s">
        <v>34</v>
      </c>
      <c r="Z81" s="246" t="s">
        <v>34</v>
      </c>
      <c r="AA81" s="313" t="s">
        <v>34</v>
      </c>
      <c r="AB81" s="222"/>
      <c r="AC81" s="222"/>
      <c r="AD81" s="222"/>
      <c r="AE81" s="222"/>
      <c r="AF81" s="222"/>
      <c r="AG81" s="222"/>
      <c r="AH81" s="222"/>
      <c r="AI81" s="222"/>
      <c r="AJ81" s="222"/>
      <c r="AK81" s="222"/>
      <c r="AL81" s="222"/>
      <c r="AM81" s="222"/>
      <c r="AN81" s="222"/>
      <c r="AO81" s="222"/>
      <c r="AP81" s="222"/>
      <c r="AQ81" s="222"/>
      <c r="AR81" s="222"/>
      <c r="AS81" s="222"/>
      <c r="AT81" s="222"/>
      <c r="AU81" s="222"/>
      <c r="AV81" s="222"/>
      <c r="AW81" s="222"/>
      <c r="AX81" s="222"/>
      <c r="AY81" s="222"/>
      <c r="AZ81" s="222"/>
      <c r="BA81" s="222"/>
      <c r="BB81" s="222"/>
      <c r="BC81" s="222"/>
      <c r="BD81" s="222"/>
      <c r="BE81" s="222"/>
      <c r="BF81" s="222"/>
      <c r="BG81" s="222"/>
      <c r="BH81" s="222"/>
      <c r="BI81" s="222"/>
      <c r="BJ81" s="222"/>
      <c r="BK81" s="222"/>
      <c r="BL81" s="222"/>
      <c r="BM81" s="222"/>
      <c r="BN81" s="222"/>
      <c r="BO81" s="222"/>
      <c r="BP81" s="222"/>
      <c r="BQ81" s="222"/>
      <c r="BR81" s="222"/>
      <c r="BS81" s="222"/>
      <c r="BT81" s="222"/>
      <c r="BU81" s="222"/>
      <c r="BV81" s="314" t="s">
        <v>34</v>
      </c>
    </row>
    <row r="82" spans="1:74" ht="15">
      <c r="A82" s="246" t="s">
        <v>34</v>
      </c>
      <c r="B82" s="246" t="s">
        <v>34</v>
      </c>
      <c r="C82" s="246" t="s">
        <v>34</v>
      </c>
      <c r="D82" s="246" t="s">
        <v>34</v>
      </c>
      <c r="E82" s="246" t="s">
        <v>34</v>
      </c>
      <c r="F82" s="246" t="s">
        <v>34</v>
      </c>
      <c r="G82" s="246" t="s">
        <v>34</v>
      </c>
      <c r="H82" s="246" t="s">
        <v>34</v>
      </c>
      <c r="I82" s="246" t="s">
        <v>34</v>
      </c>
      <c r="J82" s="246" t="s">
        <v>34</v>
      </c>
      <c r="K82" s="246" t="s">
        <v>34</v>
      </c>
      <c r="L82" s="246" t="s">
        <v>34</v>
      </c>
      <c r="M82" s="246" t="s">
        <v>34</v>
      </c>
      <c r="N82" s="246" t="s">
        <v>34</v>
      </c>
      <c r="O82" s="246" t="s">
        <v>34</v>
      </c>
      <c r="P82" s="246" t="s">
        <v>34</v>
      </c>
      <c r="Q82" s="246" t="s">
        <v>34</v>
      </c>
      <c r="R82" s="246" t="s">
        <v>34</v>
      </c>
      <c r="S82" s="246" t="s">
        <v>34</v>
      </c>
      <c r="T82" s="246" t="s">
        <v>34</v>
      </c>
      <c r="U82" s="246" t="s">
        <v>34</v>
      </c>
      <c r="V82" s="246" t="s">
        <v>34</v>
      </c>
      <c r="W82" s="246" t="s">
        <v>34</v>
      </c>
      <c r="X82" s="246" t="s">
        <v>34</v>
      </c>
      <c r="Y82" s="246" t="s">
        <v>34</v>
      </c>
      <c r="Z82" s="246" t="s">
        <v>34</v>
      </c>
      <c r="AA82" s="313" t="s">
        <v>34</v>
      </c>
      <c r="AB82" s="222"/>
      <c r="AC82" s="222"/>
      <c r="AD82" s="222"/>
      <c r="AE82" s="222"/>
      <c r="AF82" s="222"/>
      <c r="AG82" s="222"/>
      <c r="AH82" s="222"/>
      <c r="AI82" s="222"/>
      <c r="AJ82" s="222"/>
      <c r="AK82" s="222"/>
      <c r="AL82" s="222"/>
      <c r="AM82" s="222"/>
      <c r="AN82" s="222"/>
      <c r="AO82" s="222"/>
      <c r="AP82" s="222"/>
      <c r="AQ82" s="222"/>
      <c r="AR82" s="222"/>
      <c r="AS82" s="222"/>
      <c r="AT82" s="222"/>
      <c r="AU82" s="222"/>
      <c r="AV82" s="222"/>
      <c r="AW82" s="222"/>
      <c r="AX82" s="222"/>
      <c r="AY82" s="222"/>
      <c r="AZ82" s="222"/>
      <c r="BA82" s="222"/>
      <c r="BB82" s="222"/>
      <c r="BC82" s="222"/>
      <c r="BD82" s="222"/>
      <c r="BE82" s="222"/>
      <c r="BF82" s="222"/>
      <c r="BG82" s="222"/>
      <c r="BH82" s="222"/>
      <c r="BI82" s="222"/>
      <c r="BJ82" s="222"/>
      <c r="BK82" s="222"/>
      <c r="BL82" s="222"/>
      <c r="BM82" s="222"/>
      <c r="BN82" s="222"/>
      <c r="BO82" s="222"/>
      <c r="BP82" s="222"/>
      <c r="BQ82" s="222"/>
      <c r="BR82" s="222"/>
      <c r="BS82" s="222"/>
      <c r="BT82" s="222"/>
      <c r="BU82" s="222"/>
      <c r="BV82" s="314" t="s">
        <v>34</v>
      </c>
    </row>
    <row r="83" spans="1:74" ht="15">
      <c r="A83" s="246" t="s">
        <v>34</v>
      </c>
      <c r="B83" s="246" t="s">
        <v>34</v>
      </c>
      <c r="C83" s="246" t="s">
        <v>34</v>
      </c>
      <c r="D83" s="246" t="s">
        <v>34</v>
      </c>
      <c r="E83" s="246" t="s">
        <v>34</v>
      </c>
      <c r="F83" s="246" t="s">
        <v>34</v>
      </c>
      <c r="G83" s="246" t="s">
        <v>34</v>
      </c>
      <c r="H83" s="246" t="s">
        <v>34</v>
      </c>
      <c r="I83" s="246" t="s">
        <v>34</v>
      </c>
      <c r="J83" s="246" t="s">
        <v>34</v>
      </c>
      <c r="K83" s="246" t="s">
        <v>34</v>
      </c>
      <c r="L83" s="246" t="s">
        <v>34</v>
      </c>
      <c r="M83" s="246" t="s">
        <v>34</v>
      </c>
      <c r="N83" s="246" t="s">
        <v>34</v>
      </c>
      <c r="O83" s="246" t="s">
        <v>34</v>
      </c>
      <c r="P83" s="246" t="s">
        <v>34</v>
      </c>
      <c r="Q83" s="246" t="s">
        <v>34</v>
      </c>
      <c r="R83" s="246" t="s">
        <v>34</v>
      </c>
      <c r="S83" s="246" t="s">
        <v>34</v>
      </c>
      <c r="T83" s="246" t="s">
        <v>34</v>
      </c>
      <c r="U83" s="246" t="s">
        <v>34</v>
      </c>
      <c r="V83" s="246" t="s">
        <v>34</v>
      </c>
      <c r="W83" s="246" t="s">
        <v>34</v>
      </c>
      <c r="X83" s="246" t="s">
        <v>34</v>
      </c>
      <c r="Y83" s="246" t="s">
        <v>34</v>
      </c>
      <c r="Z83" s="246" t="s">
        <v>34</v>
      </c>
      <c r="AA83" s="313" t="s">
        <v>34</v>
      </c>
      <c r="AB83" s="222"/>
      <c r="AC83" s="222"/>
      <c r="AD83" s="222"/>
      <c r="AE83" s="222"/>
      <c r="AF83" s="222"/>
      <c r="AG83" s="222"/>
      <c r="AH83" s="222"/>
      <c r="AI83" s="222"/>
      <c r="AJ83" s="222"/>
      <c r="AK83" s="222"/>
      <c r="AL83" s="222"/>
      <c r="AM83" s="222"/>
      <c r="AN83" s="222"/>
      <c r="AO83" s="222"/>
      <c r="AP83" s="222"/>
      <c r="AQ83" s="222"/>
      <c r="AR83" s="222"/>
      <c r="AS83" s="222"/>
      <c r="AT83" s="222"/>
      <c r="AU83" s="222"/>
      <c r="AV83" s="222"/>
      <c r="AW83" s="222"/>
      <c r="AX83" s="222"/>
      <c r="AY83" s="222"/>
      <c r="AZ83" s="222"/>
      <c r="BA83" s="222"/>
      <c r="BB83" s="222"/>
      <c r="BC83" s="222"/>
      <c r="BD83" s="222"/>
      <c r="BE83" s="222"/>
      <c r="BF83" s="222"/>
      <c r="BG83" s="222"/>
      <c r="BH83" s="222"/>
      <c r="BI83" s="222"/>
      <c r="BJ83" s="222"/>
      <c r="BK83" s="222"/>
      <c r="BL83" s="222"/>
      <c r="BM83" s="222"/>
      <c r="BN83" s="222"/>
      <c r="BO83" s="222"/>
      <c r="BP83" s="222"/>
      <c r="BQ83" s="222"/>
      <c r="BR83" s="222"/>
      <c r="BS83" s="222"/>
      <c r="BT83" s="222"/>
      <c r="BU83" s="222"/>
      <c r="BV83" s="314" t="s">
        <v>34</v>
      </c>
    </row>
    <row r="84" spans="1:74" ht="15">
      <c r="A84" s="246" t="s">
        <v>34</v>
      </c>
      <c r="B84" s="246" t="s">
        <v>34</v>
      </c>
      <c r="C84" s="246" t="s">
        <v>34</v>
      </c>
      <c r="D84" s="246" t="s">
        <v>34</v>
      </c>
      <c r="E84" s="246" t="s">
        <v>34</v>
      </c>
      <c r="F84" s="246" t="s">
        <v>34</v>
      </c>
      <c r="G84" s="246" t="s">
        <v>34</v>
      </c>
      <c r="H84" s="246" t="s">
        <v>34</v>
      </c>
      <c r="I84" s="246" t="s">
        <v>34</v>
      </c>
      <c r="J84" s="246" t="s">
        <v>34</v>
      </c>
      <c r="K84" s="246" t="s">
        <v>34</v>
      </c>
      <c r="L84" s="246" t="s">
        <v>34</v>
      </c>
      <c r="M84" s="246" t="s">
        <v>34</v>
      </c>
      <c r="N84" s="246" t="s">
        <v>34</v>
      </c>
      <c r="O84" s="246" t="s">
        <v>34</v>
      </c>
      <c r="P84" s="246" t="s">
        <v>34</v>
      </c>
      <c r="Q84" s="246" t="s">
        <v>34</v>
      </c>
      <c r="R84" s="246" t="s">
        <v>34</v>
      </c>
      <c r="S84" s="246" t="s">
        <v>34</v>
      </c>
      <c r="T84" s="246" t="s">
        <v>34</v>
      </c>
      <c r="U84" s="246" t="s">
        <v>34</v>
      </c>
      <c r="V84" s="246" t="s">
        <v>34</v>
      </c>
      <c r="W84" s="246" t="s">
        <v>34</v>
      </c>
      <c r="X84" s="246" t="s">
        <v>34</v>
      </c>
      <c r="Y84" s="246" t="s">
        <v>34</v>
      </c>
      <c r="Z84" s="246" t="s">
        <v>34</v>
      </c>
      <c r="AA84" s="313" t="s">
        <v>34</v>
      </c>
      <c r="AB84" s="222"/>
      <c r="AC84" s="222"/>
      <c r="AD84" s="222"/>
      <c r="AE84" s="222"/>
      <c r="AF84" s="222"/>
      <c r="AG84" s="222"/>
      <c r="AH84" s="222"/>
      <c r="AI84" s="222"/>
      <c r="AJ84" s="222"/>
      <c r="AK84" s="222"/>
      <c r="AL84" s="222"/>
      <c r="AM84" s="222"/>
      <c r="AN84" s="222"/>
      <c r="AO84" s="222"/>
      <c r="AP84" s="222"/>
      <c r="AQ84" s="222"/>
      <c r="AR84" s="222"/>
      <c r="AS84" s="222"/>
      <c r="AT84" s="222"/>
      <c r="AU84" s="222"/>
      <c r="AV84" s="222"/>
      <c r="AW84" s="222"/>
      <c r="AX84" s="222"/>
      <c r="AY84" s="222"/>
      <c r="AZ84" s="222"/>
      <c r="BA84" s="222"/>
      <c r="BB84" s="222"/>
      <c r="BC84" s="222"/>
      <c r="BD84" s="222"/>
      <c r="BE84" s="222"/>
      <c r="BF84" s="222"/>
      <c r="BG84" s="222"/>
      <c r="BH84" s="222"/>
      <c r="BI84" s="222"/>
      <c r="BJ84" s="222"/>
      <c r="BK84" s="222"/>
      <c r="BL84" s="222"/>
      <c r="BM84" s="222"/>
      <c r="BN84" s="222"/>
      <c r="BO84" s="222"/>
      <c r="BP84" s="222"/>
      <c r="BQ84" s="222"/>
      <c r="BR84" s="222"/>
      <c r="BS84" s="222"/>
      <c r="BT84" s="222"/>
      <c r="BU84" s="222"/>
      <c r="BV84" s="314" t="s">
        <v>34</v>
      </c>
    </row>
    <row r="85" spans="1:74" ht="15">
      <c r="A85" s="246" t="s">
        <v>34</v>
      </c>
      <c r="B85" s="246" t="s">
        <v>34</v>
      </c>
      <c r="C85" s="246" t="s">
        <v>34</v>
      </c>
      <c r="D85" s="246" t="s">
        <v>34</v>
      </c>
      <c r="E85" s="246" t="s">
        <v>34</v>
      </c>
      <c r="F85" s="246" t="s">
        <v>34</v>
      </c>
      <c r="G85" s="246" t="s">
        <v>34</v>
      </c>
      <c r="H85" s="246" t="s">
        <v>34</v>
      </c>
      <c r="I85" s="246" t="s">
        <v>34</v>
      </c>
      <c r="J85" s="246" t="s">
        <v>34</v>
      </c>
      <c r="K85" s="246" t="s">
        <v>34</v>
      </c>
      <c r="L85" s="246" t="s">
        <v>34</v>
      </c>
      <c r="M85" s="246" t="s">
        <v>34</v>
      </c>
      <c r="N85" s="246" t="s">
        <v>34</v>
      </c>
      <c r="O85" s="246" t="s">
        <v>34</v>
      </c>
      <c r="P85" s="246" t="s">
        <v>34</v>
      </c>
      <c r="Q85" s="246" t="s">
        <v>34</v>
      </c>
      <c r="R85" s="246" t="s">
        <v>34</v>
      </c>
      <c r="S85" s="246" t="s">
        <v>34</v>
      </c>
      <c r="T85" s="246" t="s">
        <v>34</v>
      </c>
      <c r="U85" s="246" t="s">
        <v>34</v>
      </c>
      <c r="V85" s="246" t="s">
        <v>34</v>
      </c>
      <c r="W85" s="246" t="s">
        <v>34</v>
      </c>
      <c r="X85" s="246" t="s">
        <v>34</v>
      </c>
      <c r="Y85" s="246" t="s">
        <v>34</v>
      </c>
      <c r="Z85" s="246" t="s">
        <v>34</v>
      </c>
      <c r="AA85" s="313" t="s">
        <v>34</v>
      </c>
      <c r="AB85" s="222"/>
      <c r="AC85" s="222"/>
      <c r="AD85" s="222"/>
      <c r="AE85" s="222"/>
      <c r="AF85" s="222"/>
      <c r="AG85" s="222"/>
      <c r="AH85" s="222"/>
      <c r="AI85" s="222"/>
      <c r="AJ85" s="222"/>
      <c r="AK85" s="222"/>
      <c r="AL85" s="222"/>
      <c r="AM85" s="222"/>
      <c r="AN85" s="222"/>
      <c r="AO85" s="222"/>
      <c r="AP85" s="222"/>
      <c r="AQ85" s="222"/>
      <c r="AR85" s="222"/>
      <c r="AS85" s="222"/>
      <c r="AT85" s="222"/>
      <c r="AU85" s="222"/>
      <c r="AV85" s="222"/>
      <c r="AW85" s="222"/>
      <c r="AX85" s="222"/>
      <c r="AY85" s="222"/>
      <c r="AZ85" s="222"/>
      <c r="BA85" s="222"/>
      <c r="BB85" s="222"/>
      <c r="BC85" s="222"/>
      <c r="BD85" s="222"/>
      <c r="BE85" s="222"/>
      <c r="BF85" s="222"/>
      <c r="BG85" s="222"/>
      <c r="BH85" s="222"/>
      <c r="BI85" s="222"/>
      <c r="BJ85" s="222"/>
      <c r="BK85" s="222"/>
      <c r="BL85" s="222"/>
      <c r="BM85" s="222"/>
      <c r="BN85" s="222"/>
      <c r="BO85" s="222"/>
      <c r="BP85" s="222"/>
      <c r="BQ85" s="222"/>
      <c r="BR85" s="222"/>
      <c r="BS85" s="222"/>
      <c r="BT85" s="222"/>
      <c r="BU85" s="222"/>
      <c r="BV85" s="314" t="s">
        <v>34</v>
      </c>
    </row>
    <row r="86" spans="1:74" ht="15">
      <c r="A86" s="246" t="s">
        <v>34</v>
      </c>
      <c r="B86" s="246" t="s">
        <v>34</v>
      </c>
      <c r="C86" s="246" t="s">
        <v>34</v>
      </c>
      <c r="D86" s="246" t="s">
        <v>34</v>
      </c>
      <c r="E86" s="246" t="s">
        <v>34</v>
      </c>
      <c r="F86" s="246" t="s">
        <v>34</v>
      </c>
      <c r="G86" s="246" t="s">
        <v>34</v>
      </c>
      <c r="H86" s="246" t="s">
        <v>34</v>
      </c>
      <c r="I86" s="246" t="s">
        <v>34</v>
      </c>
      <c r="J86" s="246" t="s">
        <v>34</v>
      </c>
      <c r="K86" s="246" t="s">
        <v>34</v>
      </c>
      <c r="L86" s="246" t="s">
        <v>34</v>
      </c>
      <c r="M86" s="246" t="s">
        <v>34</v>
      </c>
      <c r="N86" s="246" t="s">
        <v>34</v>
      </c>
      <c r="O86" s="246" t="s">
        <v>34</v>
      </c>
      <c r="P86" s="246" t="s">
        <v>34</v>
      </c>
      <c r="Q86" s="246" t="s">
        <v>34</v>
      </c>
      <c r="R86" s="246" t="s">
        <v>34</v>
      </c>
      <c r="S86" s="246" t="s">
        <v>34</v>
      </c>
      <c r="T86" s="246" t="s">
        <v>34</v>
      </c>
      <c r="U86" s="246" t="s">
        <v>34</v>
      </c>
      <c r="V86" s="246" t="s">
        <v>34</v>
      </c>
      <c r="W86" s="246" t="s">
        <v>34</v>
      </c>
      <c r="X86" s="246" t="s">
        <v>34</v>
      </c>
      <c r="Y86" s="246" t="s">
        <v>34</v>
      </c>
      <c r="Z86" s="246" t="s">
        <v>34</v>
      </c>
      <c r="AA86" s="313" t="s">
        <v>34</v>
      </c>
      <c r="AB86" s="222"/>
      <c r="AC86" s="222"/>
      <c r="AD86" s="222"/>
      <c r="AE86" s="222"/>
      <c r="AF86" s="222"/>
      <c r="AG86" s="222"/>
      <c r="AH86" s="222"/>
      <c r="AI86" s="222"/>
      <c r="AJ86" s="222"/>
      <c r="AK86" s="222"/>
      <c r="AL86" s="222"/>
      <c r="AM86" s="222"/>
      <c r="AN86" s="222"/>
      <c r="AO86" s="222"/>
      <c r="AP86" s="222"/>
      <c r="AQ86" s="222"/>
      <c r="AR86" s="222"/>
      <c r="AS86" s="222"/>
      <c r="AT86" s="222"/>
      <c r="AU86" s="222"/>
      <c r="AV86" s="222"/>
      <c r="AW86" s="222"/>
      <c r="AX86" s="222"/>
      <c r="AY86" s="222"/>
      <c r="AZ86" s="222"/>
      <c r="BA86" s="222"/>
      <c r="BB86" s="222"/>
      <c r="BC86" s="222"/>
      <c r="BD86" s="222"/>
      <c r="BE86" s="222"/>
      <c r="BF86" s="222"/>
      <c r="BG86" s="222"/>
      <c r="BH86" s="222"/>
      <c r="BI86" s="222"/>
      <c r="BJ86" s="222"/>
      <c r="BK86" s="222"/>
      <c r="BL86" s="222"/>
      <c r="BM86" s="222"/>
      <c r="BN86" s="222"/>
      <c r="BO86" s="222"/>
      <c r="BP86" s="222"/>
      <c r="BQ86" s="222"/>
      <c r="BR86" s="222"/>
      <c r="BS86" s="222"/>
      <c r="BT86" s="222"/>
      <c r="BU86" s="222"/>
      <c r="BV86" s="314" t="s">
        <v>34</v>
      </c>
    </row>
    <row r="87" spans="1:74" ht="15">
      <c r="A87" s="246" t="s">
        <v>34</v>
      </c>
      <c r="B87" s="246" t="s">
        <v>34</v>
      </c>
      <c r="C87" s="246" t="s">
        <v>34</v>
      </c>
      <c r="D87" s="246" t="s">
        <v>34</v>
      </c>
      <c r="E87" s="246" t="s">
        <v>34</v>
      </c>
      <c r="F87" s="246" t="s">
        <v>34</v>
      </c>
      <c r="G87" s="246" t="s">
        <v>34</v>
      </c>
      <c r="H87" s="246" t="s">
        <v>34</v>
      </c>
      <c r="I87" s="246" t="s">
        <v>34</v>
      </c>
      <c r="J87" s="246" t="s">
        <v>34</v>
      </c>
      <c r="K87" s="246" t="s">
        <v>34</v>
      </c>
      <c r="L87" s="246" t="s">
        <v>34</v>
      </c>
      <c r="M87" s="246" t="s">
        <v>34</v>
      </c>
      <c r="N87" s="246" t="s">
        <v>34</v>
      </c>
      <c r="O87" s="246" t="s">
        <v>34</v>
      </c>
      <c r="P87" s="246" t="s">
        <v>34</v>
      </c>
      <c r="Q87" s="246" t="s">
        <v>34</v>
      </c>
      <c r="R87" s="246" t="s">
        <v>34</v>
      </c>
      <c r="S87" s="246" t="s">
        <v>34</v>
      </c>
      <c r="T87" s="246" t="s">
        <v>34</v>
      </c>
      <c r="U87" s="246" t="s">
        <v>34</v>
      </c>
      <c r="V87" s="246" t="s">
        <v>34</v>
      </c>
      <c r="W87" s="246" t="s">
        <v>34</v>
      </c>
      <c r="X87" s="246" t="s">
        <v>34</v>
      </c>
      <c r="Y87" s="246" t="s">
        <v>34</v>
      </c>
      <c r="Z87" s="246" t="s">
        <v>34</v>
      </c>
      <c r="AA87" s="313" t="s">
        <v>34</v>
      </c>
      <c r="AB87" s="222"/>
      <c r="AC87" s="222"/>
      <c r="AD87" s="222"/>
      <c r="AE87" s="222"/>
      <c r="AF87" s="222"/>
      <c r="AG87" s="222"/>
      <c r="AH87" s="222"/>
      <c r="AI87" s="222"/>
      <c r="AJ87" s="222"/>
      <c r="AK87" s="222"/>
      <c r="AL87" s="222"/>
      <c r="AM87" s="222"/>
      <c r="AN87" s="222"/>
      <c r="AO87" s="222"/>
      <c r="AP87" s="222"/>
      <c r="AQ87" s="222"/>
      <c r="AR87" s="222"/>
      <c r="AS87" s="222"/>
      <c r="AT87" s="222"/>
      <c r="AU87" s="222"/>
      <c r="AV87" s="222"/>
      <c r="AW87" s="222"/>
      <c r="AX87" s="222"/>
      <c r="AY87" s="222"/>
      <c r="AZ87" s="222"/>
      <c r="BA87" s="222"/>
      <c r="BB87" s="222"/>
      <c r="BC87" s="222"/>
      <c r="BD87" s="222"/>
      <c r="BE87" s="222"/>
      <c r="BF87" s="222"/>
      <c r="BG87" s="222"/>
      <c r="BH87" s="222"/>
      <c r="BI87" s="222"/>
      <c r="BJ87" s="222"/>
      <c r="BK87" s="222"/>
      <c r="BL87" s="222"/>
      <c r="BM87" s="222"/>
      <c r="BN87" s="222"/>
      <c r="BO87" s="222"/>
      <c r="BP87" s="222"/>
      <c r="BQ87" s="222"/>
      <c r="BR87" s="222"/>
      <c r="BS87" s="222"/>
      <c r="BT87" s="222"/>
      <c r="BU87" s="222"/>
      <c r="BV87" s="314" t="s">
        <v>34</v>
      </c>
    </row>
    <row r="88" spans="1:74" ht="15">
      <c r="A88" s="246" t="s">
        <v>34</v>
      </c>
      <c r="B88" s="246" t="s">
        <v>34</v>
      </c>
      <c r="C88" s="246" t="s">
        <v>34</v>
      </c>
      <c r="D88" s="246" t="s">
        <v>34</v>
      </c>
      <c r="E88" s="246" t="s">
        <v>34</v>
      </c>
      <c r="F88" s="246" t="s">
        <v>34</v>
      </c>
      <c r="G88" s="246" t="s">
        <v>34</v>
      </c>
      <c r="H88" s="246" t="s">
        <v>34</v>
      </c>
      <c r="I88" s="246" t="s">
        <v>34</v>
      </c>
      <c r="J88" s="246" t="s">
        <v>34</v>
      </c>
      <c r="K88" s="246" t="s">
        <v>34</v>
      </c>
      <c r="L88" s="246" t="s">
        <v>34</v>
      </c>
      <c r="M88" s="246" t="s">
        <v>34</v>
      </c>
      <c r="N88" s="246" t="s">
        <v>34</v>
      </c>
      <c r="O88" s="246" t="s">
        <v>34</v>
      </c>
      <c r="P88" s="246" t="s">
        <v>34</v>
      </c>
      <c r="Q88" s="246" t="s">
        <v>34</v>
      </c>
      <c r="R88" s="246" t="s">
        <v>34</v>
      </c>
      <c r="S88" s="246" t="s">
        <v>34</v>
      </c>
      <c r="T88" s="246" t="s">
        <v>34</v>
      </c>
      <c r="U88" s="246" t="s">
        <v>34</v>
      </c>
      <c r="V88" s="246" t="s">
        <v>34</v>
      </c>
      <c r="W88" s="246" t="s">
        <v>34</v>
      </c>
      <c r="X88" s="246" t="s">
        <v>34</v>
      </c>
      <c r="Y88" s="246" t="s">
        <v>34</v>
      </c>
      <c r="Z88" s="246" t="s">
        <v>34</v>
      </c>
      <c r="AA88" s="313" t="s">
        <v>34</v>
      </c>
      <c r="AB88" s="222"/>
      <c r="AC88" s="222"/>
      <c r="AD88" s="222"/>
      <c r="AE88" s="222"/>
      <c r="AF88" s="222"/>
      <c r="AG88" s="222"/>
      <c r="AH88" s="222"/>
      <c r="AI88" s="222"/>
      <c r="AJ88" s="222"/>
      <c r="AK88" s="222"/>
      <c r="AL88" s="222"/>
      <c r="AM88" s="222"/>
      <c r="AN88" s="222"/>
      <c r="AO88" s="222"/>
      <c r="AP88" s="222"/>
      <c r="AQ88" s="222"/>
      <c r="AR88" s="222"/>
      <c r="AS88" s="222"/>
      <c r="AT88" s="222"/>
      <c r="AU88" s="222"/>
      <c r="AV88" s="222"/>
      <c r="AW88" s="222"/>
      <c r="AX88" s="222"/>
      <c r="AY88" s="222"/>
      <c r="AZ88" s="222"/>
      <c r="BA88" s="222"/>
      <c r="BB88" s="222"/>
      <c r="BC88" s="222"/>
      <c r="BD88" s="222"/>
      <c r="BE88" s="222"/>
      <c r="BF88" s="222"/>
      <c r="BG88" s="222"/>
      <c r="BH88" s="222"/>
      <c r="BI88" s="222"/>
      <c r="BJ88" s="222"/>
      <c r="BK88" s="222"/>
      <c r="BL88" s="222"/>
      <c r="BM88" s="222"/>
      <c r="BN88" s="222"/>
      <c r="BO88" s="222"/>
      <c r="BP88" s="222"/>
      <c r="BQ88" s="222"/>
      <c r="BR88" s="222"/>
      <c r="BS88" s="222"/>
      <c r="BT88" s="222"/>
      <c r="BU88" s="222"/>
      <c r="BV88" s="314" t="s">
        <v>34</v>
      </c>
    </row>
    <row r="89" spans="1:74" ht="15">
      <c r="A89" s="246" t="s">
        <v>34</v>
      </c>
      <c r="B89" s="246" t="s">
        <v>34</v>
      </c>
      <c r="C89" s="246" t="s">
        <v>34</v>
      </c>
      <c r="D89" s="246" t="s">
        <v>34</v>
      </c>
      <c r="E89" s="246" t="s">
        <v>34</v>
      </c>
      <c r="F89" s="246" t="s">
        <v>34</v>
      </c>
      <c r="G89" s="246" t="s">
        <v>34</v>
      </c>
      <c r="H89" s="246" t="s">
        <v>34</v>
      </c>
      <c r="I89" s="246" t="s">
        <v>34</v>
      </c>
      <c r="J89" s="246" t="s">
        <v>34</v>
      </c>
      <c r="K89" s="246" t="s">
        <v>34</v>
      </c>
      <c r="L89" s="246" t="s">
        <v>34</v>
      </c>
      <c r="M89" s="246" t="s">
        <v>34</v>
      </c>
      <c r="N89" s="246" t="s">
        <v>34</v>
      </c>
      <c r="O89" s="246" t="s">
        <v>34</v>
      </c>
      <c r="P89" s="246" t="s">
        <v>34</v>
      </c>
      <c r="Q89" s="246" t="s">
        <v>34</v>
      </c>
      <c r="R89" s="246" t="s">
        <v>34</v>
      </c>
      <c r="S89" s="246" t="s">
        <v>34</v>
      </c>
      <c r="T89" s="246" t="s">
        <v>34</v>
      </c>
      <c r="U89" s="246" t="s">
        <v>34</v>
      </c>
      <c r="V89" s="246" t="s">
        <v>34</v>
      </c>
      <c r="W89" s="246" t="s">
        <v>34</v>
      </c>
      <c r="X89" s="246" t="s">
        <v>34</v>
      </c>
      <c r="Y89" s="246" t="s">
        <v>34</v>
      </c>
      <c r="Z89" s="246" t="s">
        <v>34</v>
      </c>
      <c r="AA89" s="313" t="s">
        <v>34</v>
      </c>
      <c r="AB89" s="222"/>
      <c r="AC89" s="222"/>
      <c r="AD89" s="222"/>
      <c r="AE89" s="222"/>
      <c r="AF89" s="222"/>
      <c r="AG89" s="222"/>
      <c r="AH89" s="222"/>
      <c r="AI89" s="222"/>
      <c r="AJ89" s="222"/>
      <c r="AK89" s="222"/>
      <c r="AL89" s="222"/>
      <c r="AM89" s="222"/>
      <c r="AN89" s="222"/>
      <c r="AO89" s="222"/>
      <c r="AP89" s="222"/>
      <c r="AQ89" s="222"/>
      <c r="AR89" s="222"/>
      <c r="AS89" s="222"/>
      <c r="AT89" s="222"/>
      <c r="AU89" s="222"/>
      <c r="AV89" s="222"/>
      <c r="AW89" s="222"/>
      <c r="AX89" s="222"/>
      <c r="AY89" s="222"/>
      <c r="AZ89" s="222"/>
      <c r="BA89" s="222"/>
      <c r="BB89" s="222"/>
      <c r="BC89" s="222"/>
      <c r="BD89" s="222"/>
      <c r="BE89" s="222"/>
      <c r="BF89" s="222"/>
      <c r="BG89" s="222"/>
      <c r="BH89" s="222"/>
      <c r="BI89" s="222"/>
      <c r="BJ89" s="222"/>
      <c r="BK89" s="222"/>
      <c r="BL89" s="222"/>
      <c r="BM89" s="222"/>
      <c r="BN89" s="222"/>
      <c r="BO89" s="222"/>
      <c r="BP89" s="222"/>
      <c r="BQ89" s="222"/>
      <c r="BR89" s="222"/>
      <c r="BS89" s="222"/>
      <c r="BT89" s="222"/>
      <c r="BU89" s="222"/>
      <c r="BV89" s="314" t="s">
        <v>34</v>
      </c>
    </row>
    <row r="90" spans="1:74" ht="15">
      <c r="A90" s="246" t="s">
        <v>34</v>
      </c>
      <c r="B90" s="246" t="s">
        <v>34</v>
      </c>
      <c r="C90" s="246" t="s">
        <v>34</v>
      </c>
      <c r="D90" s="246" t="s">
        <v>34</v>
      </c>
      <c r="E90" s="246" t="s">
        <v>34</v>
      </c>
      <c r="F90" s="246" t="s">
        <v>34</v>
      </c>
      <c r="G90" s="246" t="s">
        <v>34</v>
      </c>
      <c r="H90" s="246" t="s">
        <v>34</v>
      </c>
      <c r="I90" s="246" t="s">
        <v>34</v>
      </c>
      <c r="J90" s="246" t="s">
        <v>34</v>
      </c>
      <c r="K90" s="246" t="s">
        <v>34</v>
      </c>
      <c r="L90" s="246" t="s">
        <v>34</v>
      </c>
      <c r="M90" s="246" t="s">
        <v>34</v>
      </c>
      <c r="N90" s="246" t="s">
        <v>34</v>
      </c>
      <c r="O90" s="246" t="s">
        <v>34</v>
      </c>
      <c r="P90" s="246" t="s">
        <v>34</v>
      </c>
      <c r="Q90" s="246" t="s">
        <v>34</v>
      </c>
      <c r="R90" s="246" t="s">
        <v>34</v>
      </c>
      <c r="S90" s="246" t="s">
        <v>34</v>
      </c>
      <c r="T90" s="246" t="s">
        <v>34</v>
      </c>
      <c r="U90" s="246" t="s">
        <v>34</v>
      </c>
      <c r="V90" s="246" t="s">
        <v>34</v>
      </c>
      <c r="W90" s="246" t="s">
        <v>34</v>
      </c>
      <c r="X90" s="246" t="s">
        <v>34</v>
      </c>
      <c r="Y90" s="246" t="s">
        <v>34</v>
      </c>
      <c r="Z90" s="246" t="s">
        <v>34</v>
      </c>
      <c r="AA90" s="313" t="s">
        <v>34</v>
      </c>
      <c r="AB90" s="222"/>
      <c r="AC90" s="222"/>
      <c r="AD90" s="222"/>
      <c r="AE90" s="222"/>
      <c r="AF90" s="222"/>
      <c r="AG90" s="222"/>
      <c r="AH90" s="222"/>
      <c r="AI90" s="222"/>
      <c r="AJ90" s="222"/>
      <c r="AK90" s="222"/>
      <c r="AL90" s="222"/>
      <c r="AM90" s="222"/>
      <c r="AN90" s="222"/>
      <c r="AO90" s="222"/>
      <c r="AP90" s="222"/>
      <c r="AQ90" s="222"/>
      <c r="AR90" s="222"/>
      <c r="AS90" s="222"/>
      <c r="AT90" s="222"/>
      <c r="AU90" s="222"/>
      <c r="AV90" s="222"/>
      <c r="AW90" s="222"/>
      <c r="AX90" s="222"/>
      <c r="AY90" s="222"/>
      <c r="AZ90" s="222"/>
      <c r="BA90" s="222"/>
      <c r="BB90" s="222"/>
      <c r="BC90" s="222"/>
      <c r="BD90" s="222"/>
      <c r="BE90" s="222"/>
      <c r="BF90" s="222"/>
      <c r="BG90" s="222"/>
      <c r="BH90" s="222"/>
      <c r="BI90" s="222"/>
      <c r="BJ90" s="222"/>
      <c r="BK90" s="222"/>
      <c r="BL90" s="222"/>
      <c r="BM90" s="222"/>
      <c r="BN90" s="222"/>
      <c r="BO90" s="222"/>
      <c r="BP90" s="222"/>
      <c r="BQ90" s="222"/>
      <c r="BR90" s="222"/>
      <c r="BS90" s="222"/>
      <c r="BT90" s="222"/>
      <c r="BU90" s="222"/>
      <c r="BV90" s="314" t="s">
        <v>34</v>
      </c>
    </row>
    <row r="91" spans="1:74" ht="15">
      <c r="A91" s="246" t="s">
        <v>34</v>
      </c>
      <c r="B91" s="246" t="s">
        <v>34</v>
      </c>
      <c r="C91" s="246" t="s">
        <v>34</v>
      </c>
      <c r="D91" s="246" t="s">
        <v>34</v>
      </c>
      <c r="E91" s="246" t="s">
        <v>34</v>
      </c>
      <c r="F91" s="246" t="s">
        <v>34</v>
      </c>
      <c r="G91" s="246" t="s">
        <v>34</v>
      </c>
      <c r="H91" s="246" t="s">
        <v>34</v>
      </c>
      <c r="I91" s="246" t="s">
        <v>34</v>
      </c>
      <c r="J91" s="246" t="s">
        <v>34</v>
      </c>
      <c r="K91" s="246" t="s">
        <v>34</v>
      </c>
      <c r="L91" s="246" t="s">
        <v>34</v>
      </c>
      <c r="M91" s="246" t="s">
        <v>34</v>
      </c>
      <c r="N91" s="246" t="s">
        <v>34</v>
      </c>
      <c r="O91" s="246" t="s">
        <v>34</v>
      </c>
      <c r="P91" s="246" t="s">
        <v>34</v>
      </c>
      <c r="Q91" s="246" t="s">
        <v>34</v>
      </c>
      <c r="R91" s="246" t="s">
        <v>34</v>
      </c>
      <c r="S91" s="246" t="s">
        <v>34</v>
      </c>
      <c r="T91" s="246" t="s">
        <v>34</v>
      </c>
      <c r="U91" s="246" t="s">
        <v>34</v>
      </c>
      <c r="V91" s="246" t="s">
        <v>34</v>
      </c>
      <c r="W91" s="246" t="s">
        <v>34</v>
      </c>
      <c r="X91" s="246" t="s">
        <v>34</v>
      </c>
      <c r="Y91" s="246" t="s">
        <v>34</v>
      </c>
      <c r="Z91" s="246" t="s">
        <v>34</v>
      </c>
      <c r="AA91" s="313" t="s">
        <v>34</v>
      </c>
      <c r="AB91" s="222"/>
      <c r="AC91" s="222"/>
      <c r="AD91" s="222"/>
      <c r="AE91" s="222"/>
      <c r="AF91" s="222"/>
      <c r="AG91" s="222"/>
      <c r="AH91" s="222"/>
      <c r="AI91" s="222"/>
      <c r="AJ91" s="222"/>
      <c r="AK91" s="222"/>
      <c r="AL91" s="222"/>
      <c r="AM91" s="222"/>
      <c r="AN91" s="222"/>
      <c r="AO91" s="222"/>
      <c r="AP91" s="222"/>
      <c r="AQ91" s="222"/>
      <c r="AR91" s="222"/>
      <c r="AS91" s="222"/>
      <c r="AT91" s="222"/>
      <c r="AU91" s="222"/>
      <c r="AV91" s="222"/>
      <c r="AW91" s="222"/>
      <c r="AX91" s="222"/>
      <c r="AY91" s="222"/>
      <c r="AZ91" s="222"/>
      <c r="BA91" s="222"/>
      <c r="BB91" s="222"/>
      <c r="BC91" s="222"/>
      <c r="BD91" s="222"/>
      <c r="BE91" s="222"/>
      <c r="BF91" s="222"/>
      <c r="BG91" s="222"/>
      <c r="BH91" s="222"/>
      <c r="BI91" s="222"/>
      <c r="BJ91" s="222"/>
      <c r="BK91" s="222"/>
      <c r="BL91" s="222"/>
      <c r="BM91" s="222"/>
      <c r="BN91" s="222"/>
      <c r="BO91" s="222"/>
      <c r="BP91" s="222"/>
      <c r="BQ91" s="222"/>
      <c r="BR91" s="222"/>
      <c r="BS91" s="222"/>
      <c r="BT91" s="222"/>
      <c r="BU91" s="222"/>
      <c r="BV91" s="314" t="s">
        <v>34</v>
      </c>
    </row>
    <row r="92" spans="1:74" ht="15">
      <c r="A92" s="246" t="s">
        <v>34</v>
      </c>
      <c r="B92" s="246" t="s">
        <v>34</v>
      </c>
      <c r="C92" s="246" t="s">
        <v>34</v>
      </c>
      <c r="D92" s="246" t="s">
        <v>34</v>
      </c>
      <c r="E92" s="246" t="s">
        <v>34</v>
      </c>
      <c r="F92" s="246" t="s">
        <v>34</v>
      </c>
      <c r="G92" s="246" t="s">
        <v>34</v>
      </c>
      <c r="H92" s="246" t="s">
        <v>34</v>
      </c>
      <c r="I92" s="246" t="s">
        <v>34</v>
      </c>
      <c r="J92" s="246" t="s">
        <v>34</v>
      </c>
      <c r="K92" s="246" t="s">
        <v>34</v>
      </c>
      <c r="L92" s="246" t="s">
        <v>34</v>
      </c>
      <c r="M92" s="246" t="s">
        <v>34</v>
      </c>
      <c r="N92" s="246" t="s">
        <v>34</v>
      </c>
      <c r="O92" s="246" t="s">
        <v>34</v>
      </c>
      <c r="P92" s="246" t="s">
        <v>34</v>
      </c>
      <c r="Q92" s="246" t="s">
        <v>34</v>
      </c>
      <c r="R92" s="246" t="s">
        <v>34</v>
      </c>
      <c r="S92" s="246" t="s">
        <v>34</v>
      </c>
      <c r="T92" s="246" t="s">
        <v>34</v>
      </c>
      <c r="U92" s="246" t="s">
        <v>34</v>
      </c>
      <c r="V92" s="246" t="s">
        <v>34</v>
      </c>
      <c r="W92" s="246" t="s">
        <v>34</v>
      </c>
      <c r="X92" s="246" t="s">
        <v>34</v>
      </c>
      <c r="Y92" s="246" t="s">
        <v>34</v>
      </c>
      <c r="Z92" s="246" t="s">
        <v>34</v>
      </c>
      <c r="AA92" s="313" t="s">
        <v>34</v>
      </c>
      <c r="AB92" s="222"/>
      <c r="AC92" s="222"/>
      <c r="AD92" s="222"/>
      <c r="AE92" s="222"/>
      <c r="AF92" s="222"/>
      <c r="AG92" s="222"/>
      <c r="AH92" s="222"/>
      <c r="AI92" s="222"/>
      <c r="AJ92" s="222"/>
      <c r="AK92" s="222"/>
      <c r="AL92" s="222"/>
      <c r="AM92" s="222"/>
      <c r="AN92" s="222"/>
      <c r="AO92" s="222"/>
      <c r="AP92" s="222"/>
      <c r="AQ92" s="222"/>
      <c r="AR92" s="222"/>
      <c r="AS92" s="222"/>
      <c r="AT92" s="222"/>
      <c r="AU92" s="222"/>
      <c r="AV92" s="222"/>
      <c r="AW92" s="222"/>
      <c r="AX92" s="222"/>
      <c r="AY92" s="222"/>
      <c r="AZ92" s="222"/>
      <c r="BA92" s="222"/>
      <c r="BB92" s="222"/>
      <c r="BC92" s="222"/>
      <c r="BD92" s="222"/>
      <c r="BE92" s="222"/>
      <c r="BF92" s="222"/>
      <c r="BG92" s="222"/>
      <c r="BH92" s="222"/>
      <c r="BI92" s="222"/>
      <c r="BJ92" s="222"/>
      <c r="BK92" s="222"/>
      <c r="BL92" s="222"/>
      <c r="BM92" s="222"/>
      <c r="BN92" s="222"/>
      <c r="BO92" s="222"/>
      <c r="BP92" s="222"/>
      <c r="BQ92" s="222"/>
      <c r="BR92" s="222"/>
      <c r="BS92" s="222"/>
      <c r="BT92" s="222"/>
      <c r="BU92" s="222"/>
      <c r="BV92" s="314" t="s">
        <v>34</v>
      </c>
    </row>
    <row r="93" spans="1:74" ht="15">
      <c r="A93" s="246" t="s">
        <v>34</v>
      </c>
      <c r="B93" s="246" t="s">
        <v>34</v>
      </c>
      <c r="C93" s="246" t="s">
        <v>34</v>
      </c>
      <c r="D93" s="246" t="s">
        <v>34</v>
      </c>
      <c r="E93" s="246" t="s">
        <v>34</v>
      </c>
      <c r="F93" s="246" t="s">
        <v>34</v>
      </c>
      <c r="G93" s="246" t="s">
        <v>34</v>
      </c>
      <c r="H93" s="246" t="s">
        <v>34</v>
      </c>
      <c r="I93" s="246" t="s">
        <v>34</v>
      </c>
      <c r="J93" s="246" t="s">
        <v>34</v>
      </c>
      <c r="K93" s="246" t="s">
        <v>34</v>
      </c>
      <c r="L93" s="246" t="s">
        <v>34</v>
      </c>
      <c r="M93" s="246" t="s">
        <v>34</v>
      </c>
      <c r="N93" s="246" t="s">
        <v>34</v>
      </c>
      <c r="O93" s="246" t="s">
        <v>34</v>
      </c>
      <c r="P93" s="246" t="s">
        <v>34</v>
      </c>
      <c r="Q93" s="246" t="s">
        <v>34</v>
      </c>
      <c r="R93" s="246" t="s">
        <v>34</v>
      </c>
      <c r="S93" s="246" t="s">
        <v>34</v>
      </c>
      <c r="T93" s="246" t="s">
        <v>34</v>
      </c>
      <c r="U93" s="246" t="s">
        <v>34</v>
      </c>
      <c r="V93" s="246" t="s">
        <v>34</v>
      </c>
      <c r="W93" s="246" t="s">
        <v>34</v>
      </c>
      <c r="X93" s="246" t="s">
        <v>34</v>
      </c>
      <c r="Y93" s="246" t="s">
        <v>34</v>
      </c>
      <c r="Z93" s="246" t="s">
        <v>34</v>
      </c>
      <c r="AA93" s="313" t="s">
        <v>34</v>
      </c>
      <c r="AB93" s="222"/>
      <c r="AC93" s="222"/>
      <c r="AD93" s="222"/>
      <c r="AE93" s="222"/>
      <c r="AF93" s="222"/>
      <c r="AG93" s="222"/>
      <c r="AH93" s="222"/>
      <c r="AI93" s="222"/>
      <c r="AJ93" s="222"/>
      <c r="AK93" s="222"/>
      <c r="AL93" s="222"/>
      <c r="AM93" s="222"/>
      <c r="AN93" s="222"/>
      <c r="AO93" s="222"/>
      <c r="AP93" s="222"/>
      <c r="AQ93" s="222"/>
      <c r="AR93" s="222"/>
      <c r="AS93" s="222"/>
      <c r="AT93" s="222"/>
      <c r="AU93" s="222"/>
      <c r="AV93" s="222"/>
      <c r="AW93" s="222"/>
      <c r="AX93" s="222"/>
      <c r="AY93" s="222"/>
      <c r="AZ93" s="222"/>
      <c r="BA93" s="222"/>
      <c r="BB93" s="222"/>
      <c r="BC93" s="222"/>
      <c r="BD93" s="222"/>
      <c r="BE93" s="222"/>
      <c r="BF93" s="222"/>
      <c r="BG93" s="222"/>
      <c r="BH93" s="222"/>
      <c r="BI93" s="222"/>
      <c r="BJ93" s="222"/>
      <c r="BK93" s="222"/>
      <c r="BL93" s="222"/>
      <c r="BM93" s="222"/>
      <c r="BN93" s="222"/>
      <c r="BO93" s="222"/>
      <c r="BP93" s="222"/>
      <c r="BQ93" s="222"/>
      <c r="BR93" s="222"/>
      <c r="BS93" s="222"/>
      <c r="BT93" s="222"/>
      <c r="BU93" s="222"/>
      <c r="BV93" s="314" t="s">
        <v>34</v>
      </c>
    </row>
    <row r="94" spans="1:74" ht="15">
      <c r="A94" s="246" t="s">
        <v>34</v>
      </c>
      <c r="B94" s="246" t="s">
        <v>34</v>
      </c>
      <c r="C94" s="246" t="s">
        <v>34</v>
      </c>
      <c r="D94" s="246" t="s">
        <v>34</v>
      </c>
      <c r="E94" s="246" t="s">
        <v>34</v>
      </c>
      <c r="F94" s="246" t="s">
        <v>34</v>
      </c>
      <c r="G94" s="246" t="s">
        <v>34</v>
      </c>
      <c r="H94" s="246" t="s">
        <v>34</v>
      </c>
      <c r="I94" s="246" t="s">
        <v>34</v>
      </c>
      <c r="J94" s="246" t="s">
        <v>34</v>
      </c>
      <c r="K94" s="246" t="s">
        <v>34</v>
      </c>
      <c r="L94" s="246" t="s">
        <v>34</v>
      </c>
      <c r="M94" s="246" t="s">
        <v>34</v>
      </c>
      <c r="N94" s="246" t="s">
        <v>34</v>
      </c>
      <c r="O94" s="246" t="s">
        <v>34</v>
      </c>
      <c r="P94" s="246" t="s">
        <v>34</v>
      </c>
      <c r="Q94" s="246" t="s">
        <v>34</v>
      </c>
      <c r="R94" s="246" t="s">
        <v>34</v>
      </c>
      <c r="S94" s="246" t="s">
        <v>34</v>
      </c>
      <c r="T94" s="246" t="s">
        <v>34</v>
      </c>
      <c r="U94" s="246" t="s">
        <v>34</v>
      </c>
      <c r="V94" s="246" t="s">
        <v>34</v>
      </c>
      <c r="W94" s="246" t="s">
        <v>34</v>
      </c>
      <c r="X94" s="246" t="s">
        <v>34</v>
      </c>
      <c r="Y94" s="246" t="s">
        <v>34</v>
      </c>
      <c r="Z94" s="246" t="s">
        <v>34</v>
      </c>
      <c r="AA94" s="313" t="s">
        <v>34</v>
      </c>
      <c r="AB94" s="222"/>
      <c r="AC94" s="222"/>
      <c r="AD94" s="222"/>
      <c r="AE94" s="222"/>
      <c r="AF94" s="222"/>
      <c r="AG94" s="222"/>
      <c r="AH94" s="222"/>
      <c r="AI94" s="222"/>
      <c r="AJ94" s="222"/>
      <c r="AK94" s="222"/>
      <c r="AL94" s="222"/>
      <c r="AM94" s="222"/>
      <c r="AN94" s="222"/>
      <c r="AO94" s="222"/>
      <c r="AP94" s="222"/>
      <c r="AQ94" s="222"/>
      <c r="AR94" s="222"/>
      <c r="AS94" s="222"/>
      <c r="AT94" s="222"/>
      <c r="AU94" s="222"/>
      <c r="AV94" s="222"/>
      <c r="AW94" s="222"/>
      <c r="AX94" s="222"/>
      <c r="AY94" s="222"/>
      <c r="AZ94" s="222"/>
      <c r="BA94" s="222"/>
      <c r="BB94" s="222"/>
      <c r="BC94" s="222"/>
      <c r="BD94" s="222"/>
      <c r="BE94" s="222"/>
      <c r="BF94" s="222"/>
      <c r="BG94" s="222"/>
      <c r="BH94" s="222"/>
      <c r="BI94" s="222"/>
      <c r="BJ94" s="222"/>
      <c r="BK94" s="222"/>
      <c r="BL94" s="222"/>
      <c r="BM94" s="222"/>
      <c r="BN94" s="222"/>
      <c r="BO94" s="222"/>
      <c r="BP94" s="222"/>
      <c r="BQ94" s="222"/>
      <c r="BR94" s="222"/>
      <c r="BS94" s="222"/>
      <c r="BT94" s="222"/>
      <c r="BU94" s="222"/>
      <c r="BV94" s="314" t="s">
        <v>34</v>
      </c>
    </row>
    <row r="95" spans="1:74" ht="15">
      <c r="A95" s="246" t="s">
        <v>34</v>
      </c>
      <c r="B95" s="246" t="s">
        <v>34</v>
      </c>
      <c r="C95" s="246" t="s">
        <v>34</v>
      </c>
      <c r="D95" s="246" t="s">
        <v>34</v>
      </c>
      <c r="E95" s="246" t="s">
        <v>34</v>
      </c>
      <c r="F95" s="246" t="s">
        <v>34</v>
      </c>
      <c r="G95" s="246" t="s">
        <v>34</v>
      </c>
      <c r="H95" s="246" t="s">
        <v>34</v>
      </c>
      <c r="I95" s="246" t="s">
        <v>34</v>
      </c>
      <c r="J95" s="246" t="s">
        <v>34</v>
      </c>
      <c r="K95" s="246" t="s">
        <v>34</v>
      </c>
      <c r="L95" s="246" t="s">
        <v>34</v>
      </c>
      <c r="M95" s="246" t="s">
        <v>34</v>
      </c>
      <c r="N95" s="246" t="s">
        <v>34</v>
      </c>
      <c r="O95" s="246" t="s">
        <v>34</v>
      </c>
      <c r="P95" s="246" t="s">
        <v>34</v>
      </c>
      <c r="Q95" s="246" t="s">
        <v>34</v>
      </c>
      <c r="R95" s="246" t="s">
        <v>34</v>
      </c>
      <c r="S95" s="246" t="s">
        <v>34</v>
      </c>
      <c r="T95" s="246" t="s">
        <v>34</v>
      </c>
      <c r="U95" s="246" t="s">
        <v>34</v>
      </c>
      <c r="V95" s="246" t="s">
        <v>34</v>
      </c>
      <c r="W95" s="246" t="s">
        <v>34</v>
      </c>
      <c r="X95" s="246" t="s">
        <v>34</v>
      </c>
      <c r="Y95" s="246" t="s">
        <v>34</v>
      </c>
      <c r="Z95" s="246" t="s">
        <v>34</v>
      </c>
      <c r="AA95" s="313" t="s">
        <v>34</v>
      </c>
      <c r="AB95" s="222"/>
      <c r="AC95" s="222"/>
      <c r="AD95" s="222"/>
      <c r="AE95" s="222"/>
      <c r="AF95" s="222"/>
      <c r="AG95" s="222"/>
      <c r="AH95" s="222"/>
      <c r="AI95" s="222"/>
      <c r="AJ95" s="222"/>
      <c r="AK95" s="222"/>
      <c r="AL95" s="222"/>
      <c r="AM95" s="222"/>
      <c r="AN95" s="222"/>
      <c r="AO95" s="222"/>
      <c r="AP95" s="222"/>
      <c r="AQ95" s="222"/>
      <c r="AR95" s="222"/>
      <c r="AS95" s="222"/>
      <c r="AT95" s="222"/>
      <c r="AU95" s="222"/>
      <c r="AV95" s="222"/>
      <c r="AW95" s="222"/>
      <c r="AX95" s="222"/>
      <c r="AY95" s="222"/>
      <c r="AZ95" s="222"/>
      <c r="BA95" s="222"/>
      <c r="BB95" s="222"/>
      <c r="BC95" s="222"/>
      <c r="BD95" s="222"/>
      <c r="BE95" s="222"/>
      <c r="BF95" s="222"/>
      <c r="BG95" s="222"/>
      <c r="BH95" s="222"/>
      <c r="BI95" s="222"/>
      <c r="BJ95" s="222"/>
      <c r="BK95" s="222"/>
      <c r="BL95" s="222"/>
      <c r="BM95" s="222"/>
      <c r="BN95" s="222"/>
      <c r="BO95" s="222"/>
      <c r="BP95" s="222"/>
      <c r="BQ95" s="222"/>
      <c r="BR95" s="222"/>
      <c r="BS95" s="222"/>
      <c r="BT95" s="222"/>
      <c r="BU95" s="222"/>
      <c r="BV95" s="314" t="s">
        <v>34</v>
      </c>
    </row>
    <row r="96" spans="1:74" ht="15">
      <c r="A96" s="246" t="s">
        <v>34</v>
      </c>
      <c r="B96" s="246" t="s">
        <v>34</v>
      </c>
      <c r="C96" s="246" t="s">
        <v>34</v>
      </c>
      <c r="D96" s="246" t="s">
        <v>34</v>
      </c>
      <c r="E96" s="246" t="s">
        <v>34</v>
      </c>
      <c r="F96" s="246" t="s">
        <v>34</v>
      </c>
      <c r="G96" s="246" t="s">
        <v>34</v>
      </c>
      <c r="H96" s="246" t="s">
        <v>34</v>
      </c>
      <c r="I96" s="246" t="s">
        <v>34</v>
      </c>
      <c r="J96" s="246" t="s">
        <v>34</v>
      </c>
      <c r="K96" s="246" t="s">
        <v>34</v>
      </c>
      <c r="L96" s="246" t="s">
        <v>34</v>
      </c>
      <c r="M96" s="246" t="s">
        <v>34</v>
      </c>
      <c r="N96" s="246" t="s">
        <v>34</v>
      </c>
      <c r="O96" s="246" t="s">
        <v>34</v>
      </c>
      <c r="P96" s="246" t="s">
        <v>34</v>
      </c>
      <c r="Q96" s="246" t="s">
        <v>34</v>
      </c>
      <c r="R96" s="246" t="s">
        <v>34</v>
      </c>
      <c r="S96" s="246" t="s">
        <v>34</v>
      </c>
      <c r="T96" s="246" t="s">
        <v>34</v>
      </c>
      <c r="U96" s="246" t="s">
        <v>34</v>
      </c>
      <c r="V96" s="246" t="s">
        <v>34</v>
      </c>
      <c r="W96" s="246" t="s">
        <v>34</v>
      </c>
      <c r="X96" s="246" t="s">
        <v>34</v>
      </c>
      <c r="Y96" s="246" t="s">
        <v>34</v>
      </c>
      <c r="Z96" s="246" t="s">
        <v>34</v>
      </c>
      <c r="AA96" s="313" t="s">
        <v>34</v>
      </c>
      <c r="AB96" s="222"/>
      <c r="AC96" s="222"/>
      <c r="AD96" s="222"/>
      <c r="AE96" s="222"/>
      <c r="AF96" s="222"/>
      <c r="AG96" s="222"/>
      <c r="AH96" s="222"/>
      <c r="AI96" s="222"/>
      <c r="AJ96" s="222"/>
      <c r="AK96" s="222"/>
      <c r="AL96" s="222"/>
      <c r="AM96" s="222"/>
      <c r="AN96" s="222"/>
      <c r="AO96" s="222"/>
      <c r="AP96" s="222"/>
      <c r="AQ96" s="222"/>
      <c r="AR96" s="222"/>
      <c r="AS96" s="222"/>
      <c r="AT96" s="222"/>
      <c r="AU96" s="222"/>
      <c r="AV96" s="222"/>
      <c r="AW96" s="222"/>
      <c r="AX96" s="222"/>
      <c r="AY96" s="222"/>
      <c r="AZ96" s="222"/>
      <c r="BA96" s="222"/>
      <c r="BB96" s="222"/>
      <c r="BC96" s="222"/>
      <c r="BD96" s="222"/>
      <c r="BE96" s="222"/>
      <c r="BF96" s="222"/>
      <c r="BG96" s="222"/>
      <c r="BH96" s="222"/>
      <c r="BI96" s="222"/>
      <c r="BJ96" s="222"/>
      <c r="BK96" s="222"/>
      <c r="BL96" s="222"/>
      <c r="BM96" s="222"/>
      <c r="BN96" s="222"/>
      <c r="BO96" s="222"/>
      <c r="BP96" s="222"/>
      <c r="BQ96" s="222"/>
      <c r="BR96" s="222"/>
      <c r="BS96" s="222"/>
      <c r="BT96" s="222"/>
      <c r="BU96" s="222"/>
      <c r="BV96" s="314" t="s">
        <v>34</v>
      </c>
    </row>
    <row r="97" spans="1:74" ht="15">
      <c r="A97" s="246" t="s">
        <v>34</v>
      </c>
      <c r="B97" s="246" t="s">
        <v>34</v>
      </c>
      <c r="C97" s="246" t="s">
        <v>34</v>
      </c>
      <c r="D97" s="246" t="s">
        <v>34</v>
      </c>
      <c r="E97" s="246" t="s">
        <v>34</v>
      </c>
      <c r="F97" s="246" t="s">
        <v>34</v>
      </c>
      <c r="G97" s="246" t="s">
        <v>34</v>
      </c>
      <c r="H97" s="246" t="s">
        <v>34</v>
      </c>
      <c r="I97" s="246" t="s">
        <v>34</v>
      </c>
      <c r="J97" s="246" t="s">
        <v>34</v>
      </c>
      <c r="K97" s="246" t="s">
        <v>34</v>
      </c>
      <c r="L97" s="246" t="s">
        <v>34</v>
      </c>
      <c r="M97" s="246" t="s">
        <v>34</v>
      </c>
      <c r="N97" s="246" t="s">
        <v>34</v>
      </c>
      <c r="O97" s="246" t="s">
        <v>34</v>
      </c>
      <c r="P97" s="246" t="s">
        <v>34</v>
      </c>
      <c r="Q97" s="246" t="s">
        <v>34</v>
      </c>
      <c r="R97" s="246" t="s">
        <v>34</v>
      </c>
      <c r="S97" s="246" t="s">
        <v>34</v>
      </c>
      <c r="T97" s="246" t="s">
        <v>34</v>
      </c>
      <c r="U97" s="246" t="s">
        <v>34</v>
      </c>
      <c r="V97" s="246" t="s">
        <v>34</v>
      </c>
      <c r="W97" s="246" t="s">
        <v>34</v>
      </c>
      <c r="X97" s="246" t="s">
        <v>34</v>
      </c>
      <c r="Y97" s="246" t="s">
        <v>34</v>
      </c>
      <c r="Z97" s="246" t="s">
        <v>34</v>
      </c>
      <c r="AA97" s="313" t="s">
        <v>34</v>
      </c>
      <c r="AB97" s="222"/>
      <c r="AC97" s="222"/>
      <c r="AD97" s="222"/>
      <c r="AE97" s="222"/>
      <c r="AF97" s="222"/>
      <c r="AG97" s="222"/>
      <c r="AH97" s="222"/>
      <c r="AI97" s="222"/>
      <c r="AJ97" s="222"/>
      <c r="AK97" s="222"/>
      <c r="AL97" s="222"/>
      <c r="AM97" s="222"/>
      <c r="AN97" s="222"/>
      <c r="AO97" s="222"/>
      <c r="AP97" s="222"/>
      <c r="AQ97" s="222"/>
      <c r="AR97" s="222"/>
      <c r="AS97" s="222"/>
      <c r="AT97" s="222"/>
      <c r="AU97" s="222"/>
      <c r="AV97" s="222"/>
      <c r="AW97" s="222"/>
      <c r="AX97" s="222"/>
      <c r="AY97" s="222"/>
      <c r="AZ97" s="222"/>
      <c r="BA97" s="222"/>
      <c r="BB97" s="222"/>
      <c r="BC97" s="222"/>
      <c r="BD97" s="222"/>
      <c r="BE97" s="222"/>
      <c r="BF97" s="222"/>
      <c r="BG97" s="222"/>
      <c r="BH97" s="222"/>
      <c r="BI97" s="222"/>
      <c r="BJ97" s="222"/>
      <c r="BK97" s="222"/>
      <c r="BL97" s="222"/>
      <c r="BM97" s="222"/>
      <c r="BN97" s="222"/>
      <c r="BO97" s="222"/>
      <c r="BP97" s="222"/>
      <c r="BQ97" s="222"/>
      <c r="BR97" s="222"/>
      <c r="BS97" s="222"/>
      <c r="BT97" s="222"/>
      <c r="BU97" s="222"/>
      <c r="BV97" s="314" t="s">
        <v>34</v>
      </c>
    </row>
    <row r="98" spans="1:74" ht="15">
      <c r="A98" s="246" t="s">
        <v>34</v>
      </c>
      <c r="B98" s="246" t="s">
        <v>34</v>
      </c>
      <c r="C98" s="246" t="s">
        <v>34</v>
      </c>
      <c r="D98" s="246" t="s">
        <v>34</v>
      </c>
      <c r="E98" s="246" t="s">
        <v>34</v>
      </c>
      <c r="F98" s="246" t="s">
        <v>34</v>
      </c>
      <c r="G98" s="246" t="s">
        <v>34</v>
      </c>
      <c r="H98" s="246" t="s">
        <v>34</v>
      </c>
      <c r="I98" s="246" t="s">
        <v>34</v>
      </c>
      <c r="J98" s="246" t="s">
        <v>34</v>
      </c>
      <c r="K98" s="246" t="s">
        <v>34</v>
      </c>
      <c r="L98" s="246" t="s">
        <v>34</v>
      </c>
      <c r="M98" s="246" t="s">
        <v>34</v>
      </c>
      <c r="N98" s="246" t="s">
        <v>34</v>
      </c>
      <c r="O98" s="246" t="s">
        <v>34</v>
      </c>
      <c r="P98" s="246" t="s">
        <v>34</v>
      </c>
      <c r="Q98" s="246" t="s">
        <v>34</v>
      </c>
      <c r="R98" s="246" t="s">
        <v>34</v>
      </c>
      <c r="S98" s="246" t="s">
        <v>34</v>
      </c>
      <c r="T98" s="246" t="s">
        <v>34</v>
      </c>
      <c r="U98" s="246" t="s">
        <v>34</v>
      </c>
      <c r="V98" s="246" t="s">
        <v>34</v>
      </c>
      <c r="W98" s="246" t="s">
        <v>34</v>
      </c>
      <c r="X98" s="246" t="s">
        <v>34</v>
      </c>
      <c r="Y98" s="246" t="s">
        <v>34</v>
      </c>
      <c r="Z98" s="246" t="s">
        <v>34</v>
      </c>
      <c r="AA98" s="313" t="s">
        <v>34</v>
      </c>
      <c r="AB98" s="222"/>
      <c r="AC98" s="222"/>
      <c r="AD98" s="222"/>
      <c r="AE98" s="222"/>
      <c r="AF98" s="222"/>
      <c r="AG98" s="222"/>
      <c r="AH98" s="222"/>
      <c r="AI98" s="222"/>
      <c r="AJ98" s="222"/>
      <c r="AK98" s="222"/>
      <c r="AL98" s="222"/>
      <c r="AM98" s="222"/>
      <c r="AN98" s="222"/>
      <c r="AO98" s="222"/>
      <c r="AP98" s="222"/>
      <c r="AQ98" s="222"/>
      <c r="AR98" s="222"/>
      <c r="AS98" s="222"/>
      <c r="AT98" s="222"/>
      <c r="AU98" s="222"/>
      <c r="AV98" s="222"/>
      <c r="AW98" s="222"/>
      <c r="AX98" s="222"/>
      <c r="AY98" s="222"/>
      <c r="AZ98" s="222"/>
      <c r="BA98" s="222"/>
      <c r="BB98" s="222"/>
      <c r="BC98" s="222"/>
      <c r="BD98" s="222"/>
      <c r="BE98" s="222"/>
      <c r="BF98" s="222"/>
      <c r="BG98" s="222"/>
      <c r="BH98" s="222"/>
      <c r="BI98" s="222"/>
      <c r="BJ98" s="222"/>
      <c r="BK98" s="222"/>
      <c r="BL98" s="222"/>
      <c r="BM98" s="222"/>
      <c r="BN98" s="222"/>
      <c r="BO98" s="222"/>
      <c r="BP98" s="222"/>
      <c r="BQ98" s="222"/>
      <c r="BR98" s="222"/>
      <c r="BS98" s="222"/>
      <c r="BT98" s="222"/>
      <c r="BU98" s="222"/>
      <c r="BV98" s="314" t="s">
        <v>34</v>
      </c>
    </row>
    <row r="99" spans="1:74" ht="15">
      <c r="A99" s="246" t="s">
        <v>34</v>
      </c>
      <c r="B99" s="246" t="s">
        <v>34</v>
      </c>
      <c r="C99" s="246" t="s">
        <v>34</v>
      </c>
      <c r="D99" s="246" t="s">
        <v>34</v>
      </c>
      <c r="E99" s="246" t="s">
        <v>34</v>
      </c>
      <c r="F99" s="246" t="s">
        <v>34</v>
      </c>
      <c r="G99" s="246" t="s">
        <v>34</v>
      </c>
      <c r="H99" s="246" t="s">
        <v>34</v>
      </c>
      <c r="I99" s="246" t="s">
        <v>34</v>
      </c>
      <c r="J99" s="246" t="s">
        <v>34</v>
      </c>
      <c r="K99" s="246" t="s">
        <v>34</v>
      </c>
      <c r="L99" s="246" t="s">
        <v>34</v>
      </c>
      <c r="M99" s="246" t="s">
        <v>34</v>
      </c>
      <c r="N99" s="246" t="s">
        <v>34</v>
      </c>
      <c r="O99" s="246" t="s">
        <v>34</v>
      </c>
      <c r="P99" s="246" t="s">
        <v>34</v>
      </c>
      <c r="Q99" s="246" t="s">
        <v>34</v>
      </c>
      <c r="R99" s="246" t="s">
        <v>34</v>
      </c>
      <c r="S99" s="246" t="s">
        <v>34</v>
      </c>
      <c r="T99" s="246" t="s">
        <v>34</v>
      </c>
      <c r="U99" s="246" t="s">
        <v>34</v>
      </c>
      <c r="V99" s="246" t="s">
        <v>34</v>
      </c>
      <c r="W99" s="246" t="s">
        <v>34</v>
      </c>
      <c r="X99" s="246" t="s">
        <v>34</v>
      </c>
      <c r="Y99" s="246" t="s">
        <v>34</v>
      </c>
      <c r="Z99" s="246" t="s">
        <v>34</v>
      </c>
      <c r="AA99" s="313" t="s">
        <v>34</v>
      </c>
      <c r="AB99" s="222"/>
      <c r="AC99" s="222"/>
      <c r="AD99" s="222"/>
      <c r="AE99" s="222"/>
      <c r="AF99" s="222"/>
      <c r="AG99" s="222"/>
      <c r="AH99" s="222"/>
      <c r="AI99" s="222"/>
      <c r="AJ99" s="222"/>
      <c r="AK99" s="222"/>
      <c r="AL99" s="222"/>
      <c r="AM99" s="222"/>
      <c r="AN99" s="222"/>
      <c r="AO99" s="222"/>
      <c r="AP99" s="222"/>
      <c r="AQ99" s="222"/>
      <c r="AR99" s="222"/>
      <c r="AS99" s="222"/>
      <c r="AT99" s="222"/>
      <c r="AU99" s="222"/>
      <c r="AV99" s="222"/>
      <c r="AW99" s="222"/>
      <c r="AX99" s="222"/>
      <c r="AY99" s="222"/>
      <c r="AZ99" s="222"/>
      <c r="BA99" s="222"/>
      <c r="BB99" s="222"/>
      <c r="BC99" s="222"/>
      <c r="BD99" s="222"/>
      <c r="BE99" s="222"/>
      <c r="BF99" s="222"/>
      <c r="BG99" s="222"/>
      <c r="BH99" s="222"/>
      <c r="BI99" s="222"/>
      <c r="BJ99" s="222"/>
      <c r="BK99" s="222"/>
      <c r="BL99" s="222"/>
      <c r="BM99" s="222"/>
      <c r="BN99" s="222"/>
      <c r="BO99" s="222"/>
      <c r="BP99" s="222"/>
      <c r="BQ99" s="222"/>
      <c r="BR99" s="222"/>
      <c r="BS99" s="222"/>
      <c r="BT99" s="222"/>
      <c r="BU99" s="222"/>
      <c r="BV99" s="314" t="s">
        <v>34</v>
      </c>
    </row>
    <row r="100" spans="1:74" ht="15">
      <c r="A100" s="246" t="s">
        <v>34</v>
      </c>
      <c r="B100" s="246" t="s">
        <v>34</v>
      </c>
      <c r="C100" s="246" t="s">
        <v>34</v>
      </c>
      <c r="D100" s="246" t="s">
        <v>34</v>
      </c>
      <c r="E100" s="246" t="s">
        <v>34</v>
      </c>
      <c r="F100" s="246" t="s">
        <v>34</v>
      </c>
      <c r="G100" s="246" t="s">
        <v>34</v>
      </c>
      <c r="H100" s="246" t="s">
        <v>34</v>
      </c>
      <c r="I100" s="246" t="s">
        <v>34</v>
      </c>
      <c r="J100" s="246" t="s">
        <v>34</v>
      </c>
      <c r="K100" s="246" t="s">
        <v>34</v>
      </c>
      <c r="L100" s="246" t="s">
        <v>34</v>
      </c>
      <c r="M100" s="246" t="s">
        <v>34</v>
      </c>
      <c r="N100" s="246" t="s">
        <v>34</v>
      </c>
      <c r="O100" s="246" t="s">
        <v>34</v>
      </c>
      <c r="P100" s="246" t="s">
        <v>34</v>
      </c>
      <c r="Q100" s="246" t="s">
        <v>34</v>
      </c>
      <c r="R100" s="246" t="s">
        <v>34</v>
      </c>
      <c r="S100" s="246" t="s">
        <v>34</v>
      </c>
      <c r="T100" s="246" t="s">
        <v>34</v>
      </c>
      <c r="U100" s="246" t="s">
        <v>34</v>
      </c>
      <c r="V100" s="246" t="s">
        <v>34</v>
      </c>
      <c r="W100" s="246" t="s">
        <v>34</v>
      </c>
      <c r="X100" s="246" t="s">
        <v>34</v>
      </c>
      <c r="Y100" s="246" t="s">
        <v>34</v>
      </c>
      <c r="Z100" s="246" t="s">
        <v>34</v>
      </c>
      <c r="AA100" s="313" t="s">
        <v>34</v>
      </c>
      <c r="AB100" s="222"/>
      <c r="AC100" s="222"/>
      <c r="AD100" s="222"/>
      <c r="AE100" s="222"/>
      <c r="AF100" s="222"/>
      <c r="AG100" s="222"/>
      <c r="AH100" s="222"/>
      <c r="AI100" s="222"/>
      <c r="AJ100" s="222"/>
      <c r="AK100" s="222"/>
      <c r="AL100" s="222"/>
      <c r="AM100" s="222"/>
      <c r="AN100" s="222"/>
      <c r="AO100" s="222"/>
      <c r="AP100" s="222"/>
      <c r="AQ100" s="222"/>
      <c r="AR100" s="222"/>
      <c r="AS100" s="222"/>
      <c r="AT100" s="222"/>
      <c r="AU100" s="222"/>
      <c r="AV100" s="222"/>
      <c r="AW100" s="222"/>
      <c r="AX100" s="222"/>
      <c r="AY100" s="222"/>
      <c r="AZ100" s="222"/>
      <c r="BA100" s="222"/>
      <c r="BB100" s="222"/>
      <c r="BC100" s="222"/>
      <c r="BD100" s="222"/>
      <c r="BE100" s="222"/>
      <c r="BF100" s="222"/>
      <c r="BG100" s="222"/>
      <c r="BH100" s="222"/>
      <c r="BI100" s="222"/>
      <c r="BJ100" s="222"/>
      <c r="BK100" s="222"/>
      <c r="BL100" s="222"/>
      <c r="BM100" s="222"/>
      <c r="BN100" s="222"/>
      <c r="BO100" s="222"/>
      <c r="BP100" s="222"/>
      <c r="BQ100" s="222"/>
      <c r="BR100" s="222"/>
      <c r="BS100" s="222"/>
      <c r="BT100" s="222"/>
      <c r="BU100" s="222"/>
      <c r="BV100" s="314" t="s">
        <v>34</v>
      </c>
    </row>
    <row r="101" spans="1:74" ht="15">
      <c r="A101" s="246" t="s">
        <v>34</v>
      </c>
      <c r="B101" s="246" t="s">
        <v>34</v>
      </c>
      <c r="C101" s="246" t="s">
        <v>34</v>
      </c>
      <c r="D101" s="246" t="s">
        <v>34</v>
      </c>
      <c r="E101" s="246" t="s">
        <v>34</v>
      </c>
      <c r="F101" s="246" t="s">
        <v>34</v>
      </c>
      <c r="G101" s="246" t="s">
        <v>34</v>
      </c>
      <c r="H101" s="246" t="s">
        <v>34</v>
      </c>
      <c r="I101" s="246" t="s">
        <v>34</v>
      </c>
      <c r="J101" s="246" t="s">
        <v>34</v>
      </c>
      <c r="K101" s="246" t="s">
        <v>34</v>
      </c>
      <c r="L101" s="246" t="s">
        <v>34</v>
      </c>
      <c r="M101" s="246" t="s">
        <v>34</v>
      </c>
      <c r="N101" s="246" t="s">
        <v>34</v>
      </c>
      <c r="O101" s="246" t="s">
        <v>34</v>
      </c>
      <c r="P101" s="246" t="s">
        <v>34</v>
      </c>
      <c r="Q101" s="246" t="s">
        <v>34</v>
      </c>
      <c r="R101" s="246" t="s">
        <v>34</v>
      </c>
      <c r="S101" s="246" t="s">
        <v>34</v>
      </c>
      <c r="T101" s="246" t="s">
        <v>34</v>
      </c>
      <c r="U101" s="246" t="s">
        <v>34</v>
      </c>
      <c r="V101" s="246" t="s">
        <v>34</v>
      </c>
      <c r="W101" s="246" t="s">
        <v>34</v>
      </c>
      <c r="X101" s="246" t="s">
        <v>34</v>
      </c>
      <c r="Y101" s="246" t="s">
        <v>34</v>
      </c>
      <c r="Z101" s="246" t="s">
        <v>34</v>
      </c>
      <c r="AA101" s="313" t="s">
        <v>34</v>
      </c>
      <c r="AB101" s="222"/>
      <c r="AC101" s="222"/>
      <c r="AD101" s="222"/>
      <c r="AE101" s="222"/>
      <c r="AF101" s="222"/>
      <c r="AG101" s="222"/>
      <c r="AH101" s="222"/>
      <c r="AI101" s="222"/>
      <c r="AJ101" s="222"/>
      <c r="AK101" s="222"/>
      <c r="AL101" s="222"/>
      <c r="AM101" s="222"/>
      <c r="AN101" s="222"/>
      <c r="AO101" s="222"/>
      <c r="AP101" s="222"/>
      <c r="AQ101" s="222"/>
      <c r="AR101" s="222"/>
      <c r="AS101" s="222"/>
      <c r="AT101" s="222"/>
      <c r="AU101" s="222"/>
      <c r="AV101" s="222"/>
      <c r="AW101" s="222"/>
      <c r="AX101" s="222"/>
      <c r="AY101" s="222"/>
      <c r="AZ101" s="222"/>
      <c r="BA101" s="222"/>
      <c r="BB101" s="222"/>
      <c r="BC101" s="222"/>
      <c r="BD101" s="222"/>
      <c r="BE101" s="222"/>
      <c r="BF101" s="222"/>
      <c r="BG101" s="222"/>
      <c r="BH101" s="222"/>
      <c r="BI101" s="222"/>
      <c r="BJ101" s="222"/>
      <c r="BK101" s="222"/>
      <c r="BL101" s="222"/>
      <c r="BM101" s="222"/>
      <c r="BN101" s="222"/>
      <c r="BO101" s="222"/>
      <c r="BP101" s="222"/>
      <c r="BQ101" s="222"/>
      <c r="BR101" s="222"/>
      <c r="BS101" s="222"/>
      <c r="BT101" s="222"/>
      <c r="BU101" s="222"/>
      <c r="BV101" s="314" t="s">
        <v>34</v>
      </c>
    </row>
    <row r="102" spans="1:74" ht="15">
      <c r="A102" s="246" t="s">
        <v>34</v>
      </c>
      <c r="B102" s="246" t="s">
        <v>34</v>
      </c>
      <c r="C102" s="246" t="s">
        <v>34</v>
      </c>
      <c r="D102" s="246" t="s">
        <v>34</v>
      </c>
      <c r="E102" s="246" t="s">
        <v>34</v>
      </c>
      <c r="F102" s="246" t="s">
        <v>34</v>
      </c>
      <c r="G102" s="246" t="s">
        <v>34</v>
      </c>
      <c r="H102" s="246" t="s">
        <v>34</v>
      </c>
      <c r="I102" s="246" t="s">
        <v>34</v>
      </c>
      <c r="J102" s="246" t="s">
        <v>34</v>
      </c>
      <c r="K102" s="246" t="s">
        <v>34</v>
      </c>
      <c r="L102" s="246" t="s">
        <v>34</v>
      </c>
      <c r="M102" s="246" t="s">
        <v>34</v>
      </c>
      <c r="N102" s="246" t="s">
        <v>34</v>
      </c>
      <c r="O102" s="246" t="s">
        <v>34</v>
      </c>
      <c r="P102" s="246" t="s">
        <v>34</v>
      </c>
      <c r="Q102" s="246" t="s">
        <v>34</v>
      </c>
      <c r="R102" s="246" t="s">
        <v>34</v>
      </c>
      <c r="S102" s="246" t="s">
        <v>34</v>
      </c>
      <c r="T102" s="246" t="s">
        <v>34</v>
      </c>
      <c r="U102" s="246" t="s">
        <v>34</v>
      </c>
      <c r="V102" s="246" t="s">
        <v>34</v>
      </c>
      <c r="W102" s="246" t="s">
        <v>34</v>
      </c>
      <c r="X102" s="246" t="s">
        <v>34</v>
      </c>
      <c r="Y102" s="246" t="s">
        <v>34</v>
      </c>
      <c r="Z102" s="246" t="s">
        <v>34</v>
      </c>
      <c r="AA102" s="313" t="s">
        <v>34</v>
      </c>
      <c r="AB102" s="222"/>
      <c r="AC102" s="222"/>
      <c r="AD102" s="222"/>
      <c r="AE102" s="222"/>
      <c r="AF102" s="222"/>
      <c r="AG102" s="222"/>
      <c r="AH102" s="222"/>
      <c r="AI102" s="222"/>
      <c r="AJ102" s="222"/>
      <c r="AK102" s="222"/>
      <c r="AL102" s="222"/>
      <c r="AM102" s="222"/>
      <c r="AN102" s="222"/>
      <c r="AO102" s="222"/>
      <c r="AP102" s="222"/>
      <c r="AQ102" s="222"/>
      <c r="AR102" s="222"/>
      <c r="AS102" s="222"/>
      <c r="AT102" s="222"/>
      <c r="AU102" s="222"/>
      <c r="AV102" s="222"/>
      <c r="AW102" s="222"/>
      <c r="AX102" s="222"/>
      <c r="AY102" s="222"/>
      <c r="AZ102" s="222"/>
      <c r="BA102" s="222"/>
      <c r="BB102" s="222"/>
      <c r="BC102" s="222"/>
      <c r="BD102" s="222"/>
      <c r="BE102" s="222"/>
      <c r="BF102" s="222"/>
      <c r="BG102" s="222"/>
      <c r="BH102" s="222"/>
      <c r="BI102" s="222"/>
      <c r="BJ102" s="222"/>
      <c r="BK102" s="222"/>
      <c r="BL102" s="222"/>
      <c r="BM102" s="222"/>
      <c r="BN102" s="222"/>
      <c r="BO102" s="222"/>
      <c r="BP102" s="222"/>
      <c r="BQ102" s="222"/>
      <c r="BR102" s="222"/>
      <c r="BS102" s="222"/>
      <c r="BT102" s="222"/>
      <c r="BU102" s="222"/>
      <c r="BV102" s="314" t="s">
        <v>34</v>
      </c>
    </row>
    <row r="103" spans="1:74" ht="15">
      <c r="A103" s="246" t="s">
        <v>34</v>
      </c>
      <c r="B103" s="246" t="s">
        <v>34</v>
      </c>
      <c r="C103" s="246" t="s">
        <v>34</v>
      </c>
      <c r="D103" s="246" t="s">
        <v>34</v>
      </c>
      <c r="E103" s="246" t="s">
        <v>34</v>
      </c>
      <c r="F103" s="246" t="s">
        <v>34</v>
      </c>
      <c r="G103" s="246" t="s">
        <v>34</v>
      </c>
      <c r="H103" s="246" t="s">
        <v>34</v>
      </c>
      <c r="I103" s="246" t="s">
        <v>34</v>
      </c>
      <c r="J103" s="246" t="s">
        <v>34</v>
      </c>
      <c r="K103" s="246" t="s">
        <v>34</v>
      </c>
      <c r="L103" s="246" t="s">
        <v>34</v>
      </c>
      <c r="M103" s="246" t="s">
        <v>34</v>
      </c>
      <c r="N103" s="246" t="s">
        <v>34</v>
      </c>
      <c r="O103" s="246" t="s">
        <v>34</v>
      </c>
      <c r="P103" s="246" t="s">
        <v>34</v>
      </c>
      <c r="Q103" s="246" t="s">
        <v>34</v>
      </c>
      <c r="R103" s="246" t="s">
        <v>34</v>
      </c>
      <c r="S103" s="246" t="s">
        <v>34</v>
      </c>
      <c r="T103" s="246" t="s">
        <v>34</v>
      </c>
      <c r="U103" s="246" t="s">
        <v>34</v>
      </c>
      <c r="V103" s="246" t="s">
        <v>34</v>
      </c>
      <c r="W103" s="246" t="s">
        <v>34</v>
      </c>
      <c r="X103" s="246" t="s">
        <v>34</v>
      </c>
      <c r="Y103" s="246" t="s">
        <v>34</v>
      </c>
      <c r="Z103" s="246" t="s">
        <v>34</v>
      </c>
      <c r="AA103" s="313" t="s">
        <v>34</v>
      </c>
      <c r="AB103" s="222"/>
      <c r="AC103" s="222"/>
      <c r="AD103" s="222"/>
      <c r="AE103" s="222"/>
      <c r="AF103" s="222"/>
      <c r="AG103" s="222"/>
      <c r="AH103" s="222"/>
      <c r="AI103" s="222"/>
      <c r="AJ103" s="222"/>
      <c r="AK103" s="222"/>
      <c r="AL103" s="222"/>
      <c r="AM103" s="222"/>
      <c r="AN103" s="222"/>
      <c r="AO103" s="222"/>
      <c r="AP103" s="222"/>
      <c r="AQ103" s="222"/>
      <c r="AR103" s="222"/>
      <c r="AS103" s="222"/>
      <c r="AT103" s="222"/>
      <c r="AU103" s="222"/>
      <c r="AV103" s="222"/>
      <c r="AW103" s="222"/>
      <c r="AX103" s="222"/>
      <c r="AY103" s="222"/>
      <c r="AZ103" s="222"/>
      <c r="BA103" s="222"/>
      <c r="BB103" s="222"/>
      <c r="BC103" s="222"/>
      <c r="BD103" s="222"/>
      <c r="BE103" s="222"/>
      <c r="BF103" s="222"/>
      <c r="BG103" s="222"/>
      <c r="BH103" s="222"/>
      <c r="BI103" s="222"/>
      <c r="BJ103" s="222"/>
      <c r="BK103" s="222"/>
      <c r="BL103" s="222"/>
      <c r="BM103" s="222"/>
      <c r="BN103" s="222"/>
      <c r="BO103" s="222"/>
      <c r="BP103" s="222"/>
      <c r="BQ103" s="222"/>
      <c r="BR103" s="222"/>
      <c r="BS103" s="222"/>
      <c r="BT103" s="222"/>
      <c r="BU103" s="222"/>
      <c r="BV103" s="314" t="s">
        <v>34</v>
      </c>
    </row>
    <row r="104" spans="1:74" ht="15">
      <c r="A104" s="246" t="s">
        <v>34</v>
      </c>
      <c r="B104" s="246" t="s">
        <v>34</v>
      </c>
      <c r="C104" s="246" t="s">
        <v>34</v>
      </c>
      <c r="D104" s="246" t="s">
        <v>34</v>
      </c>
      <c r="E104" s="246" t="s">
        <v>34</v>
      </c>
      <c r="F104" s="246" t="s">
        <v>34</v>
      </c>
      <c r="G104" s="246" t="s">
        <v>34</v>
      </c>
      <c r="H104" s="246" t="s">
        <v>34</v>
      </c>
      <c r="I104" s="246" t="s">
        <v>34</v>
      </c>
      <c r="J104" s="246" t="s">
        <v>34</v>
      </c>
      <c r="K104" s="246" t="s">
        <v>34</v>
      </c>
      <c r="L104" s="246" t="s">
        <v>34</v>
      </c>
      <c r="M104" s="246" t="s">
        <v>34</v>
      </c>
      <c r="N104" s="246" t="s">
        <v>34</v>
      </c>
      <c r="O104" s="246" t="s">
        <v>34</v>
      </c>
      <c r="P104" s="246" t="s">
        <v>34</v>
      </c>
      <c r="Q104" s="246" t="s">
        <v>34</v>
      </c>
      <c r="R104" s="246" t="s">
        <v>34</v>
      </c>
      <c r="S104" s="246" t="s">
        <v>34</v>
      </c>
      <c r="T104" s="246" t="s">
        <v>34</v>
      </c>
      <c r="U104" s="246" t="s">
        <v>34</v>
      </c>
      <c r="V104" s="246" t="s">
        <v>34</v>
      </c>
      <c r="W104" s="246" t="s">
        <v>34</v>
      </c>
      <c r="X104" s="246" t="s">
        <v>34</v>
      </c>
      <c r="Y104" s="246" t="s">
        <v>34</v>
      </c>
      <c r="Z104" s="246" t="s">
        <v>34</v>
      </c>
      <c r="AA104" s="313" t="s">
        <v>34</v>
      </c>
      <c r="AB104" s="222"/>
      <c r="AC104" s="222"/>
      <c r="AD104" s="222"/>
      <c r="AE104" s="222"/>
      <c r="AF104" s="222"/>
      <c r="AG104" s="222"/>
      <c r="AH104" s="222"/>
      <c r="AI104" s="222"/>
      <c r="AJ104" s="222"/>
      <c r="AK104" s="222"/>
      <c r="AL104" s="222"/>
      <c r="AM104" s="222"/>
      <c r="AN104" s="222"/>
      <c r="AO104" s="222"/>
      <c r="AP104" s="222"/>
      <c r="AQ104" s="222"/>
      <c r="AR104" s="222"/>
      <c r="AS104" s="222"/>
      <c r="AT104" s="222"/>
      <c r="AU104" s="222"/>
      <c r="AV104" s="222"/>
      <c r="AW104" s="222"/>
      <c r="AX104" s="222"/>
      <c r="AY104" s="222"/>
      <c r="AZ104" s="222"/>
      <c r="BA104" s="222"/>
      <c r="BB104" s="222"/>
      <c r="BC104" s="222"/>
      <c r="BD104" s="222"/>
      <c r="BE104" s="222"/>
      <c r="BF104" s="222"/>
      <c r="BG104" s="222"/>
      <c r="BH104" s="222"/>
      <c r="BI104" s="222"/>
      <c r="BJ104" s="222"/>
      <c r="BK104" s="222"/>
      <c r="BL104" s="222"/>
      <c r="BM104" s="222"/>
      <c r="BN104" s="222"/>
      <c r="BO104" s="222"/>
      <c r="BP104" s="222"/>
      <c r="BQ104" s="222"/>
      <c r="BR104" s="222"/>
      <c r="BS104" s="222"/>
      <c r="BT104" s="222"/>
      <c r="BU104" s="222"/>
      <c r="BV104" s="314" t="s">
        <v>34</v>
      </c>
    </row>
    <row r="105" spans="1:74" ht="15">
      <c r="A105" s="246" t="s">
        <v>34</v>
      </c>
      <c r="B105" s="246" t="s">
        <v>34</v>
      </c>
      <c r="C105" s="246" t="s">
        <v>34</v>
      </c>
      <c r="D105" s="246" t="s">
        <v>34</v>
      </c>
      <c r="E105" s="246" t="s">
        <v>34</v>
      </c>
      <c r="F105" s="246" t="s">
        <v>34</v>
      </c>
      <c r="G105" s="246" t="s">
        <v>34</v>
      </c>
      <c r="H105" s="246" t="s">
        <v>34</v>
      </c>
      <c r="I105" s="246" t="s">
        <v>34</v>
      </c>
      <c r="J105" s="246" t="s">
        <v>34</v>
      </c>
      <c r="K105" s="246" t="s">
        <v>34</v>
      </c>
      <c r="L105" s="246" t="s">
        <v>34</v>
      </c>
      <c r="M105" s="246" t="s">
        <v>34</v>
      </c>
      <c r="N105" s="246" t="s">
        <v>34</v>
      </c>
      <c r="O105" s="246" t="s">
        <v>34</v>
      </c>
      <c r="P105" s="246" t="s">
        <v>34</v>
      </c>
      <c r="Q105" s="246" t="s">
        <v>34</v>
      </c>
      <c r="R105" s="246" t="s">
        <v>34</v>
      </c>
      <c r="S105" s="246" t="s">
        <v>34</v>
      </c>
      <c r="T105" s="246" t="s">
        <v>34</v>
      </c>
      <c r="U105" s="246" t="s">
        <v>34</v>
      </c>
      <c r="V105" s="246" t="s">
        <v>34</v>
      </c>
      <c r="W105" s="246" t="s">
        <v>34</v>
      </c>
      <c r="X105" s="246" t="s">
        <v>34</v>
      </c>
      <c r="Y105" s="246" t="s">
        <v>34</v>
      </c>
      <c r="Z105" s="246" t="s">
        <v>34</v>
      </c>
      <c r="AA105" s="313" t="s">
        <v>34</v>
      </c>
      <c r="AB105" s="222"/>
      <c r="AC105" s="222"/>
      <c r="AD105" s="222"/>
      <c r="AE105" s="222"/>
      <c r="AF105" s="222"/>
      <c r="AG105" s="222"/>
      <c r="AH105" s="222"/>
      <c r="AI105" s="222"/>
      <c r="AJ105" s="222"/>
      <c r="AK105" s="222"/>
      <c r="AL105" s="222"/>
      <c r="AM105" s="222"/>
      <c r="AN105" s="222"/>
      <c r="AO105" s="222"/>
      <c r="AP105" s="222"/>
      <c r="AQ105" s="222"/>
      <c r="AR105" s="222"/>
      <c r="AS105" s="222"/>
      <c r="AT105" s="222"/>
      <c r="AU105" s="222"/>
      <c r="AV105" s="222"/>
      <c r="AW105" s="222"/>
      <c r="AX105" s="222"/>
      <c r="AY105" s="222"/>
      <c r="AZ105" s="222"/>
      <c r="BA105" s="222"/>
      <c r="BB105" s="222"/>
      <c r="BC105" s="222"/>
      <c r="BD105" s="222"/>
      <c r="BE105" s="222"/>
      <c r="BF105" s="222"/>
      <c r="BG105" s="222"/>
      <c r="BH105" s="222"/>
      <c r="BI105" s="222"/>
      <c r="BJ105" s="222"/>
      <c r="BK105" s="222"/>
      <c r="BL105" s="222"/>
      <c r="BM105" s="222"/>
      <c r="BN105" s="222"/>
      <c r="BO105" s="222"/>
      <c r="BP105" s="222"/>
      <c r="BQ105" s="222"/>
      <c r="BR105" s="222"/>
      <c r="BS105" s="222"/>
      <c r="BT105" s="222"/>
      <c r="BU105" s="222"/>
      <c r="BV105" s="314" t="s">
        <v>34</v>
      </c>
    </row>
    <row r="106" spans="1:74" ht="15">
      <c r="A106" s="246" t="s">
        <v>34</v>
      </c>
      <c r="B106" s="246" t="s">
        <v>34</v>
      </c>
      <c r="C106" s="246" t="s">
        <v>34</v>
      </c>
      <c r="D106" s="246" t="s">
        <v>34</v>
      </c>
      <c r="E106" s="246" t="s">
        <v>34</v>
      </c>
      <c r="F106" s="246" t="s">
        <v>34</v>
      </c>
      <c r="G106" s="246" t="s">
        <v>34</v>
      </c>
      <c r="H106" s="246" t="s">
        <v>34</v>
      </c>
      <c r="I106" s="246" t="s">
        <v>34</v>
      </c>
      <c r="J106" s="246" t="s">
        <v>34</v>
      </c>
      <c r="K106" s="246" t="s">
        <v>34</v>
      </c>
      <c r="L106" s="246" t="s">
        <v>34</v>
      </c>
      <c r="M106" s="246" t="s">
        <v>34</v>
      </c>
      <c r="N106" s="246" t="s">
        <v>34</v>
      </c>
      <c r="O106" s="246" t="s">
        <v>34</v>
      </c>
      <c r="P106" s="246" t="s">
        <v>34</v>
      </c>
      <c r="Q106" s="246" t="s">
        <v>34</v>
      </c>
      <c r="R106" s="246" t="s">
        <v>34</v>
      </c>
      <c r="S106" s="246" t="s">
        <v>34</v>
      </c>
      <c r="T106" s="246" t="s">
        <v>34</v>
      </c>
      <c r="U106" s="246" t="s">
        <v>34</v>
      </c>
      <c r="V106" s="246" t="s">
        <v>34</v>
      </c>
      <c r="W106" s="246" t="s">
        <v>34</v>
      </c>
      <c r="X106" s="246" t="s">
        <v>34</v>
      </c>
      <c r="Y106" s="246" t="s">
        <v>34</v>
      </c>
      <c r="Z106" s="246" t="s">
        <v>34</v>
      </c>
      <c r="AA106" s="313" t="s">
        <v>34</v>
      </c>
      <c r="AB106" s="222"/>
      <c r="AC106" s="222"/>
      <c r="AD106" s="222"/>
      <c r="AE106" s="222"/>
      <c r="AF106" s="222"/>
      <c r="AG106" s="222"/>
      <c r="AH106" s="222"/>
      <c r="AI106" s="222"/>
      <c r="AJ106" s="222"/>
      <c r="AK106" s="222"/>
      <c r="AL106" s="222"/>
      <c r="AM106" s="222"/>
      <c r="AN106" s="222"/>
      <c r="AO106" s="222"/>
      <c r="AP106" s="222"/>
      <c r="AQ106" s="222"/>
      <c r="AR106" s="222"/>
      <c r="AS106" s="222"/>
      <c r="AT106" s="222"/>
      <c r="AU106" s="222"/>
      <c r="AV106" s="222"/>
      <c r="AW106" s="222"/>
      <c r="AX106" s="222"/>
      <c r="AY106" s="222"/>
      <c r="AZ106" s="222"/>
      <c r="BA106" s="222"/>
      <c r="BB106" s="222"/>
      <c r="BC106" s="222"/>
      <c r="BD106" s="222"/>
      <c r="BE106" s="222"/>
      <c r="BF106" s="222"/>
      <c r="BG106" s="222"/>
      <c r="BH106" s="222"/>
      <c r="BI106" s="222"/>
      <c r="BJ106" s="222"/>
      <c r="BK106" s="222"/>
      <c r="BL106" s="222"/>
      <c r="BM106" s="222"/>
      <c r="BN106" s="222"/>
      <c r="BO106" s="222"/>
      <c r="BP106" s="222"/>
      <c r="BQ106" s="222"/>
      <c r="BR106" s="222"/>
      <c r="BS106" s="222"/>
      <c r="BT106" s="222"/>
      <c r="BU106" s="222"/>
      <c r="BV106" s="314" t="s">
        <v>34</v>
      </c>
    </row>
    <row r="107" spans="1:74" ht="15">
      <c r="A107" s="246" t="s">
        <v>34</v>
      </c>
      <c r="B107" s="246" t="s">
        <v>34</v>
      </c>
      <c r="C107" s="246" t="s">
        <v>34</v>
      </c>
      <c r="D107" s="246" t="s">
        <v>34</v>
      </c>
      <c r="E107" s="246" t="s">
        <v>34</v>
      </c>
      <c r="F107" s="246" t="s">
        <v>34</v>
      </c>
      <c r="G107" s="246" t="s">
        <v>34</v>
      </c>
      <c r="H107" s="246" t="s">
        <v>34</v>
      </c>
      <c r="I107" s="246" t="s">
        <v>34</v>
      </c>
      <c r="J107" s="246" t="s">
        <v>34</v>
      </c>
      <c r="K107" s="246" t="s">
        <v>34</v>
      </c>
      <c r="L107" s="246" t="s">
        <v>34</v>
      </c>
      <c r="M107" s="246" t="s">
        <v>34</v>
      </c>
      <c r="N107" s="246" t="s">
        <v>34</v>
      </c>
      <c r="O107" s="246" t="s">
        <v>34</v>
      </c>
      <c r="P107" s="246" t="s">
        <v>34</v>
      </c>
      <c r="Q107" s="246" t="s">
        <v>34</v>
      </c>
      <c r="R107" s="246" t="s">
        <v>34</v>
      </c>
      <c r="S107" s="246" t="s">
        <v>34</v>
      </c>
      <c r="T107" s="246" t="s">
        <v>34</v>
      </c>
      <c r="U107" s="246" t="s">
        <v>34</v>
      </c>
      <c r="V107" s="246" t="s">
        <v>34</v>
      </c>
      <c r="W107" s="246" t="s">
        <v>34</v>
      </c>
      <c r="X107" s="246" t="s">
        <v>34</v>
      </c>
      <c r="Y107" s="246" t="s">
        <v>34</v>
      </c>
      <c r="Z107" s="246" t="s">
        <v>34</v>
      </c>
      <c r="AA107" s="313" t="s">
        <v>34</v>
      </c>
      <c r="AB107" s="222"/>
      <c r="AC107" s="222"/>
      <c r="AD107" s="222"/>
      <c r="AE107" s="222"/>
      <c r="AF107" s="222"/>
      <c r="AG107" s="222"/>
      <c r="AH107" s="222"/>
      <c r="AI107" s="222"/>
      <c r="AJ107" s="222"/>
      <c r="AK107" s="222"/>
      <c r="AL107" s="222"/>
      <c r="AM107" s="222"/>
      <c r="AN107" s="222"/>
      <c r="AO107" s="222"/>
      <c r="AP107" s="222"/>
      <c r="AQ107" s="222"/>
      <c r="AR107" s="222"/>
      <c r="AS107" s="222"/>
      <c r="AT107" s="222"/>
      <c r="AU107" s="222"/>
      <c r="AV107" s="222"/>
      <c r="AW107" s="222"/>
      <c r="AX107" s="222"/>
      <c r="AY107" s="222"/>
      <c r="AZ107" s="222"/>
      <c r="BA107" s="222"/>
      <c r="BB107" s="222"/>
      <c r="BC107" s="222"/>
      <c r="BD107" s="222"/>
      <c r="BE107" s="222"/>
      <c r="BF107" s="222"/>
      <c r="BG107" s="222"/>
      <c r="BH107" s="222"/>
      <c r="BI107" s="222"/>
      <c r="BJ107" s="222"/>
      <c r="BK107" s="222"/>
      <c r="BL107" s="222"/>
      <c r="BM107" s="222"/>
      <c r="BN107" s="222"/>
      <c r="BO107" s="222"/>
      <c r="BP107" s="222"/>
      <c r="BQ107" s="222"/>
      <c r="BR107" s="222"/>
      <c r="BS107" s="222"/>
      <c r="BT107" s="222"/>
      <c r="BU107" s="222"/>
      <c r="BV107" s="314" t="s">
        <v>34</v>
      </c>
    </row>
    <row r="108" spans="1:74" ht="15">
      <c r="A108" s="246" t="s">
        <v>34</v>
      </c>
      <c r="B108" s="246" t="s">
        <v>34</v>
      </c>
      <c r="C108" s="246" t="s">
        <v>34</v>
      </c>
      <c r="D108" s="246" t="s">
        <v>34</v>
      </c>
      <c r="E108" s="246" t="s">
        <v>34</v>
      </c>
      <c r="F108" s="246" t="s">
        <v>34</v>
      </c>
      <c r="G108" s="246" t="s">
        <v>34</v>
      </c>
      <c r="H108" s="246" t="s">
        <v>34</v>
      </c>
      <c r="I108" s="246" t="s">
        <v>34</v>
      </c>
      <c r="J108" s="246" t="s">
        <v>34</v>
      </c>
      <c r="K108" s="246" t="s">
        <v>34</v>
      </c>
      <c r="L108" s="246" t="s">
        <v>34</v>
      </c>
      <c r="M108" s="246" t="s">
        <v>34</v>
      </c>
      <c r="N108" s="246" t="s">
        <v>34</v>
      </c>
      <c r="O108" s="246" t="s">
        <v>34</v>
      </c>
      <c r="P108" s="246" t="s">
        <v>34</v>
      </c>
      <c r="Q108" s="246" t="s">
        <v>34</v>
      </c>
      <c r="R108" s="246" t="s">
        <v>34</v>
      </c>
      <c r="S108" s="246" t="s">
        <v>34</v>
      </c>
      <c r="T108" s="246" t="s">
        <v>34</v>
      </c>
      <c r="U108" s="246" t="s">
        <v>34</v>
      </c>
      <c r="V108" s="246" t="s">
        <v>34</v>
      </c>
      <c r="W108" s="246" t="s">
        <v>34</v>
      </c>
      <c r="X108" s="246" t="s">
        <v>34</v>
      </c>
      <c r="Y108" s="246" t="s">
        <v>34</v>
      </c>
      <c r="Z108" s="246" t="s">
        <v>34</v>
      </c>
      <c r="AA108" s="313" t="s">
        <v>34</v>
      </c>
      <c r="AB108" s="222"/>
      <c r="AC108" s="222"/>
      <c r="AD108" s="222"/>
      <c r="AE108" s="222"/>
      <c r="AF108" s="222"/>
      <c r="AG108" s="222"/>
      <c r="AH108" s="222"/>
      <c r="AI108" s="222"/>
      <c r="AJ108" s="222"/>
      <c r="AK108" s="222"/>
      <c r="AL108" s="222"/>
      <c r="AM108" s="222"/>
      <c r="AN108" s="222"/>
      <c r="AO108" s="222"/>
      <c r="AP108" s="222"/>
      <c r="AQ108" s="222"/>
      <c r="AR108" s="222"/>
      <c r="AS108" s="222"/>
      <c r="AT108" s="222"/>
      <c r="AU108" s="222"/>
      <c r="AV108" s="222"/>
      <c r="AW108" s="222"/>
      <c r="AX108" s="222"/>
      <c r="AY108" s="222"/>
      <c r="AZ108" s="222"/>
      <c r="BA108" s="222"/>
      <c r="BB108" s="222"/>
      <c r="BC108" s="222"/>
      <c r="BD108" s="222"/>
      <c r="BE108" s="222"/>
      <c r="BF108" s="222"/>
      <c r="BG108" s="222"/>
      <c r="BH108" s="222"/>
      <c r="BI108" s="222"/>
      <c r="BJ108" s="222"/>
      <c r="BK108" s="222"/>
      <c r="BL108" s="222"/>
      <c r="BM108" s="222"/>
      <c r="BN108" s="222"/>
      <c r="BO108" s="222"/>
      <c r="BP108" s="222"/>
      <c r="BQ108" s="222"/>
      <c r="BR108" s="222"/>
      <c r="BS108" s="222"/>
      <c r="BT108" s="222"/>
      <c r="BU108" s="222"/>
      <c r="BV108" s="314" t="s">
        <v>34</v>
      </c>
    </row>
    <row r="109" spans="1:74" ht="15">
      <c r="A109" s="246" t="s">
        <v>34</v>
      </c>
      <c r="B109" s="246" t="s">
        <v>34</v>
      </c>
      <c r="C109" s="246" t="s">
        <v>34</v>
      </c>
      <c r="D109" s="246" t="s">
        <v>34</v>
      </c>
      <c r="E109" s="246" t="s">
        <v>34</v>
      </c>
      <c r="F109" s="246" t="s">
        <v>34</v>
      </c>
      <c r="G109" s="246" t="s">
        <v>34</v>
      </c>
      <c r="H109" s="246" t="s">
        <v>34</v>
      </c>
      <c r="I109" s="246" t="s">
        <v>34</v>
      </c>
      <c r="J109" s="246" t="s">
        <v>34</v>
      </c>
      <c r="K109" s="246" t="s">
        <v>34</v>
      </c>
      <c r="L109" s="246" t="s">
        <v>34</v>
      </c>
      <c r="M109" s="246" t="s">
        <v>34</v>
      </c>
      <c r="N109" s="246" t="s">
        <v>34</v>
      </c>
      <c r="O109" s="246" t="s">
        <v>34</v>
      </c>
      <c r="P109" s="246" t="s">
        <v>34</v>
      </c>
      <c r="Q109" s="246" t="s">
        <v>34</v>
      </c>
      <c r="R109" s="246" t="s">
        <v>34</v>
      </c>
      <c r="S109" s="246" t="s">
        <v>34</v>
      </c>
      <c r="T109" s="246" t="s">
        <v>34</v>
      </c>
      <c r="U109" s="246" t="s">
        <v>34</v>
      </c>
      <c r="V109" s="246" t="s">
        <v>34</v>
      </c>
      <c r="W109" s="246" t="s">
        <v>34</v>
      </c>
      <c r="X109" s="246" t="s">
        <v>34</v>
      </c>
      <c r="Y109" s="246" t="s">
        <v>34</v>
      </c>
      <c r="Z109" s="246" t="s">
        <v>34</v>
      </c>
      <c r="AA109" s="313" t="s">
        <v>34</v>
      </c>
      <c r="AB109" s="222"/>
      <c r="AC109" s="222"/>
      <c r="AD109" s="222"/>
      <c r="AE109" s="222"/>
      <c r="AF109" s="222"/>
      <c r="AG109" s="222"/>
      <c r="AH109" s="222"/>
      <c r="AI109" s="222"/>
      <c r="AJ109" s="222"/>
      <c r="AK109" s="222"/>
      <c r="AL109" s="222"/>
      <c r="AM109" s="222"/>
      <c r="AN109" s="222"/>
      <c r="AO109" s="222"/>
      <c r="AP109" s="222"/>
      <c r="AQ109" s="222"/>
      <c r="AR109" s="222"/>
      <c r="AS109" s="222"/>
      <c r="AT109" s="222"/>
      <c r="AU109" s="222"/>
      <c r="AV109" s="222"/>
      <c r="AW109" s="222"/>
      <c r="AX109" s="222"/>
      <c r="AY109" s="222"/>
      <c r="AZ109" s="222"/>
      <c r="BA109" s="222"/>
      <c r="BB109" s="222"/>
      <c r="BC109" s="222"/>
      <c r="BD109" s="222"/>
      <c r="BE109" s="222"/>
      <c r="BF109" s="222"/>
      <c r="BG109" s="222"/>
      <c r="BH109" s="222"/>
      <c r="BI109" s="222"/>
      <c r="BJ109" s="222"/>
      <c r="BK109" s="222"/>
      <c r="BL109" s="222"/>
      <c r="BM109" s="222"/>
      <c r="BN109" s="222"/>
      <c r="BO109" s="222"/>
      <c r="BP109" s="222"/>
      <c r="BQ109" s="222"/>
      <c r="BR109" s="222"/>
      <c r="BS109" s="222"/>
      <c r="BT109" s="222"/>
      <c r="BU109" s="222"/>
      <c r="BV109" s="314" t="s">
        <v>34</v>
      </c>
    </row>
    <row r="110" spans="1:74" ht="15">
      <c r="A110" s="246" t="s">
        <v>34</v>
      </c>
      <c r="B110" s="246" t="s">
        <v>34</v>
      </c>
      <c r="C110" s="246" t="s">
        <v>34</v>
      </c>
      <c r="D110" s="246" t="s">
        <v>34</v>
      </c>
      <c r="E110" s="246" t="s">
        <v>34</v>
      </c>
      <c r="F110" s="246" t="s">
        <v>34</v>
      </c>
      <c r="G110" s="246" t="s">
        <v>34</v>
      </c>
      <c r="H110" s="246" t="s">
        <v>34</v>
      </c>
      <c r="I110" s="246" t="s">
        <v>34</v>
      </c>
      <c r="J110" s="246" t="s">
        <v>34</v>
      </c>
      <c r="K110" s="246" t="s">
        <v>34</v>
      </c>
      <c r="L110" s="246" t="s">
        <v>34</v>
      </c>
      <c r="M110" s="246" t="s">
        <v>34</v>
      </c>
      <c r="N110" s="246" t="s">
        <v>34</v>
      </c>
      <c r="O110" s="246" t="s">
        <v>34</v>
      </c>
      <c r="P110" s="246" t="s">
        <v>34</v>
      </c>
      <c r="Q110" s="246" t="s">
        <v>34</v>
      </c>
      <c r="R110" s="246" t="s">
        <v>34</v>
      </c>
      <c r="S110" s="246" t="s">
        <v>34</v>
      </c>
      <c r="T110" s="246" t="s">
        <v>34</v>
      </c>
      <c r="U110" s="246" t="s">
        <v>34</v>
      </c>
      <c r="V110" s="246" t="s">
        <v>34</v>
      </c>
      <c r="W110" s="246" t="s">
        <v>34</v>
      </c>
      <c r="X110" s="246" t="s">
        <v>34</v>
      </c>
      <c r="Y110" s="246" t="s">
        <v>34</v>
      </c>
      <c r="Z110" s="246" t="s">
        <v>34</v>
      </c>
      <c r="AA110" s="313" t="s">
        <v>34</v>
      </c>
      <c r="AB110" s="222"/>
      <c r="AC110" s="222"/>
      <c r="AD110" s="222"/>
      <c r="AE110" s="222"/>
      <c r="AF110" s="222"/>
      <c r="AG110" s="222"/>
      <c r="AH110" s="222"/>
      <c r="AI110" s="222"/>
      <c r="AJ110" s="222"/>
      <c r="AK110" s="222"/>
      <c r="AL110" s="222"/>
      <c r="AM110" s="222"/>
      <c r="AN110" s="222"/>
      <c r="AO110" s="222"/>
      <c r="AP110" s="222"/>
      <c r="AQ110" s="222"/>
      <c r="AR110" s="222"/>
      <c r="AS110" s="222"/>
      <c r="AT110" s="222"/>
      <c r="AU110" s="222"/>
      <c r="AV110" s="222"/>
      <c r="AW110" s="222"/>
      <c r="AX110" s="222"/>
      <c r="AY110" s="222"/>
      <c r="AZ110" s="222"/>
      <c r="BA110" s="222"/>
      <c r="BB110" s="222"/>
      <c r="BC110" s="222"/>
      <c r="BD110" s="222"/>
      <c r="BE110" s="222"/>
      <c r="BF110" s="222"/>
      <c r="BG110" s="222"/>
      <c r="BH110" s="222"/>
      <c r="BI110" s="222"/>
      <c r="BJ110" s="222"/>
      <c r="BK110" s="222"/>
      <c r="BL110" s="222"/>
      <c r="BM110" s="222"/>
      <c r="BN110" s="222"/>
      <c r="BO110" s="222"/>
      <c r="BP110" s="222"/>
      <c r="BQ110" s="222"/>
      <c r="BR110" s="222"/>
      <c r="BS110" s="222"/>
      <c r="BT110" s="222"/>
      <c r="BU110" s="222"/>
      <c r="BV110" s="314" t="s">
        <v>34</v>
      </c>
    </row>
    <row r="111" spans="1:74" ht="15">
      <c r="A111" s="246" t="s">
        <v>34</v>
      </c>
      <c r="B111" s="246" t="s">
        <v>34</v>
      </c>
      <c r="C111" s="246" t="s">
        <v>34</v>
      </c>
      <c r="D111" s="246" t="s">
        <v>34</v>
      </c>
      <c r="E111" s="246" t="s">
        <v>34</v>
      </c>
      <c r="F111" s="246" t="s">
        <v>34</v>
      </c>
      <c r="G111" s="246" t="s">
        <v>34</v>
      </c>
      <c r="H111" s="246" t="s">
        <v>34</v>
      </c>
      <c r="I111" s="246" t="s">
        <v>34</v>
      </c>
      <c r="J111" s="246" t="s">
        <v>34</v>
      </c>
      <c r="K111" s="246" t="s">
        <v>34</v>
      </c>
      <c r="L111" s="246" t="s">
        <v>34</v>
      </c>
      <c r="M111" s="246" t="s">
        <v>34</v>
      </c>
      <c r="N111" s="246" t="s">
        <v>34</v>
      </c>
      <c r="O111" s="246" t="s">
        <v>34</v>
      </c>
      <c r="P111" s="246" t="s">
        <v>34</v>
      </c>
      <c r="Q111" s="246" t="s">
        <v>34</v>
      </c>
      <c r="R111" s="246" t="s">
        <v>34</v>
      </c>
      <c r="S111" s="246" t="s">
        <v>34</v>
      </c>
      <c r="T111" s="246" t="s">
        <v>34</v>
      </c>
      <c r="U111" s="246" t="s">
        <v>34</v>
      </c>
      <c r="V111" s="246" t="s">
        <v>34</v>
      </c>
      <c r="W111" s="246" t="s">
        <v>34</v>
      </c>
      <c r="X111" s="246" t="s">
        <v>34</v>
      </c>
      <c r="Y111" s="246" t="s">
        <v>34</v>
      </c>
      <c r="Z111" s="246" t="s">
        <v>34</v>
      </c>
      <c r="AA111" s="313" t="s">
        <v>34</v>
      </c>
      <c r="AB111" s="222"/>
      <c r="AC111" s="222"/>
      <c r="AD111" s="222"/>
      <c r="AE111" s="222"/>
      <c r="AF111" s="222"/>
      <c r="AG111" s="222"/>
      <c r="AH111" s="222"/>
      <c r="AI111" s="222"/>
      <c r="AJ111" s="222"/>
      <c r="AK111" s="222"/>
      <c r="AL111" s="222"/>
      <c r="AM111" s="222"/>
      <c r="AN111" s="222"/>
      <c r="AO111" s="222"/>
      <c r="AP111" s="222"/>
      <c r="AQ111" s="222"/>
      <c r="AR111" s="222"/>
      <c r="AS111" s="222"/>
      <c r="AT111" s="222"/>
      <c r="AU111" s="222"/>
      <c r="AV111" s="222"/>
      <c r="AW111" s="222"/>
      <c r="AX111" s="222"/>
      <c r="AY111" s="222"/>
      <c r="AZ111" s="222"/>
      <c r="BA111" s="222"/>
      <c r="BB111" s="222"/>
      <c r="BC111" s="222"/>
      <c r="BD111" s="222"/>
      <c r="BE111" s="222"/>
      <c r="BF111" s="222"/>
      <c r="BG111" s="222"/>
      <c r="BH111" s="222"/>
      <c r="BI111" s="222"/>
      <c r="BJ111" s="222"/>
      <c r="BK111" s="222"/>
      <c r="BL111" s="222"/>
      <c r="BM111" s="222"/>
      <c r="BN111" s="222"/>
      <c r="BO111" s="222"/>
      <c r="BP111" s="222"/>
      <c r="BQ111" s="222"/>
      <c r="BR111" s="222"/>
      <c r="BS111" s="222"/>
      <c r="BT111" s="222"/>
      <c r="BU111" s="222"/>
      <c r="BV111" s="314" t="s">
        <v>34</v>
      </c>
    </row>
    <row r="112" spans="1:74" ht="15">
      <c r="A112" s="246" t="s">
        <v>34</v>
      </c>
      <c r="B112" s="246" t="s">
        <v>34</v>
      </c>
      <c r="C112" s="246" t="s">
        <v>34</v>
      </c>
      <c r="D112" s="246" t="s">
        <v>34</v>
      </c>
      <c r="E112" s="246" t="s">
        <v>34</v>
      </c>
      <c r="F112" s="246" t="s">
        <v>34</v>
      </c>
      <c r="G112" s="246" t="s">
        <v>34</v>
      </c>
      <c r="H112" s="246" t="s">
        <v>34</v>
      </c>
      <c r="I112" s="246" t="s">
        <v>34</v>
      </c>
      <c r="J112" s="246" t="s">
        <v>34</v>
      </c>
      <c r="K112" s="246" t="s">
        <v>34</v>
      </c>
      <c r="L112" s="246" t="s">
        <v>34</v>
      </c>
      <c r="M112" s="246" t="s">
        <v>34</v>
      </c>
      <c r="N112" s="246" t="s">
        <v>34</v>
      </c>
      <c r="O112" s="246" t="s">
        <v>34</v>
      </c>
      <c r="P112" s="246" t="s">
        <v>34</v>
      </c>
      <c r="Q112" s="246" t="s">
        <v>34</v>
      </c>
      <c r="R112" s="246" t="s">
        <v>34</v>
      </c>
      <c r="S112" s="246" t="s">
        <v>34</v>
      </c>
      <c r="T112" s="246" t="s">
        <v>34</v>
      </c>
      <c r="U112" s="246" t="s">
        <v>34</v>
      </c>
      <c r="V112" s="246" t="s">
        <v>34</v>
      </c>
      <c r="W112" s="246" t="s">
        <v>34</v>
      </c>
      <c r="X112" s="246" t="s">
        <v>34</v>
      </c>
      <c r="Y112" s="246" t="s">
        <v>34</v>
      </c>
      <c r="Z112" s="246" t="s">
        <v>34</v>
      </c>
      <c r="AA112" s="326" t="s">
        <v>34</v>
      </c>
      <c r="AB112" s="327" t="s">
        <v>34</v>
      </c>
      <c r="AC112" s="327" t="s">
        <v>34</v>
      </c>
      <c r="AD112" s="327" t="s">
        <v>34</v>
      </c>
      <c r="AE112" s="327" t="s">
        <v>34</v>
      </c>
      <c r="AF112" s="327" t="s">
        <v>34</v>
      </c>
      <c r="AG112" s="327" t="s">
        <v>34</v>
      </c>
      <c r="AH112" s="327" t="s">
        <v>34</v>
      </c>
      <c r="AI112" s="327" t="s">
        <v>34</v>
      </c>
      <c r="AJ112" s="327" t="s">
        <v>34</v>
      </c>
      <c r="AK112" s="327" t="s">
        <v>34</v>
      </c>
      <c r="AL112" s="327" t="s">
        <v>34</v>
      </c>
      <c r="AM112" s="327" t="s">
        <v>34</v>
      </c>
      <c r="AN112" s="327" t="s">
        <v>34</v>
      </c>
      <c r="AO112" s="327" t="s">
        <v>34</v>
      </c>
      <c r="AP112" s="327" t="s">
        <v>34</v>
      </c>
      <c r="AQ112" s="327" t="s">
        <v>34</v>
      </c>
      <c r="AR112" s="327" t="s">
        <v>34</v>
      </c>
      <c r="AS112" s="327" t="s">
        <v>34</v>
      </c>
      <c r="AT112" s="327" t="s">
        <v>34</v>
      </c>
      <c r="AU112" s="327" t="s">
        <v>34</v>
      </c>
      <c r="AV112" s="327" t="s">
        <v>34</v>
      </c>
      <c r="AW112" s="327" t="s">
        <v>34</v>
      </c>
      <c r="AX112" s="327" t="s">
        <v>34</v>
      </c>
      <c r="AY112" s="327" t="s">
        <v>34</v>
      </c>
      <c r="AZ112" s="327" t="s">
        <v>34</v>
      </c>
      <c r="BA112" s="327" t="s">
        <v>34</v>
      </c>
      <c r="BB112" s="327" t="s">
        <v>34</v>
      </c>
      <c r="BC112" s="327" t="s">
        <v>34</v>
      </c>
      <c r="BD112" s="327" t="s">
        <v>34</v>
      </c>
      <c r="BE112" s="327" t="s">
        <v>34</v>
      </c>
      <c r="BF112" s="327" t="s">
        <v>34</v>
      </c>
      <c r="BG112" s="327" t="s">
        <v>34</v>
      </c>
      <c r="BH112" s="327" t="s">
        <v>34</v>
      </c>
      <c r="BI112" s="327" t="s">
        <v>34</v>
      </c>
      <c r="BJ112" s="327" t="s">
        <v>34</v>
      </c>
      <c r="BK112" s="327" t="s">
        <v>34</v>
      </c>
      <c r="BL112" s="327" t="s">
        <v>34</v>
      </c>
      <c r="BM112" s="327" t="s">
        <v>34</v>
      </c>
      <c r="BN112" s="327" t="s">
        <v>34</v>
      </c>
      <c r="BO112" s="327" t="s">
        <v>34</v>
      </c>
      <c r="BP112" s="327" t="s">
        <v>34</v>
      </c>
      <c r="BQ112" s="327" t="s">
        <v>34</v>
      </c>
      <c r="BR112" s="327" t="s">
        <v>34</v>
      </c>
      <c r="BS112" s="327" t="s">
        <v>34</v>
      </c>
      <c r="BT112" s="327" t="s">
        <v>34</v>
      </c>
      <c r="BU112" s="327" t="s">
        <v>34</v>
      </c>
      <c r="BV112" s="328" t="s">
        <v>34</v>
      </c>
    </row>
    <row r="113" ht="15"/>
    <row r="114" ht="15"/>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F779B-5621-4FD7-9FF5-8762E5B5030F}">
  <sheetPr>
    <tabColor theme="0" tint="-4.9989318521683403E-2"/>
  </sheetPr>
  <dimension ref="A1:BA99"/>
  <sheetViews>
    <sheetView workbookViewId="0"/>
  </sheetViews>
  <sheetFormatPr defaultColWidth="9.140625" defaultRowHeight="14.45"/>
  <cols>
    <col min="1" max="1" width="32" style="4" customWidth="1"/>
    <col min="2" max="2" width="24.42578125" style="4" customWidth="1"/>
    <col min="3" max="3" width="25.7109375" style="4" customWidth="1"/>
    <col min="4" max="4" width="24.42578125" style="4" customWidth="1"/>
    <col min="5" max="10" width="9.140625" style="4"/>
    <col min="11" max="11" width="10.28515625" style="4" customWidth="1"/>
    <col min="12" max="16384" width="9.140625" style="4"/>
  </cols>
  <sheetData>
    <row r="1" spans="1:11" ht="20.100000000000001" thickBot="1">
      <c r="A1" s="51" t="s">
        <v>508</v>
      </c>
    </row>
    <row r="2" spans="1:11" ht="15" thickTop="1">
      <c r="A2" s="90" t="s">
        <v>354</v>
      </c>
      <c r="B2" s="90"/>
      <c r="C2" s="90"/>
      <c r="D2" s="90"/>
      <c r="E2" s="90"/>
      <c r="F2" s="90"/>
      <c r="G2" s="90"/>
      <c r="H2" s="90"/>
      <c r="I2" s="90"/>
    </row>
    <row r="3" spans="1:11">
      <c r="A3" s="4" t="s">
        <v>21</v>
      </c>
    </row>
    <row r="4" spans="1:11">
      <c r="A4" s="91" t="s">
        <v>509</v>
      </c>
      <c r="B4" s="90"/>
      <c r="C4" s="90"/>
      <c r="D4" s="90"/>
      <c r="E4" s="90"/>
      <c r="F4" s="90"/>
      <c r="G4" s="90"/>
      <c r="H4" s="90"/>
      <c r="I4" s="90"/>
      <c r="J4" s="90"/>
      <c r="K4" s="90"/>
    </row>
    <row r="5" spans="1:11">
      <c r="A5" s="32" t="s">
        <v>21</v>
      </c>
    </row>
    <row r="6" spans="1:11">
      <c r="A6" s="52" t="s">
        <v>355</v>
      </c>
    </row>
    <row r="7" spans="1:11">
      <c r="A7" s="70" t="s">
        <v>199</v>
      </c>
      <c r="B7" s="96" t="s">
        <v>510</v>
      </c>
      <c r="C7" s="97" t="s">
        <v>511</v>
      </c>
      <c r="D7" s="98" t="s">
        <v>512</v>
      </c>
    </row>
    <row r="8" spans="1:11">
      <c r="A8" s="37" t="str">
        <f>'Parameter Values'!A231</f>
        <v>Light-Duty Vehicles - Urban</v>
      </c>
      <c r="B8" s="81">
        <f>'Parameter Values'!B231</f>
        <v>0.14699999999999999</v>
      </c>
      <c r="C8" s="82">
        <f>'Parameter Values'!C231</f>
        <v>2.0999999999999999E-3</v>
      </c>
      <c r="D8" s="80">
        <f>'Parameter Values'!D231</f>
        <v>1.9E-2</v>
      </c>
    </row>
    <row r="9" spans="1:11">
      <c r="A9" s="37" t="str">
        <f>'Parameter Values'!A232</f>
        <v>Light-Duty Vehicles - Rural</v>
      </c>
      <c r="B9" s="81">
        <f>'Parameter Values'!B232</f>
        <v>3.1E-2</v>
      </c>
      <c r="C9" s="82">
        <f>'Parameter Values'!C232</f>
        <v>2.0000000000000001E-4</v>
      </c>
      <c r="D9" s="80">
        <f>'Parameter Values'!D232</f>
        <v>0.105</v>
      </c>
    </row>
    <row r="10" spans="1:11">
      <c r="A10" s="37" t="str">
        <f>'Parameter Values'!A233</f>
        <v>Light-Duty Vehicles – All Locations</v>
      </c>
      <c r="B10" s="81">
        <f>'Parameter Values'!B233</f>
        <v>0.124</v>
      </c>
      <c r="C10" s="82">
        <f>'Parameter Values'!C233</f>
        <v>1.1000000000000001E-3</v>
      </c>
      <c r="D10" s="80">
        <f>'Parameter Values'!D233</f>
        <v>4.2999999999999997E-2</v>
      </c>
    </row>
    <row r="11" spans="1:11">
      <c r="A11" s="37" t="str">
        <f>'Parameter Values'!A234</f>
        <v>Buses and Trucks - Urban</v>
      </c>
      <c r="B11" s="81">
        <f>'Parameter Values'!B234</f>
        <v>0.36699999999999999</v>
      </c>
      <c r="C11" s="82">
        <f>'Parameter Values'!C234</f>
        <v>4.65E-2</v>
      </c>
      <c r="D11" s="80">
        <f>'Parameter Values'!D234</f>
        <v>1.7000000000000001E-2</v>
      </c>
    </row>
    <row r="12" spans="1:11">
      <c r="A12" s="37" t="str">
        <f>'Parameter Values'!A235</f>
        <v>Buses and Trucks - Rural</v>
      </c>
      <c r="B12" s="81">
        <f>'Parameter Values'!B235</f>
        <v>0.08</v>
      </c>
      <c r="C12" s="82">
        <f>'Parameter Values'!C235</f>
        <v>3.8999999999999998E-3</v>
      </c>
      <c r="D12" s="80">
        <f>'Parameter Values'!D235</f>
        <v>0.03</v>
      </c>
    </row>
    <row r="13" spans="1:11">
      <c r="A13" s="37" t="str">
        <f>'Parameter Values'!A236</f>
        <v>Buses and Trucks – All Locations</v>
      </c>
      <c r="B13" s="81">
        <f>'Parameter Values'!B236</f>
        <v>0.251</v>
      </c>
      <c r="C13" s="82">
        <f>'Parameter Values'!C236</f>
        <v>2.3400000000000001E-2</v>
      </c>
      <c r="D13" s="80">
        <f>'Parameter Values'!D236</f>
        <v>2.3E-2</v>
      </c>
    </row>
    <row r="14" spans="1:11">
      <c r="A14" s="37" t="str">
        <f>'Parameter Values'!A237</f>
        <v>All Vehicles - Urban</v>
      </c>
      <c r="B14" s="81">
        <f>'Parameter Values'!B237</f>
        <v>0.16300000000000001</v>
      </c>
      <c r="C14" s="82">
        <f>'Parameter Values'!C237</f>
        <v>5.4000000000000003E-3</v>
      </c>
      <c r="D14" s="80">
        <f>'Parameter Values'!D237</f>
        <v>1.9E-2</v>
      </c>
    </row>
    <row r="15" spans="1:11">
      <c r="A15" s="37" t="str">
        <f>'Parameter Values'!A238</f>
        <v>All Vehicles - Rural</v>
      </c>
      <c r="B15" s="81">
        <f>'Parameter Values'!B238</f>
        <v>3.7999999999999999E-2</v>
      </c>
      <c r="C15" s="82">
        <f>'Parameter Values'!C238</f>
        <v>6.9999999999999999E-4</v>
      </c>
      <c r="D15" s="80">
        <f>'Parameter Values'!D238</f>
        <v>9.4E-2</v>
      </c>
    </row>
    <row r="16" spans="1:11">
      <c r="A16" s="37" t="str">
        <f>'Parameter Values'!A239</f>
        <v>All Vehicles – All Locations</v>
      </c>
      <c r="B16" s="81">
        <f>'Parameter Values'!B239</f>
        <v>0.13600000000000001</v>
      </c>
      <c r="C16" s="82">
        <f>'Parameter Values'!C239</f>
        <v>3.3E-3</v>
      </c>
      <c r="D16" s="80">
        <f>'Parameter Values'!D239</f>
        <v>4.1000000000000002E-2</v>
      </c>
    </row>
    <row r="17" spans="1:53">
      <c r="A17" s="32" t="s">
        <v>21</v>
      </c>
    </row>
    <row r="18" spans="1:53" ht="15" thickBot="1">
      <c r="A18" s="52" t="s">
        <v>513</v>
      </c>
    </row>
    <row r="19" spans="1:53">
      <c r="A19" s="62" t="s">
        <v>325</v>
      </c>
      <c r="B19" s="63" t="s">
        <v>514</v>
      </c>
      <c r="F19" s="9" t="s">
        <v>324</v>
      </c>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1"/>
    </row>
    <row r="20" spans="1:53">
      <c r="A20" s="5">
        <f>'Project Information'!$B$9</f>
        <v>2032</v>
      </c>
      <c r="B20" s="100">
        <v>0</v>
      </c>
      <c r="F20" s="12"/>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s="13"/>
    </row>
    <row r="21" spans="1:53">
      <c r="A21" s="1">
        <f>IF(A20&lt;'Project Information'!B$11,A20+1,"")</f>
        <v>2033</v>
      </c>
      <c r="B21" s="100">
        <v>0</v>
      </c>
      <c r="F21" s="12"/>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s="13"/>
    </row>
    <row r="22" spans="1:53">
      <c r="A22" s="1">
        <f>IF(A21&lt;'Project Information'!B$11,A21+1,"")</f>
        <v>2034</v>
      </c>
      <c r="B22" s="100">
        <v>0</v>
      </c>
      <c r="F22" s="1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s="13"/>
    </row>
    <row r="23" spans="1:53">
      <c r="A23" s="1">
        <f>IF(A22&lt;'Project Information'!B$11,A22+1,"")</f>
        <v>2035</v>
      </c>
      <c r="B23" s="100">
        <v>0</v>
      </c>
      <c r="F23" s="12"/>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s="13"/>
    </row>
    <row r="24" spans="1:53">
      <c r="A24" s="1">
        <f>IF(A23&lt;'Project Information'!B$11,A23+1,"")</f>
        <v>2036</v>
      </c>
      <c r="B24" s="100">
        <v>0</v>
      </c>
      <c r="F24" s="12"/>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s="13"/>
    </row>
    <row r="25" spans="1:53">
      <c r="A25" s="1">
        <f>IF(A24&lt;'Project Information'!B$11,A24+1,"")</f>
        <v>2037</v>
      </c>
      <c r="B25" s="100">
        <v>0</v>
      </c>
      <c r="F25" s="12"/>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s="13"/>
    </row>
    <row r="26" spans="1:53">
      <c r="A26" s="1">
        <f>IF(A25&lt;'Project Information'!B$11,A25+1,"")</f>
        <v>2038</v>
      </c>
      <c r="B26" s="100">
        <v>0</v>
      </c>
      <c r="F26" s="12"/>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s="13"/>
    </row>
    <row r="27" spans="1:53">
      <c r="A27" s="1">
        <f>IF(A26&lt;'Project Information'!B$11,A26+1,"")</f>
        <v>2039</v>
      </c>
      <c r="B27" s="100">
        <v>0</v>
      </c>
      <c r="F27" s="12"/>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s="13"/>
    </row>
    <row r="28" spans="1:53">
      <c r="A28" s="1">
        <f>IF(A27&lt;'Project Information'!B$11,A27+1,"")</f>
        <v>2040</v>
      </c>
      <c r="B28" s="100">
        <v>0</v>
      </c>
      <c r="F28" s="12"/>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s="13"/>
    </row>
    <row r="29" spans="1:53">
      <c r="A29" s="1">
        <f>IF(A28&lt;'Project Information'!B$11,A28+1,"")</f>
        <v>2041</v>
      </c>
      <c r="B29" s="100">
        <v>0</v>
      </c>
      <c r="F29" s="12"/>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s="13"/>
    </row>
    <row r="30" spans="1:53">
      <c r="A30" s="1">
        <f>IF(A29&lt;'Project Information'!B$11,A29+1,"")</f>
        <v>2042</v>
      </c>
      <c r="B30" s="100">
        <v>0</v>
      </c>
      <c r="F30" s="12"/>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s="13"/>
    </row>
    <row r="31" spans="1:53">
      <c r="A31" s="1">
        <f>IF(A30&lt;'Project Information'!B$11,A30+1,"")</f>
        <v>2043</v>
      </c>
      <c r="B31" s="100">
        <v>0</v>
      </c>
      <c r="F31" s="12"/>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s="13"/>
    </row>
    <row r="32" spans="1:53">
      <c r="A32" s="1">
        <f>IF(A31&lt;'Project Information'!B$11,A31+1,"")</f>
        <v>2044</v>
      </c>
      <c r="B32" s="100">
        <v>0</v>
      </c>
      <c r="F32" s="1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s="13"/>
    </row>
    <row r="33" spans="1:53">
      <c r="A33" s="1">
        <f>IF(A32&lt;'Project Information'!B$11,A32+1,"")</f>
        <v>2045</v>
      </c>
      <c r="B33" s="100">
        <v>0</v>
      </c>
      <c r="F33" s="12"/>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s="13"/>
    </row>
    <row r="34" spans="1:53">
      <c r="A34" s="1">
        <f>IF(A33&lt;'Project Information'!B$11,A33+1,"")</f>
        <v>2046</v>
      </c>
      <c r="B34" s="100">
        <v>0</v>
      </c>
      <c r="F34" s="12"/>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s="13"/>
    </row>
    <row r="35" spans="1:53">
      <c r="A35" s="1">
        <f>IF(A34&lt;'Project Information'!B$11,A34+1,"")</f>
        <v>2047</v>
      </c>
      <c r="B35" s="100">
        <v>0</v>
      </c>
      <c r="F35" s="12"/>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s="13"/>
    </row>
    <row r="36" spans="1:53">
      <c r="A36" s="1">
        <f>IF(A35&lt;'Project Information'!B$11,A35+1,"")</f>
        <v>2048</v>
      </c>
      <c r="B36" s="100">
        <v>0</v>
      </c>
      <c r="F36" s="12"/>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s="13"/>
    </row>
    <row r="37" spans="1:53">
      <c r="A37" s="1">
        <f>IF(A36&lt;'Project Information'!B$11,A36+1,"")</f>
        <v>2049</v>
      </c>
      <c r="B37" s="100">
        <v>0</v>
      </c>
      <c r="F37" s="12"/>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s="13"/>
    </row>
    <row r="38" spans="1:53">
      <c r="A38" s="1">
        <f>IF(A37&lt;'Project Information'!B$11,A37+1,"")</f>
        <v>2050</v>
      </c>
      <c r="B38" s="100">
        <v>0</v>
      </c>
      <c r="F38" s="12"/>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s="13"/>
    </row>
    <row r="39" spans="1:53">
      <c r="A39" s="1">
        <f>IF(A38&lt;'Project Information'!B$11,A38+1,"")</f>
        <v>2051</v>
      </c>
      <c r="B39" s="100">
        <v>0</v>
      </c>
      <c r="F39" s="12"/>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s="13"/>
    </row>
    <row r="40" spans="1:53">
      <c r="A40" s="1" t="str">
        <f>IF(A39&lt;'Project Information'!B$11,A39+1,"")</f>
        <v/>
      </c>
      <c r="B40" s="100">
        <v>0</v>
      </c>
      <c r="F40" s="12"/>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s="13"/>
    </row>
    <row r="41" spans="1:53">
      <c r="A41" s="1" t="str">
        <f>IF(A40&lt;'Project Information'!B$11,A40+1,"")</f>
        <v/>
      </c>
      <c r="B41" s="100">
        <v>0</v>
      </c>
      <c r="F41" s="12"/>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s="13"/>
    </row>
    <row r="42" spans="1:53">
      <c r="A42" s="1" t="str">
        <f>IF(A41&lt;'Project Information'!B$11,A41+1,"")</f>
        <v/>
      </c>
      <c r="B42" s="100">
        <v>0</v>
      </c>
      <c r="F42" s="1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s="13"/>
    </row>
    <row r="43" spans="1:53">
      <c r="A43" s="1" t="str">
        <f>IF(A42&lt;'Project Information'!B$11,A42+1,"")</f>
        <v/>
      </c>
      <c r="B43" s="100">
        <v>0</v>
      </c>
      <c r="F43" s="12"/>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s="13"/>
    </row>
    <row r="44" spans="1:53">
      <c r="A44" s="1" t="str">
        <f>IF(A43&lt;'Project Information'!B$11,A43+1,"")</f>
        <v/>
      </c>
      <c r="B44" s="100">
        <v>0</v>
      </c>
      <c r="F44" s="12"/>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s="13"/>
    </row>
    <row r="45" spans="1:53">
      <c r="A45" s="1" t="str">
        <f>IF(A44&lt;'Project Information'!B$11,A44+1,"")</f>
        <v/>
      </c>
      <c r="B45" s="100">
        <v>0</v>
      </c>
      <c r="F45" s="12"/>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s="13"/>
    </row>
    <row r="46" spans="1:53">
      <c r="A46" s="1" t="str">
        <f>IF(A45&lt;'Project Information'!B$11,A45+1,"")</f>
        <v/>
      </c>
      <c r="B46" s="100">
        <v>0</v>
      </c>
      <c r="F46" s="12"/>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s="13"/>
    </row>
    <row r="47" spans="1:53">
      <c r="A47" s="1" t="str">
        <f>IF(A46&lt;'Project Information'!B$11,A46+1,"")</f>
        <v/>
      </c>
      <c r="B47" s="100">
        <v>0</v>
      </c>
      <c r="F47" s="12"/>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s="13"/>
    </row>
    <row r="48" spans="1:53">
      <c r="A48" s="1" t="str">
        <f>IF(A47&lt;'Project Information'!B$11,A47+1,"")</f>
        <v/>
      </c>
      <c r="B48" s="100">
        <v>0</v>
      </c>
      <c r="F48" s="12"/>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s="13"/>
    </row>
    <row r="49" spans="1:53">
      <c r="A49" s="2" t="str">
        <f>IF(A48&lt;'Project Information'!B$11,A48+1,"")</f>
        <v/>
      </c>
      <c r="B49" s="72">
        <v>0</v>
      </c>
      <c r="F49" s="12"/>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s="13"/>
    </row>
    <row r="50" spans="1:53">
      <c r="F50" s="12"/>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s="13"/>
    </row>
    <row r="51" spans="1:53">
      <c r="F51" s="12"/>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s="13"/>
    </row>
    <row r="52" spans="1:53">
      <c r="F52" s="1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s="13"/>
    </row>
    <row r="53" spans="1:53">
      <c r="F53" s="12"/>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s="13"/>
    </row>
    <row r="54" spans="1:53">
      <c r="F54" s="12"/>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s="13"/>
    </row>
    <row r="55" spans="1:53">
      <c r="F55" s="12"/>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s="13"/>
    </row>
    <row r="56" spans="1:53">
      <c r="F56" s="12"/>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s="13"/>
    </row>
    <row r="57" spans="1:53">
      <c r="F57" s="12"/>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s="13"/>
    </row>
    <row r="58" spans="1:53">
      <c r="F58" s="12"/>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s="13"/>
    </row>
    <row r="59" spans="1:53">
      <c r="F59" s="12"/>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s="13"/>
    </row>
    <row r="60" spans="1:53">
      <c r="F60" s="12"/>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s="13"/>
    </row>
    <row r="61" spans="1:53">
      <c r="F61" s="12"/>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s="13"/>
    </row>
    <row r="62" spans="1:53">
      <c r="F62" s="1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s="13"/>
    </row>
    <row r="63" spans="1:53">
      <c r="F63" s="12"/>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s="13"/>
    </row>
    <row r="64" spans="1:53">
      <c r="F64" s="12"/>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s="13"/>
    </row>
    <row r="65" spans="6:53">
      <c r="F65" s="12"/>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s="13"/>
    </row>
    <row r="66" spans="6:53">
      <c r="F66" s="12"/>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s="13"/>
    </row>
    <row r="67" spans="6:53">
      <c r="F67" s="12"/>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s="13"/>
    </row>
    <row r="68" spans="6:53">
      <c r="F68" s="12"/>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s="13"/>
    </row>
    <row r="69" spans="6:53">
      <c r="F69" s="12"/>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s="13"/>
    </row>
    <row r="70" spans="6:53">
      <c r="F70" s="12"/>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s="13"/>
    </row>
    <row r="71" spans="6:53">
      <c r="F71" s="12"/>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s="13"/>
    </row>
    <row r="72" spans="6:53">
      <c r="F72" s="1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s="13"/>
    </row>
    <row r="73" spans="6:53">
      <c r="F73" s="12"/>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s="13"/>
    </row>
    <row r="74" spans="6:53">
      <c r="F74" s="12"/>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s="13"/>
    </row>
    <row r="75" spans="6:53">
      <c r="F75" s="12"/>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s="13"/>
    </row>
    <row r="76" spans="6:53">
      <c r="F76" s="12"/>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s="13"/>
    </row>
    <row r="77" spans="6:53">
      <c r="F77" s="12"/>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s="13"/>
    </row>
    <row r="78" spans="6:53">
      <c r="F78" s="12"/>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s="13"/>
    </row>
    <row r="79" spans="6:53">
      <c r="F79" s="12"/>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s="13"/>
    </row>
    <row r="80" spans="6:53">
      <c r="F80" s="12"/>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s="13"/>
    </row>
    <row r="81" spans="6:53">
      <c r="F81" s="12"/>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s="13"/>
    </row>
    <row r="82" spans="6:53">
      <c r="F82" s="1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s="13"/>
    </row>
    <row r="83" spans="6:53">
      <c r="F83" s="12"/>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s="13"/>
    </row>
    <row r="84" spans="6:53">
      <c r="F84" s="12"/>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s="13"/>
    </row>
    <row r="85" spans="6:53">
      <c r="F85" s="12"/>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s="13"/>
    </row>
    <row r="86" spans="6:53">
      <c r="F86" s="12"/>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s="13"/>
    </row>
    <row r="87" spans="6:53">
      <c r="F87" s="12"/>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s="13"/>
    </row>
    <row r="88" spans="6:53">
      <c r="F88" s="12"/>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s="13"/>
    </row>
    <row r="89" spans="6:53">
      <c r="F89" s="12"/>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s="13"/>
    </row>
    <row r="90" spans="6:53">
      <c r="F90" s="12"/>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s="13"/>
    </row>
    <row r="91" spans="6:53">
      <c r="F91" s="12"/>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s="13"/>
    </row>
    <row r="92" spans="6:53">
      <c r="F92" s="1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s="13"/>
    </row>
    <row r="93" spans="6:53">
      <c r="F93" s="12"/>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s="13"/>
    </row>
    <row r="94" spans="6:53">
      <c r="F94" s="12"/>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s="13"/>
    </row>
    <row r="95" spans="6:53">
      <c r="F95" s="12"/>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s="13"/>
    </row>
    <row r="96" spans="6:53">
      <c r="F96" s="12"/>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s="13"/>
    </row>
    <row r="97" spans="6:53">
      <c r="F97" s="12"/>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s="13"/>
    </row>
    <row r="98" spans="6:53">
      <c r="F98" s="12"/>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s="13"/>
    </row>
    <row r="99" spans="6:53" ht="15" thickBot="1">
      <c r="F99" s="14"/>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6"/>
    </row>
  </sheetData>
  <conditionalFormatting sqref="B20:B49">
    <cfRule type="expression" dxfId="4" priority="1">
      <formula>A20=""</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188FB-EB92-4A38-827B-94B87D879DDC}">
  <sheetPr>
    <tabColor theme="0" tint="-4.9989318521683403E-2"/>
  </sheetPr>
  <dimension ref="A1:AZ87"/>
  <sheetViews>
    <sheetView workbookViewId="0"/>
  </sheetViews>
  <sheetFormatPr defaultColWidth="9.140625" defaultRowHeight="14.45"/>
  <cols>
    <col min="1" max="1" width="26.140625" style="4" customWidth="1"/>
    <col min="2" max="2" width="40.7109375" style="4" customWidth="1"/>
    <col min="3" max="16384" width="9.140625" style="4"/>
  </cols>
  <sheetData>
    <row r="1" spans="1:52" ht="20.100000000000001" thickBot="1">
      <c r="A1" s="51" t="s">
        <v>515</v>
      </c>
    </row>
    <row r="2" spans="1:52" ht="15" thickTop="1">
      <c r="A2" s="90" t="s">
        <v>516</v>
      </c>
      <c r="B2" s="90"/>
      <c r="C2" s="90"/>
      <c r="D2" s="90"/>
    </row>
    <row r="3" spans="1:52">
      <c r="A3" s="4" t="s">
        <v>21</v>
      </c>
    </row>
    <row r="4" spans="1:52">
      <c r="A4" s="91" t="s">
        <v>509</v>
      </c>
      <c r="B4" s="90"/>
      <c r="C4" s="90"/>
      <c r="D4" s="90"/>
      <c r="E4" s="90"/>
      <c r="F4" s="90"/>
      <c r="G4" s="90"/>
      <c r="H4" s="90"/>
      <c r="I4" s="90"/>
      <c r="J4" s="90"/>
      <c r="K4" s="90"/>
      <c r="L4" s="90"/>
      <c r="M4" s="90"/>
    </row>
    <row r="5" spans="1:52">
      <c r="A5" s="4" t="s">
        <v>21</v>
      </c>
    </row>
    <row r="6" spans="1:52" ht="15" thickBot="1">
      <c r="A6" s="52" t="s">
        <v>517</v>
      </c>
    </row>
    <row r="7" spans="1:52">
      <c r="A7" s="62" t="s">
        <v>325</v>
      </c>
      <c r="B7" s="21" t="s">
        <v>515</v>
      </c>
      <c r="C7" s="4" t="s">
        <v>518</v>
      </c>
      <c r="E7" s="9" t="s">
        <v>324</v>
      </c>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1"/>
    </row>
    <row r="8" spans="1:52">
      <c r="A8" s="5">
        <f>'Project Information'!$B$9</f>
        <v>2032</v>
      </c>
      <c r="B8" s="100">
        <v>0</v>
      </c>
      <c r="E8" s="12"/>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s="13"/>
    </row>
    <row r="9" spans="1:52">
      <c r="A9" s="1">
        <f>IF(A8&lt;'Project Information'!B$11,A8+1,"")</f>
        <v>2033</v>
      </c>
      <c r="B9" s="100">
        <v>0</v>
      </c>
      <c r="E9" s="12"/>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s="13"/>
    </row>
    <row r="10" spans="1:52">
      <c r="A10" s="1">
        <f>IF(A9&lt;'Project Information'!B$11,A9+1,"")</f>
        <v>2034</v>
      </c>
      <c r="B10" s="100">
        <v>0</v>
      </c>
      <c r="E10" s="12"/>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s="13"/>
    </row>
    <row r="11" spans="1:52">
      <c r="A11" s="1">
        <f>IF(A10&lt;'Project Information'!B$11,A10+1,"")</f>
        <v>2035</v>
      </c>
      <c r="B11" s="100">
        <v>0</v>
      </c>
      <c r="E11" s="12"/>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s="13"/>
    </row>
    <row r="12" spans="1:52">
      <c r="A12" s="1">
        <f>IF(A11&lt;'Project Information'!B$11,A11+1,"")</f>
        <v>2036</v>
      </c>
      <c r="B12" s="100">
        <v>0</v>
      </c>
      <c r="E12" s="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s="13"/>
    </row>
    <row r="13" spans="1:52">
      <c r="A13" s="1">
        <f>IF(A12&lt;'Project Information'!B$11,A12+1,"")</f>
        <v>2037</v>
      </c>
      <c r="B13" s="100">
        <v>0</v>
      </c>
      <c r="E13" s="12"/>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s="13"/>
    </row>
    <row r="14" spans="1:52">
      <c r="A14" s="1">
        <f>IF(A13&lt;'Project Information'!B$11,A13+1,"")</f>
        <v>2038</v>
      </c>
      <c r="B14" s="100">
        <v>0</v>
      </c>
      <c r="E14" s="12"/>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s="13"/>
    </row>
    <row r="15" spans="1:52">
      <c r="A15" s="1">
        <f>IF(A14&lt;'Project Information'!B$11,A14+1,"")</f>
        <v>2039</v>
      </c>
      <c r="B15" s="100">
        <v>0</v>
      </c>
      <c r="E15" s="12"/>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s="13"/>
    </row>
    <row r="16" spans="1:52">
      <c r="A16" s="1">
        <f>IF(A15&lt;'Project Information'!B$11,A15+1,"")</f>
        <v>2040</v>
      </c>
      <c r="B16" s="100">
        <v>0</v>
      </c>
      <c r="E16" s="12"/>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s="13"/>
    </row>
    <row r="17" spans="1:52">
      <c r="A17" s="1">
        <f>IF(A16&lt;'Project Information'!B$11,A16+1,"")</f>
        <v>2041</v>
      </c>
      <c r="B17" s="100">
        <v>0</v>
      </c>
      <c r="E17" s="12"/>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s="13"/>
    </row>
    <row r="18" spans="1:52">
      <c r="A18" s="1">
        <f>IF(A17&lt;'Project Information'!B$11,A17+1,"")</f>
        <v>2042</v>
      </c>
      <c r="B18" s="100">
        <v>0</v>
      </c>
      <c r="E18" s="12"/>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s="13"/>
    </row>
    <row r="19" spans="1:52">
      <c r="A19" s="1">
        <f>IF(A18&lt;'Project Information'!B$11,A18+1,"")</f>
        <v>2043</v>
      </c>
      <c r="B19" s="100">
        <v>0</v>
      </c>
      <c r="E19" s="12"/>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s="13"/>
    </row>
    <row r="20" spans="1:52">
      <c r="A20" s="1">
        <f>IF(A19&lt;'Project Information'!B$11,A19+1,"")</f>
        <v>2044</v>
      </c>
      <c r="B20" s="100">
        <v>0</v>
      </c>
      <c r="E20" s="12"/>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s="13"/>
    </row>
    <row r="21" spans="1:52">
      <c r="A21" s="1">
        <f>IF(A20&lt;'Project Information'!B$11,A20+1,"")</f>
        <v>2045</v>
      </c>
      <c r="B21" s="100">
        <v>0</v>
      </c>
      <c r="E21" s="12"/>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s="13"/>
    </row>
    <row r="22" spans="1:52">
      <c r="A22" s="1">
        <f>IF(A21&lt;'Project Information'!B$11,A21+1,"")</f>
        <v>2046</v>
      </c>
      <c r="B22" s="100">
        <v>0</v>
      </c>
      <c r="E22" s="1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s="13"/>
    </row>
    <row r="23" spans="1:52">
      <c r="A23" s="1">
        <f>IF(A22&lt;'Project Information'!B$11,A22+1,"")</f>
        <v>2047</v>
      </c>
      <c r="B23" s="100">
        <v>0</v>
      </c>
      <c r="E23" s="12"/>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s="13"/>
    </row>
    <row r="24" spans="1:52">
      <c r="A24" s="1">
        <f>IF(A23&lt;'Project Information'!B$11,A23+1,"")</f>
        <v>2048</v>
      </c>
      <c r="B24" s="100">
        <v>0</v>
      </c>
      <c r="E24" s="12"/>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s="13"/>
    </row>
    <row r="25" spans="1:52">
      <c r="A25" s="1">
        <f>IF(A24&lt;'Project Information'!B$11,A24+1,"")</f>
        <v>2049</v>
      </c>
      <c r="B25" s="100">
        <v>0</v>
      </c>
      <c r="E25" s="12"/>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s="13"/>
    </row>
    <row r="26" spans="1:52">
      <c r="A26" s="1">
        <f>IF(A25&lt;'Project Information'!B$11,A25+1,"")</f>
        <v>2050</v>
      </c>
      <c r="B26" s="100">
        <v>0</v>
      </c>
      <c r="E26" s="12"/>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s="13"/>
    </row>
    <row r="27" spans="1:52">
      <c r="A27" s="1">
        <f>IF(A26&lt;'Project Information'!B$11,A26+1,"")</f>
        <v>2051</v>
      </c>
      <c r="B27" s="100">
        <v>0</v>
      </c>
      <c r="E27" s="12"/>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s="13"/>
    </row>
    <row r="28" spans="1:52">
      <c r="A28" s="1" t="str">
        <f>IF(A27&lt;'Project Information'!B$11,A27+1,"")</f>
        <v/>
      </c>
      <c r="B28" s="100">
        <v>0</v>
      </c>
      <c r="E28" s="12"/>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s="13"/>
    </row>
    <row r="29" spans="1:52">
      <c r="A29" s="1" t="str">
        <f>IF(A28&lt;'Project Information'!B$11,A28+1,"")</f>
        <v/>
      </c>
      <c r="B29" s="100">
        <v>0</v>
      </c>
      <c r="E29" s="12"/>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s="13"/>
    </row>
    <row r="30" spans="1:52">
      <c r="A30" s="1" t="str">
        <f>IF(A29&lt;'Project Information'!B$11,A29+1,"")</f>
        <v/>
      </c>
      <c r="B30" s="100">
        <v>0</v>
      </c>
      <c r="E30" s="12"/>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s="13"/>
    </row>
    <row r="31" spans="1:52">
      <c r="A31" s="1" t="str">
        <f>IF(A30&lt;'Project Information'!B$11,A30+1,"")</f>
        <v/>
      </c>
      <c r="B31" s="100">
        <v>0</v>
      </c>
      <c r="E31" s="12"/>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s="13"/>
    </row>
    <row r="32" spans="1:52">
      <c r="A32" s="1" t="str">
        <f>IF(A31&lt;'Project Information'!B$11,A31+1,"")</f>
        <v/>
      </c>
      <c r="B32" s="100">
        <v>0</v>
      </c>
      <c r="E32" s="1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s="13"/>
    </row>
    <row r="33" spans="1:52">
      <c r="A33" s="1" t="str">
        <f>IF(A32&lt;'Project Information'!B$11,A32+1,"")</f>
        <v/>
      </c>
      <c r="B33" s="100">
        <v>0</v>
      </c>
      <c r="E33" s="12"/>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s="13"/>
    </row>
    <row r="34" spans="1:52">
      <c r="A34" s="1" t="str">
        <f>IF(A33&lt;'Project Information'!B$11,A33+1,"")</f>
        <v/>
      </c>
      <c r="B34" s="100">
        <v>0</v>
      </c>
      <c r="E34" s="12"/>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s="13"/>
    </row>
    <row r="35" spans="1:52">
      <c r="A35" s="1" t="str">
        <f>IF(A34&lt;'Project Information'!B$11,A34+1,"")</f>
        <v/>
      </c>
      <c r="B35" s="100">
        <v>0</v>
      </c>
      <c r="E35" s="12"/>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s="13"/>
    </row>
    <row r="36" spans="1:52">
      <c r="A36" s="1" t="str">
        <f>IF(A35&lt;'Project Information'!B$11,A35+1,"")</f>
        <v/>
      </c>
      <c r="B36" s="100">
        <v>0</v>
      </c>
      <c r="E36" s="12"/>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s="13"/>
    </row>
    <row r="37" spans="1:52">
      <c r="A37" s="2" t="str">
        <f>IF(A36&lt;'Project Information'!B$11,A36+1,"")</f>
        <v/>
      </c>
      <c r="B37" s="72">
        <v>0</v>
      </c>
      <c r="E37" s="12"/>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s="13"/>
    </row>
    <row r="38" spans="1:52">
      <c r="E38" s="12"/>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s="13"/>
    </row>
    <row r="39" spans="1:52">
      <c r="E39" s="12"/>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s="13"/>
    </row>
    <row r="40" spans="1:52">
      <c r="E40" s="12"/>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s="13"/>
    </row>
    <row r="41" spans="1:52">
      <c r="E41" s="12"/>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s="13"/>
    </row>
    <row r="42" spans="1:52">
      <c r="E42" s="1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s="13"/>
    </row>
    <row r="43" spans="1:52">
      <c r="E43" s="12"/>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s="13"/>
    </row>
    <row r="44" spans="1:52">
      <c r="E44" s="12"/>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s="13"/>
    </row>
    <row r="45" spans="1:52">
      <c r="E45" s="12"/>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s="13"/>
    </row>
    <row r="46" spans="1:52">
      <c r="E46" s="12"/>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s="13"/>
    </row>
    <row r="47" spans="1:52">
      <c r="E47" s="12"/>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s="13"/>
    </row>
    <row r="48" spans="1:52">
      <c r="E48" s="12"/>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s="13"/>
    </row>
    <row r="49" spans="5:52">
      <c r="E49" s="12"/>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s="13"/>
    </row>
    <row r="50" spans="5:52">
      <c r="E50" s="12"/>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s="13"/>
    </row>
    <row r="51" spans="5:52">
      <c r="E51" s="12"/>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s="13"/>
    </row>
    <row r="52" spans="5:52">
      <c r="E52" s="1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s="13"/>
    </row>
    <row r="53" spans="5:52">
      <c r="E53" s="12"/>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s="13"/>
    </row>
    <row r="54" spans="5:52">
      <c r="E54" s="12"/>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s="13"/>
    </row>
    <row r="55" spans="5:52">
      <c r="E55" s="12"/>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s="13"/>
    </row>
    <row r="56" spans="5:52">
      <c r="E56" s="12"/>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s="13"/>
    </row>
    <row r="57" spans="5:52">
      <c r="E57" s="12"/>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s="13"/>
    </row>
    <row r="58" spans="5:52">
      <c r="E58" s="12"/>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s="13"/>
    </row>
    <row r="59" spans="5:52">
      <c r="E59" s="12"/>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s="13"/>
    </row>
    <row r="60" spans="5:52">
      <c r="E60" s="12"/>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s="13"/>
    </row>
    <row r="61" spans="5:52">
      <c r="E61" s="12"/>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s="13"/>
    </row>
    <row r="62" spans="5:52">
      <c r="E62" s="1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s="13"/>
    </row>
    <row r="63" spans="5:52">
      <c r="E63" s="12"/>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s="13"/>
    </row>
    <row r="64" spans="5:52">
      <c r="E64" s="12"/>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s="13"/>
    </row>
    <row r="65" spans="5:52">
      <c r="E65" s="12"/>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s="13"/>
    </row>
    <row r="66" spans="5:52">
      <c r="E66" s="12"/>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s="13"/>
    </row>
    <row r="67" spans="5:52">
      <c r="E67" s="12"/>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s="13"/>
    </row>
    <row r="68" spans="5:52">
      <c r="E68" s="12"/>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s="13"/>
    </row>
    <row r="69" spans="5:52">
      <c r="E69" s="12"/>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s="13"/>
    </row>
    <row r="70" spans="5:52">
      <c r="E70" s="12"/>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s="13"/>
    </row>
    <row r="71" spans="5:52">
      <c r="E71" s="12"/>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s="13"/>
    </row>
    <row r="72" spans="5:52">
      <c r="E72" s="1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s="13"/>
    </row>
    <row r="73" spans="5:52">
      <c r="E73" s="12"/>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s="13"/>
    </row>
    <row r="74" spans="5:52">
      <c r="E74" s="12"/>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s="13"/>
    </row>
    <row r="75" spans="5:52">
      <c r="E75" s="12"/>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s="13"/>
    </row>
    <row r="76" spans="5:52">
      <c r="E76" s="12"/>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s="13"/>
    </row>
    <row r="77" spans="5:52">
      <c r="E77" s="12"/>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s="13"/>
    </row>
    <row r="78" spans="5:52">
      <c r="E78" s="12"/>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s="13"/>
    </row>
    <row r="79" spans="5:52">
      <c r="E79" s="12"/>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s="13"/>
    </row>
    <row r="80" spans="5:52">
      <c r="E80" s="12"/>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s="13"/>
    </row>
    <row r="81" spans="5:52">
      <c r="E81" s="12"/>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s="13"/>
    </row>
    <row r="82" spans="5:52">
      <c r="E82" s="1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s="13"/>
    </row>
    <row r="83" spans="5:52">
      <c r="E83" s="12"/>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s="13"/>
    </row>
    <row r="84" spans="5:52">
      <c r="E84" s="12"/>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s="13"/>
    </row>
    <row r="85" spans="5:52">
      <c r="E85" s="12"/>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s="13"/>
    </row>
    <row r="86" spans="5:52">
      <c r="E86" s="12"/>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s="13"/>
    </row>
    <row r="87" spans="5:52" ht="15" thickBot="1">
      <c r="E87" s="14"/>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6"/>
    </row>
  </sheetData>
  <conditionalFormatting sqref="B8:B37">
    <cfRule type="expression" dxfId="3" priority="1">
      <formula>A8=""</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F9DC5-C9C2-4023-B877-38772BB6BEA7}">
  <sheetPr>
    <tabColor theme="9" tint="0.39997558519241921"/>
  </sheetPr>
  <dimension ref="A1:E11"/>
  <sheetViews>
    <sheetView workbookViewId="0">
      <selection activeCell="B6" sqref="B6"/>
    </sheetView>
  </sheetViews>
  <sheetFormatPr defaultColWidth="8.7109375" defaultRowHeight="14.45"/>
  <cols>
    <col min="1" max="1" width="56.28515625" style="4" customWidth="1"/>
    <col min="2" max="16384" width="8.7109375" style="4"/>
  </cols>
  <sheetData>
    <row r="1" spans="1:5" ht="20.100000000000001" thickBot="1">
      <c r="A1" s="51" t="s">
        <v>19</v>
      </c>
    </row>
    <row r="2" spans="1:5" ht="15" thickTop="1">
      <c r="A2" s="90" t="s">
        <v>20</v>
      </c>
      <c r="B2" s="90"/>
      <c r="C2" s="90"/>
      <c r="D2" s="90"/>
      <c r="E2" s="90"/>
    </row>
    <row r="3" spans="1:5">
      <c r="A3" s="4" t="s">
        <v>21</v>
      </c>
    </row>
    <row r="4" spans="1:5">
      <c r="A4" s="52" t="s">
        <v>22</v>
      </c>
    </row>
    <row r="5" spans="1:5">
      <c r="A5" s="55" t="s">
        <v>23</v>
      </c>
      <c r="B5" s="56" t="s">
        <v>24</v>
      </c>
    </row>
    <row r="6" spans="1:5">
      <c r="A6" s="37" t="s">
        <v>17</v>
      </c>
      <c r="B6" s="53">
        <f>Overview!B22</f>
        <v>2024</v>
      </c>
    </row>
    <row r="7" spans="1:5">
      <c r="A7" s="37" t="s">
        <v>25</v>
      </c>
      <c r="B7" s="20">
        <f>Inputs!Y13</f>
        <v>2029</v>
      </c>
      <c r="C7" s="4" t="s">
        <v>26</v>
      </c>
    </row>
    <row r="8" spans="1:5">
      <c r="A8" s="37" t="s">
        <v>27</v>
      </c>
      <c r="B8" s="20">
        <f>Inputs!Y14-Inputs!Y13</f>
        <v>3</v>
      </c>
      <c r="C8" s="4" t="s">
        <v>28</v>
      </c>
    </row>
    <row r="9" spans="1:5">
      <c r="A9" s="37" t="s">
        <v>29</v>
      </c>
      <c r="B9" s="53">
        <f>B7+B8</f>
        <v>2032</v>
      </c>
    </row>
    <row r="10" spans="1:5">
      <c r="A10" s="37" t="s">
        <v>30</v>
      </c>
      <c r="B10" s="20">
        <v>20</v>
      </c>
      <c r="C10" s="4" t="s">
        <v>31</v>
      </c>
    </row>
    <row r="11" spans="1:5">
      <c r="A11" s="37" t="s">
        <v>32</v>
      </c>
      <c r="B11" s="54">
        <f>B7+B8+B10-1</f>
        <v>2051</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758C-DD7B-441C-AA2D-42F280A3896C}">
  <sheetPr>
    <tabColor theme="0" tint="-4.9989318521683403E-2"/>
  </sheetPr>
  <dimension ref="A1:AZ87"/>
  <sheetViews>
    <sheetView workbookViewId="0"/>
  </sheetViews>
  <sheetFormatPr defaultColWidth="9.140625" defaultRowHeight="14.45"/>
  <cols>
    <col min="1" max="1" width="26" style="4" customWidth="1"/>
    <col min="2" max="2" width="40.7109375" style="4" customWidth="1"/>
    <col min="3" max="16384" width="9.140625" style="4"/>
  </cols>
  <sheetData>
    <row r="1" spans="1:52" ht="20.100000000000001" thickBot="1">
      <c r="A1" s="51" t="s">
        <v>519</v>
      </c>
    </row>
    <row r="2" spans="1:52" ht="15" thickTop="1">
      <c r="A2" s="90" t="s">
        <v>516</v>
      </c>
      <c r="B2" s="90"/>
      <c r="C2" s="90"/>
    </row>
    <row r="3" spans="1:52">
      <c r="A3" s="4" t="s">
        <v>21</v>
      </c>
    </row>
    <row r="4" spans="1:52">
      <c r="A4" s="91" t="s">
        <v>509</v>
      </c>
      <c r="B4" s="90"/>
      <c r="C4" s="90"/>
      <c r="D4" s="90"/>
      <c r="E4" s="90"/>
      <c r="F4" s="90"/>
      <c r="G4" s="90"/>
      <c r="H4" s="90"/>
      <c r="I4" s="90"/>
      <c r="J4" s="90"/>
      <c r="K4" s="90"/>
      <c r="L4" s="90"/>
    </row>
    <row r="5" spans="1:52">
      <c r="A5" s="4" t="s">
        <v>21</v>
      </c>
    </row>
    <row r="6" spans="1:52" ht="15" thickBot="1">
      <c r="A6" s="52" t="s">
        <v>517</v>
      </c>
    </row>
    <row r="7" spans="1:52">
      <c r="A7" s="62" t="s">
        <v>325</v>
      </c>
      <c r="B7" s="21" t="s">
        <v>519</v>
      </c>
      <c r="C7" s="4" t="s">
        <v>518</v>
      </c>
      <c r="E7" s="9" t="s">
        <v>324</v>
      </c>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1"/>
    </row>
    <row r="8" spans="1:52">
      <c r="A8" s="5">
        <f>'Project Information'!$B$9</f>
        <v>2032</v>
      </c>
      <c r="B8" s="100">
        <v>0</v>
      </c>
      <c r="E8" s="12"/>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s="13"/>
    </row>
    <row r="9" spans="1:52">
      <c r="A9" s="1">
        <f>IF(A8&lt;'Project Information'!B$11,A8+1,"")</f>
        <v>2033</v>
      </c>
      <c r="B9" s="100">
        <v>0</v>
      </c>
      <c r="E9" s="12"/>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s="13"/>
    </row>
    <row r="10" spans="1:52">
      <c r="A10" s="1">
        <f>IF(A9&lt;'Project Information'!B$11,A9+1,"")</f>
        <v>2034</v>
      </c>
      <c r="B10" s="100">
        <v>0</v>
      </c>
      <c r="E10" s="12"/>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s="13"/>
    </row>
    <row r="11" spans="1:52">
      <c r="A11" s="1">
        <f>IF(A10&lt;'Project Information'!B$11,A10+1,"")</f>
        <v>2035</v>
      </c>
      <c r="B11" s="100">
        <v>0</v>
      </c>
      <c r="E11" s="12"/>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s="13"/>
    </row>
    <row r="12" spans="1:52">
      <c r="A12" s="1">
        <f>IF(A11&lt;'Project Information'!B$11,A11+1,"")</f>
        <v>2036</v>
      </c>
      <c r="B12" s="100">
        <v>0</v>
      </c>
      <c r="E12" s="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s="13"/>
    </row>
    <row r="13" spans="1:52">
      <c r="A13" s="1">
        <f>IF(A12&lt;'Project Information'!B$11,A12+1,"")</f>
        <v>2037</v>
      </c>
      <c r="B13" s="100">
        <v>0</v>
      </c>
      <c r="E13" s="12"/>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s="13"/>
    </row>
    <row r="14" spans="1:52">
      <c r="A14" s="1">
        <f>IF(A13&lt;'Project Information'!B$11,A13+1,"")</f>
        <v>2038</v>
      </c>
      <c r="B14" s="100">
        <v>0</v>
      </c>
      <c r="E14" s="12"/>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s="13"/>
    </row>
    <row r="15" spans="1:52">
      <c r="A15" s="1">
        <f>IF(A14&lt;'Project Information'!B$11,A14+1,"")</f>
        <v>2039</v>
      </c>
      <c r="B15" s="100">
        <v>0</v>
      </c>
      <c r="E15" s="12"/>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s="13"/>
    </row>
    <row r="16" spans="1:52">
      <c r="A16" s="1">
        <f>IF(A15&lt;'Project Information'!B$11,A15+1,"")</f>
        <v>2040</v>
      </c>
      <c r="B16" s="100">
        <v>0</v>
      </c>
      <c r="E16" s="12"/>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s="13"/>
    </row>
    <row r="17" spans="1:52">
      <c r="A17" s="1">
        <f>IF(A16&lt;'Project Information'!B$11,A16+1,"")</f>
        <v>2041</v>
      </c>
      <c r="B17" s="100">
        <v>0</v>
      </c>
      <c r="E17" s="12"/>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s="13"/>
    </row>
    <row r="18" spans="1:52">
      <c r="A18" s="1">
        <f>IF(A17&lt;'Project Information'!B$11,A17+1,"")</f>
        <v>2042</v>
      </c>
      <c r="B18" s="100">
        <v>0</v>
      </c>
      <c r="E18" s="12"/>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s="13"/>
    </row>
    <row r="19" spans="1:52">
      <c r="A19" s="1">
        <f>IF(A18&lt;'Project Information'!B$11,A18+1,"")</f>
        <v>2043</v>
      </c>
      <c r="B19" s="100">
        <v>0</v>
      </c>
      <c r="E19" s="12"/>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s="13"/>
    </row>
    <row r="20" spans="1:52">
      <c r="A20" s="1">
        <f>IF(A19&lt;'Project Information'!B$11,A19+1,"")</f>
        <v>2044</v>
      </c>
      <c r="B20" s="100">
        <v>0</v>
      </c>
      <c r="E20" s="12"/>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s="13"/>
    </row>
    <row r="21" spans="1:52">
      <c r="A21" s="1">
        <f>IF(A20&lt;'Project Information'!B$11,A20+1,"")</f>
        <v>2045</v>
      </c>
      <c r="B21" s="100">
        <v>0</v>
      </c>
      <c r="E21" s="12"/>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s="13"/>
    </row>
    <row r="22" spans="1:52">
      <c r="A22" s="1">
        <f>IF(A21&lt;'Project Information'!B$11,A21+1,"")</f>
        <v>2046</v>
      </c>
      <c r="B22" s="100">
        <v>0</v>
      </c>
      <c r="E22" s="1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s="13"/>
    </row>
    <row r="23" spans="1:52">
      <c r="A23" s="1">
        <f>IF(A22&lt;'Project Information'!B$11,A22+1,"")</f>
        <v>2047</v>
      </c>
      <c r="B23" s="100">
        <v>0</v>
      </c>
      <c r="E23" s="12"/>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s="13"/>
    </row>
    <row r="24" spans="1:52">
      <c r="A24" s="1">
        <f>IF(A23&lt;'Project Information'!B$11,A23+1,"")</f>
        <v>2048</v>
      </c>
      <c r="B24" s="100">
        <v>0</v>
      </c>
      <c r="E24" s="12"/>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s="13"/>
    </row>
    <row r="25" spans="1:52">
      <c r="A25" s="1">
        <f>IF(A24&lt;'Project Information'!B$11,A24+1,"")</f>
        <v>2049</v>
      </c>
      <c r="B25" s="100">
        <v>0</v>
      </c>
      <c r="E25" s="12"/>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s="13"/>
    </row>
    <row r="26" spans="1:52">
      <c r="A26" s="1">
        <f>IF(A25&lt;'Project Information'!B$11,A25+1,"")</f>
        <v>2050</v>
      </c>
      <c r="B26" s="100">
        <v>0</v>
      </c>
      <c r="E26" s="12"/>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s="13"/>
    </row>
    <row r="27" spans="1:52">
      <c r="A27" s="1">
        <f>IF(A26&lt;'Project Information'!B$11,A26+1,"")</f>
        <v>2051</v>
      </c>
      <c r="B27" s="100">
        <v>0</v>
      </c>
      <c r="E27" s="12"/>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s="13"/>
    </row>
    <row r="28" spans="1:52">
      <c r="A28" s="1" t="str">
        <f>IF(A27&lt;'Project Information'!B$11,A27+1,"")</f>
        <v/>
      </c>
      <c r="B28" s="100">
        <v>0</v>
      </c>
      <c r="E28" s="12"/>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s="13"/>
    </row>
    <row r="29" spans="1:52">
      <c r="A29" s="1" t="str">
        <f>IF(A28&lt;'Project Information'!B$11,A28+1,"")</f>
        <v/>
      </c>
      <c r="B29" s="100">
        <v>0</v>
      </c>
      <c r="E29" s="12"/>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s="13"/>
    </row>
    <row r="30" spans="1:52">
      <c r="A30" s="1" t="str">
        <f>IF(A29&lt;'Project Information'!B$11,A29+1,"")</f>
        <v/>
      </c>
      <c r="B30" s="100">
        <v>0</v>
      </c>
      <c r="E30" s="12"/>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s="13"/>
    </row>
    <row r="31" spans="1:52">
      <c r="A31" s="1" t="str">
        <f>IF(A30&lt;'Project Information'!B$11,A30+1,"")</f>
        <v/>
      </c>
      <c r="B31" s="100">
        <v>0</v>
      </c>
      <c r="E31" s="12"/>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s="13"/>
    </row>
    <row r="32" spans="1:52">
      <c r="A32" s="1" t="str">
        <f>IF(A31&lt;'Project Information'!B$11,A31+1,"")</f>
        <v/>
      </c>
      <c r="B32" s="100">
        <v>0</v>
      </c>
      <c r="E32" s="1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s="13"/>
    </row>
    <row r="33" spans="1:52">
      <c r="A33" s="1" t="str">
        <f>IF(A32&lt;'Project Information'!B$11,A32+1,"")</f>
        <v/>
      </c>
      <c r="B33" s="100">
        <v>0</v>
      </c>
      <c r="E33" s="12"/>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s="13"/>
    </row>
    <row r="34" spans="1:52">
      <c r="A34" s="1" t="str">
        <f>IF(A33&lt;'Project Information'!B$11,A33+1,"")</f>
        <v/>
      </c>
      <c r="B34" s="100">
        <v>0</v>
      </c>
      <c r="E34" s="12"/>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s="13"/>
    </row>
    <row r="35" spans="1:52">
      <c r="A35" s="1" t="str">
        <f>IF(A34&lt;'Project Information'!B$11,A34+1,"")</f>
        <v/>
      </c>
      <c r="B35" s="100">
        <v>0</v>
      </c>
      <c r="E35" s="12"/>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s="13"/>
    </row>
    <row r="36" spans="1:52">
      <c r="A36" s="1" t="str">
        <f>IF(A35&lt;'Project Information'!B$11,A35+1,"")</f>
        <v/>
      </c>
      <c r="B36" s="100">
        <v>0</v>
      </c>
      <c r="E36" s="12"/>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s="13"/>
    </row>
    <row r="37" spans="1:52">
      <c r="A37" s="2" t="str">
        <f>IF(A36&lt;'Project Information'!B$11,A36+1,"")</f>
        <v/>
      </c>
      <c r="B37" s="72">
        <v>0</v>
      </c>
      <c r="E37" s="12"/>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s="13"/>
    </row>
    <row r="38" spans="1:52">
      <c r="E38" s="12"/>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s="13"/>
    </row>
    <row r="39" spans="1:52">
      <c r="E39" s="12"/>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s="13"/>
    </row>
    <row r="40" spans="1:52">
      <c r="E40" s="12"/>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s="13"/>
    </row>
    <row r="41" spans="1:52">
      <c r="E41" s="12"/>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s="13"/>
    </row>
    <row r="42" spans="1:52">
      <c r="E42" s="1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s="13"/>
    </row>
    <row r="43" spans="1:52">
      <c r="E43" s="12"/>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s="13"/>
    </row>
    <row r="44" spans="1:52">
      <c r="E44" s="12"/>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s="13"/>
    </row>
    <row r="45" spans="1:52">
      <c r="E45" s="12"/>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s="13"/>
    </row>
    <row r="46" spans="1:52">
      <c r="E46" s="12"/>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s="13"/>
    </row>
    <row r="47" spans="1:52">
      <c r="E47" s="12"/>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s="13"/>
    </row>
    <row r="48" spans="1:52">
      <c r="E48" s="12"/>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s="13"/>
    </row>
    <row r="49" spans="5:52">
      <c r="E49" s="12"/>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s="13"/>
    </row>
    <row r="50" spans="5:52">
      <c r="E50" s="12"/>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s="13"/>
    </row>
    <row r="51" spans="5:52">
      <c r="E51" s="12"/>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s="13"/>
    </row>
    <row r="52" spans="5:52">
      <c r="E52" s="1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s="13"/>
    </row>
    <row r="53" spans="5:52">
      <c r="E53" s="12"/>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s="13"/>
    </row>
    <row r="54" spans="5:52">
      <c r="E54" s="12"/>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s="13"/>
    </row>
    <row r="55" spans="5:52">
      <c r="E55" s="12"/>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s="13"/>
    </row>
    <row r="56" spans="5:52">
      <c r="E56" s="12"/>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s="13"/>
    </row>
    <row r="57" spans="5:52">
      <c r="E57" s="12"/>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s="13"/>
    </row>
    <row r="58" spans="5:52">
      <c r="E58" s="12"/>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s="13"/>
    </row>
    <row r="59" spans="5:52">
      <c r="E59" s="12"/>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s="13"/>
    </row>
    <row r="60" spans="5:52">
      <c r="E60" s="12"/>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s="13"/>
    </row>
    <row r="61" spans="5:52">
      <c r="E61" s="12"/>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s="13"/>
    </row>
    <row r="62" spans="5:52">
      <c r="E62" s="1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s="13"/>
    </row>
    <row r="63" spans="5:52">
      <c r="E63" s="12"/>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s="13"/>
    </row>
    <row r="64" spans="5:52">
      <c r="E64" s="12"/>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s="13"/>
    </row>
    <row r="65" spans="5:52">
      <c r="E65" s="12"/>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s="13"/>
    </row>
    <row r="66" spans="5:52">
      <c r="E66" s="12"/>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s="13"/>
    </row>
    <row r="67" spans="5:52">
      <c r="E67" s="12"/>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s="13"/>
    </row>
    <row r="68" spans="5:52">
      <c r="E68" s="12"/>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s="13"/>
    </row>
    <row r="69" spans="5:52">
      <c r="E69" s="12"/>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s="13"/>
    </row>
    <row r="70" spans="5:52">
      <c r="E70" s="12"/>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s="13"/>
    </row>
    <row r="71" spans="5:52">
      <c r="E71" s="12"/>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s="13"/>
    </row>
    <row r="72" spans="5:52">
      <c r="E72" s="1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s="13"/>
    </row>
    <row r="73" spans="5:52">
      <c r="E73" s="12"/>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s="13"/>
    </row>
    <row r="74" spans="5:52">
      <c r="E74" s="12"/>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s="13"/>
    </row>
    <row r="75" spans="5:52">
      <c r="E75" s="12"/>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s="13"/>
    </row>
    <row r="76" spans="5:52">
      <c r="E76" s="12"/>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s="13"/>
    </row>
    <row r="77" spans="5:52">
      <c r="E77" s="12"/>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s="13"/>
    </row>
    <row r="78" spans="5:52">
      <c r="E78" s="12"/>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s="13"/>
    </row>
    <row r="79" spans="5:52">
      <c r="E79" s="12"/>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s="13"/>
    </row>
    <row r="80" spans="5:52">
      <c r="E80" s="12"/>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s="13"/>
    </row>
    <row r="81" spans="5:52">
      <c r="E81" s="12"/>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s="13"/>
    </row>
    <row r="82" spans="5:52">
      <c r="E82" s="1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s="13"/>
    </row>
    <row r="83" spans="5:52">
      <c r="E83" s="12"/>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s="13"/>
    </row>
    <row r="84" spans="5:52">
      <c r="E84" s="12"/>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s="13"/>
    </row>
    <row r="85" spans="5:52">
      <c r="E85" s="12"/>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s="13"/>
    </row>
    <row r="86" spans="5:52">
      <c r="E86" s="12"/>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s="13"/>
    </row>
    <row r="87" spans="5:52" ht="15" thickBot="1">
      <c r="E87" s="14"/>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6"/>
    </row>
  </sheetData>
  <conditionalFormatting sqref="B8:B37">
    <cfRule type="expression" dxfId="2" priority="1">
      <formula>A8=""</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E6E43-6B22-4737-8E2E-57A059E7E54E}">
  <sheetPr>
    <tabColor theme="0" tint="-4.9989318521683403E-2"/>
  </sheetPr>
  <dimension ref="A1:AZ87"/>
  <sheetViews>
    <sheetView workbookViewId="0"/>
  </sheetViews>
  <sheetFormatPr defaultColWidth="9.140625" defaultRowHeight="14.45"/>
  <cols>
    <col min="1" max="1" width="25.85546875" style="4" customWidth="1"/>
    <col min="2" max="2" width="40.7109375" style="4" customWidth="1"/>
    <col min="3" max="16384" width="9.140625" style="4"/>
  </cols>
  <sheetData>
    <row r="1" spans="1:52" ht="20.100000000000001" thickBot="1">
      <c r="A1" s="51" t="s">
        <v>520</v>
      </c>
    </row>
    <row r="2" spans="1:52" ht="15" thickTop="1">
      <c r="A2" s="90" t="s">
        <v>516</v>
      </c>
      <c r="B2" s="90"/>
      <c r="C2" s="90"/>
    </row>
    <row r="3" spans="1:52">
      <c r="A3" s="4" t="s">
        <v>21</v>
      </c>
    </row>
    <row r="4" spans="1:52">
      <c r="A4" s="91" t="s">
        <v>509</v>
      </c>
      <c r="B4" s="90"/>
      <c r="C4" s="90"/>
      <c r="D4" s="90"/>
      <c r="E4" s="90"/>
      <c r="F4" s="90"/>
      <c r="G4" s="90"/>
      <c r="H4" s="90"/>
      <c r="I4" s="90"/>
      <c r="J4" s="90"/>
      <c r="K4" s="90"/>
      <c r="L4" s="90"/>
    </row>
    <row r="5" spans="1:52">
      <c r="A5" s="4" t="s">
        <v>21</v>
      </c>
    </row>
    <row r="6" spans="1:52" ht="15" thickBot="1">
      <c r="A6" s="52" t="s">
        <v>517</v>
      </c>
    </row>
    <row r="7" spans="1:52">
      <c r="A7" s="62" t="s">
        <v>325</v>
      </c>
      <c r="B7" s="21" t="s">
        <v>520</v>
      </c>
      <c r="C7" s="4" t="s">
        <v>518</v>
      </c>
      <c r="E7" s="9" t="s">
        <v>324</v>
      </c>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1"/>
    </row>
    <row r="8" spans="1:52">
      <c r="A8" s="5">
        <f>'Project Information'!$B$9</f>
        <v>2032</v>
      </c>
      <c r="B8" s="100">
        <v>0</v>
      </c>
      <c r="E8" s="12"/>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s="13"/>
    </row>
    <row r="9" spans="1:52">
      <c r="A9" s="1">
        <f>IF(A8&lt;'Project Information'!B$11,A8+1,"")</f>
        <v>2033</v>
      </c>
      <c r="B9" s="100">
        <v>0</v>
      </c>
      <c r="E9" s="12"/>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s="13"/>
    </row>
    <row r="10" spans="1:52">
      <c r="A10" s="1">
        <f>IF(A9&lt;'Project Information'!B$11,A9+1,"")</f>
        <v>2034</v>
      </c>
      <c r="B10" s="100">
        <v>0</v>
      </c>
      <c r="E10" s="12"/>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s="13"/>
    </row>
    <row r="11" spans="1:52">
      <c r="A11" s="1">
        <f>IF(A10&lt;'Project Information'!B$11,A10+1,"")</f>
        <v>2035</v>
      </c>
      <c r="B11" s="100">
        <v>0</v>
      </c>
      <c r="E11" s="12"/>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s="13"/>
    </row>
    <row r="12" spans="1:52">
      <c r="A12" s="1">
        <f>IF(A11&lt;'Project Information'!B$11,A11+1,"")</f>
        <v>2036</v>
      </c>
      <c r="B12" s="100">
        <v>0</v>
      </c>
      <c r="E12" s="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s="13"/>
    </row>
    <row r="13" spans="1:52">
      <c r="A13" s="1">
        <f>IF(A12&lt;'Project Information'!B$11,A12+1,"")</f>
        <v>2037</v>
      </c>
      <c r="B13" s="100">
        <v>0</v>
      </c>
      <c r="E13" s="12"/>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s="13"/>
    </row>
    <row r="14" spans="1:52">
      <c r="A14" s="1">
        <f>IF(A13&lt;'Project Information'!B$11,A13+1,"")</f>
        <v>2038</v>
      </c>
      <c r="B14" s="100">
        <v>0</v>
      </c>
      <c r="E14" s="12"/>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s="13"/>
    </row>
    <row r="15" spans="1:52">
      <c r="A15" s="1">
        <f>IF(A14&lt;'Project Information'!B$11,A14+1,"")</f>
        <v>2039</v>
      </c>
      <c r="B15" s="100">
        <v>0</v>
      </c>
      <c r="E15" s="12"/>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s="13"/>
    </row>
    <row r="16" spans="1:52">
      <c r="A16" s="1">
        <f>IF(A15&lt;'Project Information'!B$11,A15+1,"")</f>
        <v>2040</v>
      </c>
      <c r="B16" s="100">
        <v>0</v>
      </c>
      <c r="E16" s="12"/>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s="13"/>
    </row>
    <row r="17" spans="1:52">
      <c r="A17" s="1">
        <f>IF(A16&lt;'Project Information'!B$11,A16+1,"")</f>
        <v>2041</v>
      </c>
      <c r="B17" s="100">
        <v>0</v>
      </c>
      <c r="E17" s="12"/>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s="13"/>
    </row>
    <row r="18" spans="1:52">
      <c r="A18" s="1">
        <f>IF(A17&lt;'Project Information'!B$11,A17+1,"")</f>
        <v>2042</v>
      </c>
      <c r="B18" s="100">
        <v>0</v>
      </c>
      <c r="E18" s="12"/>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s="13"/>
    </row>
    <row r="19" spans="1:52">
      <c r="A19" s="1">
        <f>IF(A18&lt;'Project Information'!B$11,A18+1,"")</f>
        <v>2043</v>
      </c>
      <c r="B19" s="100">
        <v>0</v>
      </c>
      <c r="E19" s="12"/>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s="13"/>
    </row>
    <row r="20" spans="1:52">
      <c r="A20" s="1">
        <f>IF(A19&lt;'Project Information'!B$11,A19+1,"")</f>
        <v>2044</v>
      </c>
      <c r="B20" s="100">
        <v>0</v>
      </c>
      <c r="E20" s="12"/>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s="13"/>
    </row>
    <row r="21" spans="1:52">
      <c r="A21" s="1">
        <f>IF(A20&lt;'Project Information'!B$11,A20+1,"")</f>
        <v>2045</v>
      </c>
      <c r="B21" s="100">
        <v>0</v>
      </c>
      <c r="E21" s="12"/>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s="13"/>
    </row>
    <row r="22" spans="1:52">
      <c r="A22" s="1">
        <f>IF(A21&lt;'Project Information'!B$11,A21+1,"")</f>
        <v>2046</v>
      </c>
      <c r="B22" s="100">
        <v>0</v>
      </c>
      <c r="E22" s="1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s="13"/>
    </row>
    <row r="23" spans="1:52">
      <c r="A23" s="1">
        <f>IF(A22&lt;'Project Information'!B$11,A22+1,"")</f>
        <v>2047</v>
      </c>
      <c r="B23" s="100">
        <v>0</v>
      </c>
      <c r="E23" s="12"/>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s="13"/>
    </row>
    <row r="24" spans="1:52">
      <c r="A24" s="1">
        <f>IF(A23&lt;'Project Information'!B$11,A23+1,"")</f>
        <v>2048</v>
      </c>
      <c r="B24" s="100">
        <v>0</v>
      </c>
      <c r="E24" s="12"/>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s="13"/>
    </row>
    <row r="25" spans="1:52">
      <c r="A25" s="1">
        <f>IF(A24&lt;'Project Information'!B$11,A24+1,"")</f>
        <v>2049</v>
      </c>
      <c r="B25" s="100">
        <v>0</v>
      </c>
      <c r="E25" s="12"/>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s="13"/>
    </row>
    <row r="26" spans="1:52">
      <c r="A26" s="1">
        <f>IF(A25&lt;'Project Information'!B$11,A25+1,"")</f>
        <v>2050</v>
      </c>
      <c r="B26" s="100">
        <v>0</v>
      </c>
      <c r="E26" s="12"/>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s="13"/>
    </row>
    <row r="27" spans="1:52">
      <c r="A27" s="1">
        <f>IF(A26&lt;'Project Information'!B$11,A26+1,"")</f>
        <v>2051</v>
      </c>
      <c r="B27" s="100">
        <v>0</v>
      </c>
      <c r="E27" s="12"/>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s="13"/>
    </row>
    <row r="28" spans="1:52">
      <c r="A28" s="1" t="str">
        <f>IF(A27&lt;'Project Information'!B$11,A27+1,"")</f>
        <v/>
      </c>
      <c r="B28" s="100">
        <v>0</v>
      </c>
      <c r="E28" s="12"/>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s="13"/>
    </row>
    <row r="29" spans="1:52">
      <c r="A29" s="1" t="str">
        <f>IF(A28&lt;'Project Information'!B$11,A28+1,"")</f>
        <v/>
      </c>
      <c r="B29" s="100">
        <v>0</v>
      </c>
      <c r="E29" s="12"/>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s="13"/>
    </row>
    <row r="30" spans="1:52">
      <c r="A30" s="1" t="str">
        <f>IF(A29&lt;'Project Information'!B$11,A29+1,"")</f>
        <v/>
      </c>
      <c r="B30" s="100">
        <v>0</v>
      </c>
      <c r="E30" s="12"/>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s="13"/>
    </row>
    <row r="31" spans="1:52">
      <c r="A31" s="1" t="str">
        <f>IF(A30&lt;'Project Information'!B$11,A30+1,"")</f>
        <v/>
      </c>
      <c r="B31" s="100">
        <v>0</v>
      </c>
      <c r="E31" s="12"/>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s="13"/>
    </row>
    <row r="32" spans="1:52">
      <c r="A32" s="1" t="str">
        <f>IF(A31&lt;'Project Information'!B$11,A31+1,"")</f>
        <v/>
      </c>
      <c r="B32" s="100">
        <v>0</v>
      </c>
      <c r="E32" s="1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s="13"/>
    </row>
    <row r="33" spans="1:52">
      <c r="A33" s="1" t="str">
        <f>IF(A32&lt;'Project Information'!B$11,A32+1,"")</f>
        <v/>
      </c>
      <c r="B33" s="100">
        <v>0</v>
      </c>
      <c r="E33" s="12"/>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s="13"/>
    </row>
    <row r="34" spans="1:52">
      <c r="A34" s="1" t="str">
        <f>IF(A33&lt;'Project Information'!B$11,A33+1,"")</f>
        <v/>
      </c>
      <c r="B34" s="100">
        <v>0</v>
      </c>
      <c r="E34" s="12"/>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s="13"/>
    </row>
    <row r="35" spans="1:52">
      <c r="A35" s="1" t="str">
        <f>IF(A34&lt;'Project Information'!B$11,A34+1,"")</f>
        <v/>
      </c>
      <c r="B35" s="100">
        <v>0</v>
      </c>
      <c r="E35" s="12"/>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s="13"/>
    </row>
    <row r="36" spans="1:52">
      <c r="A36" s="1" t="str">
        <f>IF(A35&lt;'Project Information'!B$11,A35+1,"")</f>
        <v/>
      </c>
      <c r="B36" s="100">
        <v>0</v>
      </c>
      <c r="E36" s="12"/>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s="13"/>
    </row>
    <row r="37" spans="1:52">
      <c r="A37" s="2" t="str">
        <f>IF(A36&lt;'Project Information'!B$11,A36+1,"")</f>
        <v/>
      </c>
      <c r="B37" s="72">
        <v>0</v>
      </c>
      <c r="E37" s="12"/>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s="13"/>
    </row>
    <row r="38" spans="1:52">
      <c r="E38" s="12"/>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s="13"/>
    </row>
    <row r="39" spans="1:52">
      <c r="E39" s="12"/>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s="13"/>
    </row>
    <row r="40" spans="1:52">
      <c r="E40" s="12"/>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s="13"/>
    </row>
    <row r="41" spans="1:52">
      <c r="E41" s="12"/>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s="13"/>
    </row>
    <row r="42" spans="1:52">
      <c r="E42" s="1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s="13"/>
    </row>
    <row r="43" spans="1:52">
      <c r="E43" s="12"/>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s="13"/>
    </row>
    <row r="44" spans="1:52">
      <c r="E44" s="12"/>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s="13"/>
    </row>
    <row r="45" spans="1:52">
      <c r="E45" s="12"/>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s="13"/>
    </row>
    <row r="46" spans="1:52">
      <c r="E46" s="12"/>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s="13"/>
    </row>
    <row r="47" spans="1:52">
      <c r="E47" s="12"/>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s="13"/>
    </row>
    <row r="48" spans="1:52">
      <c r="E48" s="12"/>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s="13"/>
    </row>
    <row r="49" spans="5:52">
      <c r="E49" s="12"/>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s="13"/>
    </row>
    <row r="50" spans="5:52">
      <c r="E50" s="12"/>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s="13"/>
    </row>
    <row r="51" spans="5:52">
      <c r="E51" s="12"/>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s="13"/>
    </row>
    <row r="52" spans="5:52">
      <c r="E52" s="1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s="13"/>
    </row>
    <row r="53" spans="5:52">
      <c r="E53" s="12"/>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s="13"/>
    </row>
    <row r="54" spans="5:52">
      <c r="E54" s="12"/>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s="13"/>
    </row>
    <row r="55" spans="5:52">
      <c r="E55" s="12"/>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s="13"/>
    </row>
    <row r="56" spans="5:52">
      <c r="E56" s="12"/>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s="13"/>
    </row>
    <row r="57" spans="5:52">
      <c r="E57" s="12"/>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s="13"/>
    </row>
    <row r="58" spans="5:52">
      <c r="E58" s="12"/>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s="13"/>
    </row>
    <row r="59" spans="5:52">
      <c r="E59" s="12"/>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s="13"/>
    </row>
    <row r="60" spans="5:52">
      <c r="E60" s="12"/>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s="13"/>
    </row>
    <row r="61" spans="5:52">
      <c r="E61" s="12"/>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s="13"/>
    </row>
    <row r="62" spans="5:52">
      <c r="E62" s="1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s="13"/>
    </row>
    <row r="63" spans="5:52">
      <c r="E63" s="12"/>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s="13"/>
    </row>
    <row r="64" spans="5:52">
      <c r="E64" s="12"/>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s="13"/>
    </row>
    <row r="65" spans="5:52">
      <c r="E65" s="12"/>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s="13"/>
    </row>
    <row r="66" spans="5:52">
      <c r="E66" s="12"/>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s="13"/>
    </row>
    <row r="67" spans="5:52">
      <c r="E67" s="12"/>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s="13"/>
    </row>
    <row r="68" spans="5:52">
      <c r="E68" s="12"/>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s="13"/>
    </row>
    <row r="69" spans="5:52">
      <c r="E69" s="12"/>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s="13"/>
    </row>
    <row r="70" spans="5:52">
      <c r="E70" s="12"/>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s="13"/>
    </row>
    <row r="71" spans="5:52">
      <c r="E71" s="12"/>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s="13"/>
    </row>
    <row r="72" spans="5:52">
      <c r="E72" s="1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s="13"/>
    </row>
    <row r="73" spans="5:52">
      <c r="E73" s="12"/>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s="13"/>
    </row>
    <row r="74" spans="5:52">
      <c r="E74" s="12"/>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s="13"/>
    </row>
    <row r="75" spans="5:52">
      <c r="E75" s="12"/>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s="13"/>
    </row>
    <row r="76" spans="5:52">
      <c r="E76" s="12"/>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s="13"/>
    </row>
    <row r="77" spans="5:52">
      <c r="E77" s="12"/>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s="13"/>
    </row>
    <row r="78" spans="5:52">
      <c r="E78" s="12"/>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s="13"/>
    </row>
    <row r="79" spans="5:52">
      <c r="E79" s="12"/>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s="13"/>
    </row>
    <row r="80" spans="5:52">
      <c r="E80" s="12"/>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s="13"/>
    </row>
    <row r="81" spans="5:52">
      <c r="E81" s="12"/>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s="13"/>
    </row>
    <row r="82" spans="5:52">
      <c r="E82" s="1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s="13"/>
    </row>
    <row r="83" spans="5:52">
      <c r="E83" s="12"/>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s="13"/>
    </row>
    <row r="84" spans="5:52">
      <c r="E84" s="12"/>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s="13"/>
    </row>
    <row r="85" spans="5:52">
      <c r="E85" s="12"/>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s="13"/>
    </row>
    <row r="86" spans="5:52">
      <c r="E86" s="12"/>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s="13"/>
    </row>
    <row r="87" spans="5:52" ht="15" thickBot="1">
      <c r="E87" s="14"/>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6"/>
    </row>
  </sheetData>
  <conditionalFormatting sqref="B8:B37">
    <cfRule type="expression" dxfId="1" priority="1">
      <formula>A8=""</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1C50E-A8C3-41A1-9AAA-104E7953FC32}">
  <sheetPr>
    <tabColor theme="0" tint="-4.9989318521683403E-2"/>
  </sheetPr>
  <dimension ref="A1:AZ91"/>
  <sheetViews>
    <sheetView zoomScaleNormal="100" workbookViewId="0"/>
  </sheetViews>
  <sheetFormatPr defaultColWidth="9.140625" defaultRowHeight="14.45"/>
  <cols>
    <col min="1" max="1" width="40.85546875" style="4" customWidth="1"/>
    <col min="2" max="2" width="40.7109375" style="4" customWidth="1"/>
    <col min="3" max="16384" width="9.140625" style="4"/>
  </cols>
  <sheetData>
    <row r="1" spans="1:52" ht="20.100000000000001" thickBot="1">
      <c r="A1" s="51" t="s">
        <v>521</v>
      </c>
    </row>
    <row r="2" spans="1:52" ht="15" thickTop="1">
      <c r="A2" s="90" t="s">
        <v>522</v>
      </c>
      <c r="B2" s="90"/>
      <c r="C2" s="90"/>
      <c r="D2" s="90"/>
      <c r="E2" s="90"/>
      <c r="F2" s="90"/>
      <c r="G2" s="90"/>
    </row>
    <row r="3" spans="1:52">
      <c r="A3" s="90" t="s">
        <v>523</v>
      </c>
      <c r="B3" s="90"/>
      <c r="C3" s="90"/>
    </row>
    <row r="4" spans="1:52">
      <c r="A4" s="90" t="s">
        <v>524</v>
      </c>
      <c r="B4" s="90"/>
      <c r="C4" s="90"/>
      <c r="D4" s="90"/>
      <c r="E4" s="90"/>
      <c r="F4" s="90"/>
    </row>
    <row r="5" spans="1:52">
      <c r="A5" s="4" t="s">
        <v>21</v>
      </c>
    </row>
    <row r="6" spans="1:52">
      <c r="A6" s="90" t="s">
        <v>516</v>
      </c>
      <c r="B6" s="90"/>
    </row>
    <row r="7" spans="1:52">
      <c r="A7" s="4" t="s">
        <v>21</v>
      </c>
    </row>
    <row r="8" spans="1:52">
      <c r="A8" s="91" t="s">
        <v>509</v>
      </c>
      <c r="B8" s="90"/>
      <c r="C8" s="90"/>
      <c r="D8" s="90"/>
      <c r="E8" s="90"/>
      <c r="F8" s="90"/>
      <c r="G8" s="90"/>
      <c r="H8" s="90"/>
      <c r="I8" s="90"/>
      <c r="J8" s="90"/>
      <c r="K8" s="90"/>
    </row>
    <row r="9" spans="1:52">
      <c r="A9" s="32" t="s">
        <v>21</v>
      </c>
    </row>
    <row r="10" spans="1:52" ht="15" thickBot="1">
      <c r="A10" s="52" t="s">
        <v>517</v>
      </c>
    </row>
    <row r="11" spans="1:52">
      <c r="A11" s="64" t="s">
        <v>325</v>
      </c>
      <c r="B11" s="21" t="s">
        <v>521</v>
      </c>
      <c r="C11" s="4" t="s">
        <v>518</v>
      </c>
      <c r="E11" s="9" t="s">
        <v>324</v>
      </c>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1"/>
    </row>
    <row r="12" spans="1:52">
      <c r="A12" s="5">
        <f>'Project Information'!$B$9</f>
        <v>2032</v>
      </c>
      <c r="B12" s="100">
        <v>0</v>
      </c>
      <c r="E12" s="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s="13"/>
    </row>
    <row r="13" spans="1:52">
      <c r="A13" s="1">
        <f>IF(A12&lt;'Project Information'!B$11,A12+1,"")</f>
        <v>2033</v>
      </c>
      <c r="B13" s="100">
        <v>0</v>
      </c>
      <c r="E13" s="12"/>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s="13"/>
    </row>
    <row r="14" spans="1:52">
      <c r="A14" s="1">
        <f>IF(A13&lt;'Project Information'!B$11,A13+1,"")</f>
        <v>2034</v>
      </c>
      <c r="B14" s="100">
        <v>0</v>
      </c>
      <c r="E14" s="12"/>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s="13"/>
    </row>
    <row r="15" spans="1:52">
      <c r="A15" s="1">
        <f>IF(A14&lt;'Project Information'!B$11,A14+1,"")</f>
        <v>2035</v>
      </c>
      <c r="B15" s="100">
        <v>0</v>
      </c>
      <c r="E15" s="12"/>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s="13"/>
    </row>
    <row r="16" spans="1:52">
      <c r="A16" s="1">
        <f>IF(A15&lt;'Project Information'!B$11,A15+1,"")</f>
        <v>2036</v>
      </c>
      <c r="B16" s="100">
        <v>0</v>
      </c>
      <c r="E16" s="12"/>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s="13"/>
    </row>
    <row r="17" spans="1:52">
      <c r="A17" s="1">
        <f>IF(A16&lt;'Project Information'!B$11,A16+1,"")</f>
        <v>2037</v>
      </c>
      <c r="B17" s="100">
        <v>0</v>
      </c>
      <c r="E17" s="12"/>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s="13"/>
    </row>
    <row r="18" spans="1:52">
      <c r="A18" s="1">
        <f>IF(A17&lt;'Project Information'!B$11,A17+1,"")</f>
        <v>2038</v>
      </c>
      <c r="B18" s="100">
        <v>0</v>
      </c>
      <c r="E18" s="12"/>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s="13"/>
    </row>
    <row r="19" spans="1:52">
      <c r="A19" s="1">
        <f>IF(A18&lt;'Project Information'!B$11,A18+1,"")</f>
        <v>2039</v>
      </c>
      <c r="B19" s="100">
        <v>0</v>
      </c>
      <c r="E19" s="12"/>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s="13"/>
    </row>
    <row r="20" spans="1:52">
      <c r="A20" s="1">
        <f>IF(A19&lt;'Project Information'!B$11,A19+1,"")</f>
        <v>2040</v>
      </c>
      <c r="B20" s="100">
        <v>0</v>
      </c>
      <c r="E20" s="12"/>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s="13"/>
    </row>
    <row r="21" spans="1:52">
      <c r="A21" s="1">
        <f>IF(A20&lt;'Project Information'!B$11,A20+1,"")</f>
        <v>2041</v>
      </c>
      <c r="B21" s="100">
        <v>0</v>
      </c>
      <c r="E21" s="12"/>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s="13"/>
    </row>
    <row r="22" spans="1:52">
      <c r="A22" s="1">
        <f>IF(A21&lt;'Project Information'!B$11,A21+1,"")</f>
        <v>2042</v>
      </c>
      <c r="B22" s="100">
        <v>0</v>
      </c>
      <c r="E22" s="1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s="13"/>
    </row>
    <row r="23" spans="1:52">
      <c r="A23" s="1">
        <f>IF(A22&lt;'Project Information'!B$11,A22+1,"")</f>
        <v>2043</v>
      </c>
      <c r="B23" s="100">
        <v>0</v>
      </c>
      <c r="E23" s="12"/>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s="13"/>
    </row>
    <row r="24" spans="1:52">
      <c r="A24" s="1">
        <f>IF(A23&lt;'Project Information'!B$11,A23+1,"")</f>
        <v>2044</v>
      </c>
      <c r="B24" s="100">
        <v>0</v>
      </c>
      <c r="E24" s="12"/>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s="13"/>
    </row>
    <row r="25" spans="1:52">
      <c r="A25" s="1">
        <f>IF(A24&lt;'Project Information'!B$11,A24+1,"")</f>
        <v>2045</v>
      </c>
      <c r="B25" s="100">
        <v>0</v>
      </c>
      <c r="E25" s="12"/>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s="13"/>
    </row>
    <row r="26" spans="1:52">
      <c r="A26" s="1">
        <f>IF(A25&lt;'Project Information'!B$11,A25+1,"")</f>
        <v>2046</v>
      </c>
      <c r="B26" s="100">
        <v>0</v>
      </c>
      <c r="E26" s="12"/>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s="13"/>
    </row>
    <row r="27" spans="1:52">
      <c r="A27" s="1">
        <f>IF(A26&lt;'Project Information'!B$11,A26+1,"")</f>
        <v>2047</v>
      </c>
      <c r="B27" s="100">
        <v>0</v>
      </c>
      <c r="E27" s="12"/>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s="13"/>
    </row>
    <row r="28" spans="1:52">
      <c r="A28" s="1">
        <f>IF(A27&lt;'Project Information'!B$11,A27+1,"")</f>
        <v>2048</v>
      </c>
      <c r="B28" s="100">
        <v>0</v>
      </c>
      <c r="E28" s="12"/>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s="13"/>
    </row>
    <row r="29" spans="1:52">
      <c r="A29" s="1">
        <f>IF(A28&lt;'Project Information'!B$11,A28+1,"")</f>
        <v>2049</v>
      </c>
      <c r="B29" s="100">
        <v>0</v>
      </c>
      <c r="E29" s="12"/>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s="13"/>
    </row>
    <row r="30" spans="1:52">
      <c r="A30" s="1">
        <f>IF(A29&lt;'Project Information'!B$11,A29+1,"")</f>
        <v>2050</v>
      </c>
      <c r="B30" s="100">
        <v>0</v>
      </c>
      <c r="E30" s="12"/>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s="13"/>
    </row>
    <row r="31" spans="1:52">
      <c r="A31" s="1">
        <f>IF(A30&lt;'Project Information'!B$11,A30+1,"")</f>
        <v>2051</v>
      </c>
      <c r="B31" s="100">
        <v>0</v>
      </c>
      <c r="E31" s="12"/>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s="13"/>
    </row>
    <row r="32" spans="1:52">
      <c r="A32" s="1" t="str">
        <f>IF(A31&lt;'Project Information'!B$11,A31+1,"")</f>
        <v/>
      </c>
      <c r="B32" s="100">
        <v>0</v>
      </c>
      <c r="E32" s="1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s="13"/>
    </row>
    <row r="33" spans="1:52">
      <c r="A33" s="1" t="str">
        <f>IF(A32&lt;'Project Information'!B$11,A32+1,"")</f>
        <v/>
      </c>
      <c r="B33" s="100">
        <v>0</v>
      </c>
      <c r="E33" s="12"/>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s="13"/>
    </row>
    <row r="34" spans="1:52">
      <c r="A34" s="1" t="str">
        <f>IF(A33&lt;'Project Information'!B$11,A33+1,"")</f>
        <v/>
      </c>
      <c r="B34" s="100">
        <v>0</v>
      </c>
      <c r="E34" s="12"/>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s="13"/>
    </row>
    <row r="35" spans="1:52">
      <c r="A35" s="1" t="str">
        <f>IF(A34&lt;'Project Information'!B$11,A34+1,"")</f>
        <v/>
      </c>
      <c r="B35" s="100">
        <v>0</v>
      </c>
      <c r="E35" s="12"/>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s="13"/>
    </row>
    <row r="36" spans="1:52">
      <c r="A36" s="1" t="str">
        <f>IF(A35&lt;'Project Information'!B$11,A35+1,"")</f>
        <v/>
      </c>
      <c r="B36" s="100">
        <v>0</v>
      </c>
      <c r="E36" s="12"/>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s="13"/>
    </row>
    <row r="37" spans="1:52">
      <c r="A37" s="1" t="str">
        <f>IF(A36&lt;'Project Information'!B$11,A36+1,"")</f>
        <v/>
      </c>
      <c r="B37" s="100">
        <v>0</v>
      </c>
      <c r="E37" s="12"/>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s="13"/>
    </row>
    <row r="38" spans="1:52">
      <c r="A38" s="1" t="str">
        <f>IF(A37&lt;'Project Information'!B$11,A37+1,"")</f>
        <v/>
      </c>
      <c r="B38" s="100">
        <v>0</v>
      </c>
      <c r="E38" s="12"/>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s="13"/>
    </row>
    <row r="39" spans="1:52">
      <c r="A39" s="1" t="str">
        <f>IF(A38&lt;'Project Information'!B$11,A38+1,"")</f>
        <v/>
      </c>
      <c r="B39" s="100">
        <v>0</v>
      </c>
      <c r="E39" s="12"/>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s="13"/>
    </row>
    <row r="40" spans="1:52">
      <c r="A40" s="1" t="str">
        <f>IF(A39&lt;'Project Information'!B$11,A39+1,"")</f>
        <v/>
      </c>
      <c r="B40" s="100">
        <v>0</v>
      </c>
      <c r="E40" s="12"/>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s="13"/>
    </row>
    <row r="41" spans="1:52">
      <c r="A41" s="2" t="str">
        <f>IF(A40&lt;'Project Information'!B$11,A40+1,"")</f>
        <v/>
      </c>
      <c r="B41" s="72">
        <v>0</v>
      </c>
      <c r="E41" s="12"/>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s="13"/>
    </row>
    <row r="42" spans="1:52">
      <c r="E42" s="1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s="13"/>
    </row>
    <row r="43" spans="1:52">
      <c r="E43" s="12"/>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s="13"/>
    </row>
    <row r="44" spans="1:52">
      <c r="E44" s="12"/>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s="13"/>
    </row>
    <row r="45" spans="1:52">
      <c r="E45" s="12"/>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s="13"/>
    </row>
    <row r="46" spans="1:52">
      <c r="E46" s="12"/>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s="13"/>
    </row>
    <row r="47" spans="1:52">
      <c r="E47" s="12"/>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s="13"/>
    </row>
    <row r="48" spans="1:52">
      <c r="E48" s="12"/>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s="13"/>
    </row>
    <row r="49" spans="5:52">
      <c r="E49" s="12"/>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s="13"/>
    </row>
    <row r="50" spans="5:52">
      <c r="E50" s="12"/>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s="13"/>
    </row>
    <row r="51" spans="5:52">
      <c r="E51" s="12"/>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s="13"/>
    </row>
    <row r="52" spans="5:52">
      <c r="E52" s="1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s="13"/>
    </row>
    <row r="53" spans="5:52">
      <c r="E53" s="12"/>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s="13"/>
    </row>
    <row r="54" spans="5:52">
      <c r="E54" s="12"/>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s="13"/>
    </row>
    <row r="55" spans="5:52">
      <c r="E55" s="12"/>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s="13"/>
    </row>
    <row r="56" spans="5:52">
      <c r="E56" s="12"/>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s="13"/>
    </row>
    <row r="57" spans="5:52">
      <c r="E57" s="12"/>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s="13"/>
    </row>
    <row r="58" spans="5:52">
      <c r="E58" s="12"/>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s="13"/>
    </row>
    <row r="59" spans="5:52">
      <c r="E59" s="12"/>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s="13"/>
    </row>
    <row r="60" spans="5:52">
      <c r="E60" s="12"/>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s="13"/>
    </row>
    <row r="61" spans="5:52">
      <c r="E61" s="12"/>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s="13"/>
    </row>
    <row r="62" spans="5:52">
      <c r="E62" s="1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s="13"/>
    </row>
    <row r="63" spans="5:52">
      <c r="E63" s="12"/>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s="13"/>
    </row>
    <row r="64" spans="5:52">
      <c r="E64" s="12"/>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s="13"/>
    </row>
    <row r="65" spans="5:52">
      <c r="E65" s="12"/>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s="13"/>
    </row>
    <row r="66" spans="5:52">
      <c r="E66" s="12"/>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s="13"/>
    </row>
    <row r="67" spans="5:52">
      <c r="E67" s="12"/>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s="13"/>
    </row>
    <row r="68" spans="5:52">
      <c r="E68" s="12"/>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s="13"/>
    </row>
    <row r="69" spans="5:52">
      <c r="E69" s="12"/>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s="13"/>
    </row>
    <row r="70" spans="5:52">
      <c r="E70" s="12"/>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s="13"/>
    </row>
    <row r="71" spans="5:52">
      <c r="E71" s="12"/>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s="13"/>
    </row>
    <row r="72" spans="5:52">
      <c r="E72" s="1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s="13"/>
    </row>
    <row r="73" spans="5:52">
      <c r="E73" s="12"/>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s="13"/>
    </row>
    <row r="74" spans="5:52">
      <c r="E74" s="12"/>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s="13"/>
    </row>
    <row r="75" spans="5:52">
      <c r="E75" s="12"/>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s="13"/>
    </row>
    <row r="76" spans="5:52">
      <c r="E76" s="12"/>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s="13"/>
    </row>
    <row r="77" spans="5:52">
      <c r="E77" s="12"/>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s="13"/>
    </row>
    <row r="78" spans="5:52">
      <c r="E78" s="12"/>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s="13"/>
    </row>
    <row r="79" spans="5:52">
      <c r="E79" s="12"/>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s="13"/>
    </row>
    <row r="80" spans="5:52">
      <c r="E80" s="12"/>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s="13"/>
    </row>
    <row r="81" spans="5:52">
      <c r="E81" s="12"/>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s="13"/>
    </row>
    <row r="82" spans="5:52">
      <c r="E82" s="1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s="13"/>
    </row>
    <row r="83" spans="5:52">
      <c r="E83" s="12"/>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s="13"/>
    </row>
    <row r="84" spans="5:52">
      <c r="E84" s="12"/>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s="13"/>
    </row>
    <row r="85" spans="5:52">
      <c r="E85" s="12"/>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s="13"/>
    </row>
    <row r="86" spans="5:52">
      <c r="E86" s="12"/>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s="13"/>
    </row>
    <row r="87" spans="5:52">
      <c r="E87" s="12"/>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s="13"/>
    </row>
    <row r="88" spans="5:52">
      <c r="E88" s="12"/>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s="13"/>
    </row>
    <row r="89" spans="5:52">
      <c r="E89" s="12"/>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s="13"/>
    </row>
    <row r="90" spans="5:52">
      <c r="E90" s="12"/>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s="13"/>
    </row>
    <row r="91" spans="5:52" ht="15" thickBot="1">
      <c r="E91" s="14"/>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6"/>
    </row>
  </sheetData>
  <conditionalFormatting sqref="B12:B41">
    <cfRule type="expression" dxfId="0" priority="1">
      <formula>A12=""</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762AA-A4A0-4AEE-A83B-E1DACDC73A36}">
  <sheetPr>
    <tabColor theme="0" tint="-0.249977111117893"/>
  </sheetPr>
  <dimension ref="A1:G243"/>
  <sheetViews>
    <sheetView zoomScaleNormal="100" workbookViewId="0">
      <selection activeCell="A23" sqref="A23:B26"/>
    </sheetView>
  </sheetViews>
  <sheetFormatPr defaultRowHeight="14.45"/>
  <cols>
    <col min="1" max="1" width="48.85546875" customWidth="1"/>
    <col min="2" max="2" width="27.28515625" customWidth="1"/>
    <col min="3" max="3" width="22.5703125" customWidth="1"/>
    <col min="4" max="4" width="19" customWidth="1"/>
    <col min="5" max="5" width="13.5703125" customWidth="1"/>
    <col min="6" max="6" width="12" customWidth="1"/>
  </cols>
  <sheetData>
    <row r="1" spans="1:7" ht="21">
      <c r="A1" s="219" t="s">
        <v>33</v>
      </c>
      <c r="B1" s="220" t="s">
        <v>34</v>
      </c>
      <c r="C1" s="220" t="s">
        <v>34</v>
      </c>
      <c r="D1" s="220" t="s">
        <v>34</v>
      </c>
      <c r="E1" s="221" t="s">
        <v>34</v>
      </c>
      <c r="F1" s="221" t="s">
        <v>34</v>
      </c>
      <c r="G1" s="222"/>
    </row>
    <row r="2" spans="1:7" ht="15">
      <c r="A2" s="223" t="s">
        <v>35</v>
      </c>
      <c r="B2" s="224" t="s">
        <v>34</v>
      </c>
      <c r="C2" s="224" t="s">
        <v>34</v>
      </c>
      <c r="D2" s="224" t="s">
        <v>34</v>
      </c>
      <c r="E2" s="224" t="s">
        <v>34</v>
      </c>
      <c r="F2" s="225" t="s">
        <v>34</v>
      </c>
      <c r="G2" s="222"/>
    </row>
    <row r="3" spans="1:7" ht="15">
      <c r="A3" s="226" t="s">
        <v>36</v>
      </c>
      <c r="B3" s="222"/>
      <c r="C3" s="222"/>
      <c r="D3" s="222"/>
      <c r="E3" s="222"/>
      <c r="F3" s="225" t="s">
        <v>34</v>
      </c>
      <c r="G3" s="222"/>
    </row>
    <row r="4" spans="1:7" ht="15">
      <c r="A4" s="228" t="s">
        <v>21</v>
      </c>
      <c r="B4" s="222"/>
      <c r="C4" s="222"/>
      <c r="D4" s="222"/>
      <c r="E4" s="222"/>
      <c r="F4" s="225" t="s">
        <v>34</v>
      </c>
      <c r="G4" s="222"/>
    </row>
    <row r="5" spans="1:7" ht="15">
      <c r="A5" s="229" t="s">
        <v>37</v>
      </c>
      <c r="B5" s="230"/>
      <c r="C5" s="231"/>
      <c r="D5" s="231"/>
      <c r="E5" s="231"/>
      <c r="F5" s="225" t="s">
        <v>34</v>
      </c>
      <c r="G5" s="222"/>
    </row>
    <row r="6" spans="1:7" ht="17.25" customHeight="1">
      <c r="A6" s="232" t="s">
        <v>38</v>
      </c>
      <c r="B6" s="233" t="s">
        <v>39</v>
      </c>
      <c r="C6" s="231"/>
      <c r="D6" s="231"/>
      <c r="E6" s="231"/>
      <c r="F6" s="225" t="s">
        <v>34</v>
      </c>
      <c r="G6" s="222"/>
    </row>
    <row r="7" spans="1:7" ht="15">
      <c r="A7" s="234" t="s">
        <v>40</v>
      </c>
      <c r="B7" s="236">
        <v>5500</v>
      </c>
      <c r="C7" s="231"/>
      <c r="D7" s="231"/>
      <c r="E7" s="231"/>
      <c r="F7" s="225" t="s">
        <v>34</v>
      </c>
      <c r="G7" s="222"/>
    </row>
    <row r="8" spans="1:7" ht="15">
      <c r="A8" s="234" t="s">
        <v>41</v>
      </c>
      <c r="B8" s="236">
        <v>122400</v>
      </c>
      <c r="C8" s="231"/>
      <c r="D8" s="231"/>
      <c r="E8" s="231"/>
      <c r="F8" s="225" t="s">
        <v>34</v>
      </c>
      <c r="G8" s="222"/>
    </row>
    <row r="9" spans="1:7" ht="15">
      <c r="A9" s="234" t="s">
        <v>42</v>
      </c>
      <c r="B9" s="236">
        <v>256300</v>
      </c>
      <c r="C9" s="231"/>
      <c r="D9" s="231"/>
      <c r="E9" s="231"/>
      <c r="F9" s="225" t="s">
        <v>34</v>
      </c>
      <c r="G9" s="222"/>
    </row>
    <row r="10" spans="1:7" ht="15">
      <c r="A10" s="234" t="s">
        <v>43</v>
      </c>
      <c r="B10" s="236">
        <v>1302300</v>
      </c>
      <c r="C10" s="231"/>
      <c r="D10" s="231"/>
      <c r="E10" s="231"/>
      <c r="F10" s="225" t="s">
        <v>34</v>
      </c>
      <c r="G10" s="222"/>
    </row>
    <row r="11" spans="1:7" ht="15">
      <c r="A11" s="234" t="s">
        <v>44</v>
      </c>
      <c r="B11" s="236">
        <v>13700000</v>
      </c>
      <c r="C11" s="231"/>
      <c r="D11" s="231"/>
      <c r="E11" s="231"/>
      <c r="F11" s="225" t="s">
        <v>34</v>
      </c>
      <c r="G11" s="222"/>
    </row>
    <row r="12" spans="1:7" ht="15">
      <c r="A12" s="234" t="s">
        <v>45</v>
      </c>
      <c r="B12" s="236">
        <v>238500</v>
      </c>
      <c r="C12" s="231"/>
      <c r="D12" s="231"/>
      <c r="E12" s="231"/>
      <c r="F12" s="225" t="s">
        <v>34</v>
      </c>
      <c r="G12" s="222"/>
    </row>
    <row r="13" spans="1:7" ht="15">
      <c r="A13" s="229" t="s">
        <v>46</v>
      </c>
      <c r="B13" s="230"/>
      <c r="C13" s="231"/>
      <c r="D13" s="231"/>
      <c r="E13" s="231"/>
      <c r="F13" s="225" t="s">
        <v>34</v>
      </c>
      <c r="G13" s="222"/>
    </row>
    <row r="14" spans="1:7" ht="15">
      <c r="A14" s="232" t="s">
        <v>47</v>
      </c>
      <c r="B14" s="233" t="s">
        <v>39</v>
      </c>
      <c r="C14" s="231"/>
      <c r="D14" s="231"/>
      <c r="E14" s="231"/>
      <c r="F14" s="225" t="s">
        <v>34</v>
      </c>
      <c r="G14" s="222"/>
    </row>
    <row r="15" spans="1:7" ht="15">
      <c r="A15" s="234" t="s">
        <v>48</v>
      </c>
      <c r="B15" s="236">
        <v>9700</v>
      </c>
      <c r="C15" s="231"/>
      <c r="D15" s="231"/>
      <c r="E15" s="231"/>
      <c r="F15" s="225" t="s">
        <v>34</v>
      </c>
      <c r="G15" s="222"/>
    </row>
    <row r="16" spans="1:7" ht="15">
      <c r="A16" s="234" t="s">
        <v>49</v>
      </c>
      <c r="B16" s="236">
        <v>342400</v>
      </c>
      <c r="C16" s="231"/>
      <c r="D16" s="231"/>
      <c r="E16" s="231"/>
      <c r="F16" s="225" t="s">
        <v>34</v>
      </c>
      <c r="G16" s="222"/>
    </row>
    <row r="17" spans="1:7" ht="15">
      <c r="A17" s="234" t="s">
        <v>50</v>
      </c>
      <c r="B17" s="236">
        <v>15366900</v>
      </c>
      <c r="C17" s="231"/>
      <c r="D17" s="231"/>
      <c r="E17" s="231"/>
      <c r="F17" s="225" t="s">
        <v>34</v>
      </c>
      <c r="G17" s="222"/>
    </row>
    <row r="18" spans="1:7" ht="15">
      <c r="A18" s="238" t="s">
        <v>21</v>
      </c>
      <c r="B18" s="231"/>
      <c r="C18" s="231"/>
      <c r="D18" s="231"/>
      <c r="E18" s="231"/>
      <c r="F18" s="225" t="s">
        <v>34</v>
      </c>
      <c r="G18" s="222"/>
    </row>
    <row r="19" spans="1:7" ht="15">
      <c r="A19" s="229" t="s">
        <v>51</v>
      </c>
      <c r="B19" s="231"/>
      <c r="C19" s="231"/>
      <c r="D19" s="231"/>
      <c r="E19" s="231"/>
      <c r="F19" s="225" t="s">
        <v>34</v>
      </c>
      <c r="G19" s="222"/>
    </row>
    <row r="20" spans="1:7" ht="15" customHeight="1">
      <c r="A20" s="352" t="s">
        <v>52</v>
      </c>
      <c r="B20" s="353"/>
      <c r="C20" s="231"/>
      <c r="D20" s="231"/>
      <c r="E20" s="231"/>
      <c r="F20" s="225" t="s">
        <v>34</v>
      </c>
      <c r="G20" s="222"/>
    </row>
    <row r="21" spans="1:7" ht="15">
      <c r="A21" s="352" t="s">
        <v>53</v>
      </c>
      <c r="B21" s="353"/>
      <c r="C21" s="231"/>
      <c r="D21" s="231"/>
      <c r="E21" s="231"/>
      <c r="F21" s="225" t="s">
        <v>34</v>
      </c>
      <c r="G21" s="222"/>
    </row>
    <row r="22" spans="1:7" ht="15">
      <c r="A22" s="239" t="s">
        <v>54</v>
      </c>
      <c r="B22" s="240" t="s">
        <v>55</v>
      </c>
      <c r="C22" s="231"/>
      <c r="D22" s="231"/>
      <c r="E22" s="231"/>
      <c r="F22" s="225" t="s">
        <v>34</v>
      </c>
      <c r="G22" s="222"/>
    </row>
    <row r="23" spans="1:7" ht="15">
      <c r="A23" s="234" t="s">
        <v>56</v>
      </c>
      <c r="B23" s="241" t="s">
        <v>34</v>
      </c>
      <c r="C23" s="231"/>
      <c r="D23" s="231"/>
      <c r="E23" s="231"/>
      <c r="F23" s="225" t="s">
        <v>34</v>
      </c>
      <c r="G23" s="222"/>
    </row>
    <row r="24" spans="1:7" ht="15">
      <c r="A24" s="234" t="s">
        <v>57</v>
      </c>
      <c r="B24" s="243">
        <v>20.100000000000001</v>
      </c>
      <c r="C24" s="231"/>
      <c r="D24" s="231"/>
      <c r="E24" s="231"/>
      <c r="F24" s="225" t="s">
        <v>34</v>
      </c>
      <c r="G24" s="222"/>
    </row>
    <row r="25" spans="1:7" ht="15">
      <c r="A25" s="234" t="s">
        <v>58</v>
      </c>
      <c r="B25" s="243">
        <v>34.6</v>
      </c>
      <c r="C25" s="231"/>
      <c r="D25" s="231"/>
      <c r="E25" s="231"/>
      <c r="F25" s="225" t="s">
        <v>34</v>
      </c>
      <c r="G25" s="222"/>
    </row>
    <row r="26" spans="1:7" ht="15">
      <c r="A26" s="234" t="s">
        <v>59</v>
      </c>
      <c r="B26" s="243">
        <v>21.8</v>
      </c>
      <c r="C26" s="231"/>
      <c r="D26" s="231"/>
      <c r="E26" s="231"/>
      <c r="F26" s="225" t="s">
        <v>34</v>
      </c>
      <c r="G26" s="222"/>
    </row>
    <row r="27" spans="1:7" ht="15">
      <c r="A27" s="234" t="s">
        <v>34</v>
      </c>
      <c r="B27" s="242" t="s">
        <v>34</v>
      </c>
      <c r="C27" s="231"/>
      <c r="D27" s="231"/>
      <c r="E27" s="231"/>
      <c r="F27" s="225" t="s">
        <v>34</v>
      </c>
      <c r="G27" s="222"/>
    </row>
    <row r="28" spans="1:7" ht="30">
      <c r="A28" s="234" t="s">
        <v>60</v>
      </c>
      <c r="B28" s="243">
        <v>40.200000000000003</v>
      </c>
      <c r="C28" s="231"/>
      <c r="D28" s="231"/>
      <c r="E28" s="231"/>
      <c r="F28" s="225" t="s">
        <v>34</v>
      </c>
      <c r="G28" s="222"/>
    </row>
    <row r="29" spans="1:7" ht="15">
      <c r="A29" s="244" t="s">
        <v>34</v>
      </c>
      <c r="B29" s="242" t="s">
        <v>34</v>
      </c>
      <c r="C29" s="231"/>
      <c r="D29" s="231"/>
      <c r="E29" s="231"/>
      <c r="F29" s="225" t="s">
        <v>34</v>
      </c>
      <c r="G29" s="222"/>
    </row>
    <row r="30" spans="1:7" ht="15">
      <c r="A30" s="234" t="s">
        <v>61</v>
      </c>
      <c r="B30" s="242" t="s">
        <v>34</v>
      </c>
      <c r="C30" s="231"/>
      <c r="D30" s="231"/>
      <c r="E30" s="231"/>
      <c r="F30" s="225" t="s">
        <v>34</v>
      </c>
      <c r="G30" s="222"/>
    </row>
    <row r="31" spans="1:7" ht="15">
      <c r="A31" s="234" t="s">
        <v>62</v>
      </c>
      <c r="B31" s="243">
        <v>37.200000000000003</v>
      </c>
      <c r="C31" s="231"/>
      <c r="D31" s="231"/>
      <c r="E31" s="231"/>
      <c r="F31" s="225" t="s">
        <v>34</v>
      </c>
      <c r="G31" s="222"/>
    </row>
    <row r="32" spans="1:7" ht="15">
      <c r="A32" s="234" t="s">
        <v>63</v>
      </c>
      <c r="B32" s="243">
        <v>40.299999999999997</v>
      </c>
      <c r="C32" s="231"/>
      <c r="D32" s="231"/>
      <c r="E32" s="231"/>
      <c r="F32" s="225" t="s">
        <v>34</v>
      </c>
      <c r="G32" s="222"/>
    </row>
    <row r="33" spans="1:7" ht="15">
      <c r="A33" s="234" t="s">
        <v>64</v>
      </c>
      <c r="B33" s="243">
        <v>59.5</v>
      </c>
      <c r="C33" s="231"/>
      <c r="D33" s="231"/>
      <c r="E33" s="231"/>
      <c r="F33" s="225" t="s">
        <v>34</v>
      </c>
      <c r="G33" s="222"/>
    </row>
    <row r="34" spans="1:7" ht="15">
      <c r="A34" s="234" t="s">
        <v>65</v>
      </c>
      <c r="B34" s="243">
        <v>54.2</v>
      </c>
      <c r="C34" s="231"/>
      <c r="D34" s="231"/>
      <c r="E34" s="231"/>
      <c r="F34" s="225" t="s">
        <v>34</v>
      </c>
      <c r="G34" s="222"/>
    </row>
    <row r="35" spans="1:7" ht="15">
      <c r="A35" s="237" t="s">
        <v>34</v>
      </c>
      <c r="B35" s="245" t="s">
        <v>34</v>
      </c>
      <c r="C35" s="231"/>
      <c r="D35" s="231"/>
      <c r="E35" s="231"/>
      <c r="F35" s="225" t="s">
        <v>34</v>
      </c>
      <c r="G35" s="222"/>
    </row>
    <row r="36" spans="1:7" ht="83.25" customHeight="1">
      <c r="A36" s="340" t="s">
        <v>66</v>
      </c>
      <c r="B36" s="341"/>
      <c r="C36" s="231"/>
      <c r="D36" s="231"/>
      <c r="E36" s="231"/>
      <c r="F36" s="225" t="s">
        <v>34</v>
      </c>
      <c r="G36" s="222"/>
    </row>
    <row r="37" spans="1:7" ht="54" customHeight="1">
      <c r="A37" s="340" t="s">
        <v>67</v>
      </c>
      <c r="B37" s="341"/>
      <c r="C37" s="231"/>
      <c r="D37" s="231"/>
      <c r="E37" s="231"/>
      <c r="F37" s="225" t="s">
        <v>34</v>
      </c>
      <c r="G37" s="222"/>
    </row>
    <row r="38" spans="1:7" ht="58.5" customHeight="1">
      <c r="A38" s="340" t="s">
        <v>68</v>
      </c>
      <c r="B38" s="341"/>
      <c r="C38" s="231"/>
      <c r="D38" s="231"/>
      <c r="E38" s="231"/>
      <c r="F38" s="225" t="s">
        <v>34</v>
      </c>
      <c r="G38" s="222"/>
    </row>
    <row r="39" spans="1:7" ht="25.5" customHeight="1">
      <c r="A39" s="340" t="s">
        <v>69</v>
      </c>
      <c r="B39" s="341"/>
      <c r="C39" s="231"/>
      <c r="D39" s="231"/>
      <c r="E39" s="231"/>
      <c r="F39" s="225" t="s">
        <v>34</v>
      </c>
      <c r="G39" s="222"/>
    </row>
    <row r="40" spans="1:7" ht="23.25" customHeight="1">
      <c r="A40" s="342" t="s">
        <v>70</v>
      </c>
      <c r="B40" s="343"/>
      <c r="C40" s="231"/>
      <c r="D40" s="231"/>
      <c r="E40" s="231"/>
      <c r="F40" s="225" t="s">
        <v>34</v>
      </c>
      <c r="G40" s="222"/>
    </row>
    <row r="41" spans="1:7" ht="15">
      <c r="A41" s="247" t="s">
        <v>21</v>
      </c>
      <c r="B41" s="231"/>
      <c r="C41" s="231"/>
      <c r="D41" s="231"/>
      <c r="E41" s="231"/>
      <c r="F41" s="225" t="s">
        <v>34</v>
      </c>
      <c r="G41" s="222"/>
    </row>
    <row r="42" spans="1:7" ht="15">
      <c r="A42" s="229" t="s">
        <v>71</v>
      </c>
      <c r="B42" s="230"/>
      <c r="C42" s="231"/>
      <c r="D42" s="231"/>
      <c r="E42" s="231"/>
      <c r="F42" s="225" t="s">
        <v>34</v>
      </c>
      <c r="G42" s="222"/>
    </row>
    <row r="43" spans="1:7" ht="15">
      <c r="A43" s="248" t="s">
        <v>72</v>
      </c>
      <c r="B43" s="339" t="s">
        <v>73</v>
      </c>
      <c r="C43" s="231"/>
      <c r="D43" s="231"/>
      <c r="E43" s="231"/>
      <c r="F43" s="225" t="s">
        <v>34</v>
      </c>
      <c r="G43" s="222"/>
    </row>
    <row r="44" spans="1:7" ht="15">
      <c r="A44" s="234" t="s">
        <v>74</v>
      </c>
      <c r="B44" s="235">
        <v>1.34</v>
      </c>
      <c r="C44" s="231"/>
      <c r="D44" s="231"/>
      <c r="E44" s="231"/>
      <c r="F44" s="225" t="s">
        <v>34</v>
      </c>
      <c r="G44" s="222"/>
    </row>
    <row r="45" spans="1:7" ht="15">
      <c r="A45" s="234" t="s">
        <v>75</v>
      </c>
      <c r="B45" s="235">
        <v>1.41</v>
      </c>
      <c r="C45" s="231"/>
      <c r="D45" s="231"/>
      <c r="E45" s="231"/>
      <c r="F45" s="225" t="s">
        <v>34</v>
      </c>
      <c r="G45" s="222"/>
    </row>
    <row r="46" spans="1:7" ht="15">
      <c r="A46" s="234" t="s">
        <v>76</v>
      </c>
      <c r="B46" s="235">
        <v>1.81</v>
      </c>
      <c r="C46" s="231"/>
      <c r="D46" s="231"/>
      <c r="E46" s="231"/>
      <c r="F46" s="225" t="s">
        <v>34</v>
      </c>
      <c r="G46" s="222"/>
    </row>
    <row r="47" spans="1:7" ht="15">
      <c r="A47" s="234" t="s">
        <v>77</v>
      </c>
      <c r="B47" s="235">
        <v>1.52</v>
      </c>
      <c r="C47" s="231"/>
      <c r="D47" s="231"/>
      <c r="E47" s="231"/>
      <c r="F47" s="225" t="s">
        <v>34</v>
      </c>
      <c r="G47" s="222"/>
    </row>
    <row r="48" spans="1:7" ht="15">
      <c r="A48" s="237" t="s">
        <v>34</v>
      </c>
      <c r="B48" s="245" t="s">
        <v>34</v>
      </c>
      <c r="C48" s="231"/>
      <c r="D48" s="231"/>
      <c r="E48" s="231"/>
      <c r="F48" s="225" t="s">
        <v>34</v>
      </c>
      <c r="G48" s="222"/>
    </row>
    <row r="49" spans="1:7" ht="45" customHeight="1">
      <c r="A49" s="342" t="s">
        <v>78</v>
      </c>
      <c r="B49" s="343"/>
      <c r="C49" s="231"/>
      <c r="D49" s="231"/>
      <c r="E49" s="231"/>
      <c r="F49" s="225" t="s">
        <v>34</v>
      </c>
      <c r="G49" s="222"/>
    </row>
    <row r="50" spans="1:7" ht="15">
      <c r="A50" s="247" t="s">
        <v>21</v>
      </c>
      <c r="B50" s="231"/>
      <c r="C50" s="231"/>
      <c r="D50" s="231"/>
      <c r="E50" s="231"/>
      <c r="F50" s="225" t="s">
        <v>34</v>
      </c>
      <c r="G50" s="222"/>
    </row>
    <row r="51" spans="1:7" ht="15">
      <c r="A51" s="229" t="s">
        <v>79</v>
      </c>
      <c r="B51" s="231"/>
      <c r="C51" s="231"/>
      <c r="D51" s="231"/>
      <c r="E51" s="231"/>
      <c r="F51" s="225" t="s">
        <v>34</v>
      </c>
      <c r="G51" s="222"/>
    </row>
    <row r="52" spans="1:7" ht="30" customHeight="1">
      <c r="A52" s="248" t="s">
        <v>72</v>
      </c>
      <c r="B52" s="339" t="s">
        <v>80</v>
      </c>
      <c r="C52" s="231"/>
      <c r="D52" s="231"/>
      <c r="E52" s="231"/>
      <c r="F52" s="225" t="s">
        <v>34</v>
      </c>
      <c r="G52" s="222"/>
    </row>
    <row r="53" spans="1:7" ht="15">
      <c r="A53" s="234" t="s">
        <v>81</v>
      </c>
      <c r="B53" s="249">
        <v>0.56000000000000005</v>
      </c>
      <c r="C53" s="231"/>
      <c r="D53" s="231"/>
      <c r="E53" s="231"/>
      <c r="F53" s="225" t="s">
        <v>34</v>
      </c>
      <c r="G53" s="222"/>
    </row>
    <row r="54" spans="1:7" ht="15">
      <c r="A54" s="234" t="s">
        <v>82</v>
      </c>
      <c r="B54" s="249">
        <v>1.23</v>
      </c>
      <c r="C54" s="231"/>
      <c r="D54" s="231"/>
      <c r="E54" s="231"/>
      <c r="F54" s="225" t="s">
        <v>34</v>
      </c>
      <c r="G54" s="222"/>
    </row>
    <row r="55" spans="1:7" ht="15">
      <c r="A55" s="237" t="s">
        <v>34</v>
      </c>
      <c r="B55" s="245" t="s">
        <v>34</v>
      </c>
      <c r="C55" s="231"/>
      <c r="D55" s="231"/>
      <c r="E55" s="231"/>
      <c r="F55" s="225" t="s">
        <v>34</v>
      </c>
      <c r="G55" s="222"/>
    </row>
    <row r="56" spans="1:7" ht="68.25" customHeight="1">
      <c r="A56" s="340" t="s">
        <v>83</v>
      </c>
      <c r="B56" s="341"/>
      <c r="C56" s="231"/>
      <c r="D56" s="231"/>
      <c r="E56" s="231"/>
      <c r="F56" s="225" t="s">
        <v>34</v>
      </c>
      <c r="G56" s="222"/>
    </row>
    <row r="57" spans="1:7" ht="72" customHeight="1">
      <c r="A57" s="342" t="s">
        <v>84</v>
      </c>
      <c r="B57" s="343"/>
      <c r="C57" s="231"/>
      <c r="D57" s="231"/>
      <c r="E57" s="231"/>
      <c r="F57" s="225" t="s">
        <v>34</v>
      </c>
      <c r="G57" s="222"/>
    </row>
    <row r="58" spans="1:7" ht="15">
      <c r="A58" s="247" t="s">
        <v>21</v>
      </c>
      <c r="B58" s="231"/>
      <c r="C58" s="231"/>
      <c r="D58" s="231"/>
      <c r="E58" s="231"/>
      <c r="F58" s="225" t="s">
        <v>34</v>
      </c>
      <c r="G58" s="222"/>
    </row>
    <row r="59" spans="1:7" ht="15">
      <c r="A59" s="229" t="s">
        <v>85</v>
      </c>
      <c r="B59" s="231"/>
      <c r="C59" s="231"/>
      <c r="D59" s="231"/>
      <c r="E59" s="231"/>
      <c r="F59" s="225" t="s">
        <v>34</v>
      </c>
      <c r="G59" s="222"/>
    </row>
    <row r="60" spans="1:7" ht="15">
      <c r="A60" s="250" t="s">
        <v>34</v>
      </c>
      <c r="B60" s="354" t="s">
        <v>86</v>
      </c>
      <c r="C60" s="355"/>
      <c r="D60" s="251" t="s">
        <v>34</v>
      </c>
      <c r="E60" s="231"/>
      <c r="F60" s="225" t="s">
        <v>34</v>
      </c>
      <c r="G60" s="222"/>
    </row>
    <row r="61" spans="1:7" ht="15">
      <c r="A61" s="252" t="s">
        <v>87</v>
      </c>
      <c r="B61" s="253" t="s">
        <v>88</v>
      </c>
      <c r="C61" s="253" t="s">
        <v>89</v>
      </c>
      <c r="D61" s="251" t="s">
        <v>34</v>
      </c>
      <c r="E61" s="231"/>
      <c r="F61" s="225" t="s">
        <v>34</v>
      </c>
      <c r="G61" s="222"/>
    </row>
    <row r="62" spans="1:7" ht="15">
      <c r="A62" s="254" t="s">
        <v>90</v>
      </c>
      <c r="B62" s="254" t="s">
        <v>34</v>
      </c>
      <c r="C62" s="255" t="s">
        <v>34</v>
      </c>
      <c r="D62" s="231" t="s">
        <v>34</v>
      </c>
      <c r="E62" s="231"/>
      <c r="F62" s="225" t="s">
        <v>34</v>
      </c>
      <c r="G62" s="222"/>
    </row>
    <row r="63" spans="1:7" ht="15">
      <c r="A63" s="256" t="s">
        <v>91</v>
      </c>
      <c r="B63" s="257">
        <v>259</v>
      </c>
      <c r="C63" s="258">
        <v>799</v>
      </c>
      <c r="D63" s="259" t="s">
        <v>34</v>
      </c>
      <c r="E63" s="231"/>
      <c r="F63" s="225" t="s">
        <v>34</v>
      </c>
      <c r="G63" s="222"/>
    </row>
    <row r="64" spans="1:7" ht="15">
      <c r="A64" s="234" t="s">
        <v>92</v>
      </c>
      <c r="B64" s="258">
        <v>281</v>
      </c>
      <c r="C64" s="258">
        <v>109</v>
      </c>
      <c r="D64" s="259" t="s">
        <v>34</v>
      </c>
      <c r="E64" s="231"/>
      <c r="F64" s="225" t="s">
        <v>34</v>
      </c>
      <c r="G64" s="222"/>
    </row>
    <row r="65" spans="1:7" ht="15">
      <c r="A65" s="234" t="s">
        <v>93</v>
      </c>
      <c r="B65" s="258">
        <v>723</v>
      </c>
      <c r="C65" s="258">
        <v>109</v>
      </c>
      <c r="D65" s="259" t="s">
        <v>34</v>
      </c>
      <c r="E65" s="231"/>
      <c r="F65" s="225" t="s">
        <v>34</v>
      </c>
      <c r="G65" s="222"/>
    </row>
    <row r="66" spans="1:7" ht="15">
      <c r="A66" s="234" t="s">
        <v>94</v>
      </c>
      <c r="B66" s="258">
        <v>327</v>
      </c>
      <c r="C66" s="258">
        <v>109</v>
      </c>
      <c r="D66" s="259" t="s">
        <v>34</v>
      </c>
      <c r="E66" s="231"/>
      <c r="F66" s="225" t="s">
        <v>34</v>
      </c>
      <c r="G66" s="222"/>
    </row>
    <row r="67" spans="1:7" ht="15">
      <c r="A67" s="254" t="s">
        <v>95</v>
      </c>
      <c r="B67" s="254" t="s">
        <v>34</v>
      </c>
      <c r="C67" s="255" t="s">
        <v>34</v>
      </c>
      <c r="D67" s="231" t="s">
        <v>34</v>
      </c>
      <c r="E67" s="231"/>
      <c r="F67" s="225" t="s">
        <v>34</v>
      </c>
      <c r="G67" s="222"/>
    </row>
    <row r="68" spans="1:7" ht="15">
      <c r="A68" s="256" t="s">
        <v>91</v>
      </c>
      <c r="B68" s="257">
        <v>655</v>
      </c>
      <c r="C68" s="258">
        <v>2356</v>
      </c>
      <c r="D68" s="259" t="s">
        <v>34</v>
      </c>
      <c r="E68" s="231"/>
      <c r="F68" s="225" t="s">
        <v>34</v>
      </c>
      <c r="G68" s="222"/>
    </row>
    <row r="69" spans="1:7" ht="15">
      <c r="A69" s="234" t="s">
        <v>92</v>
      </c>
      <c r="B69" s="258">
        <v>642</v>
      </c>
      <c r="C69" s="258">
        <v>780</v>
      </c>
      <c r="D69" s="259" t="s">
        <v>34</v>
      </c>
      <c r="E69" s="231"/>
      <c r="F69" s="225" t="s">
        <v>34</v>
      </c>
      <c r="G69" s="222"/>
    </row>
    <row r="70" spans="1:7" ht="15">
      <c r="A70" s="234" t="s">
        <v>93</v>
      </c>
      <c r="B70" s="258">
        <v>1084</v>
      </c>
      <c r="C70" s="258">
        <v>780</v>
      </c>
      <c r="D70" s="259" t="s">
        <v>34</v>
      </c>
      <c r="E70" s="231"/>
      <c r="F70" s="225" t="s">
        <v>34</v>
      </c>
      <c r="G70" s="222"/>
    </row>
    <row r="71" spans="1:7" ht="15">
      <c r="A71" s="234" t="s">
        <v>94</v>
      </c>
      <c r="B71" s="258">
        <v>688</v>
      </c>
      <c r="C71" s="258">
        <v>780</v>
      </c>
      <c r="D71" s="259" t="s">
        <v>34</v>
      </c>
      <c r="E71" s="231"/>
      <c r="F71" s="225" t="s">
        <v>34</v>
      </c>
      <c r="G71" s="222"/>
    </row>
    <row r="72" spans="1:7" ht="15">
      <c r="A72" s="254" t="s">
        <v>96</v>
      </c>
      <c r="B72" s="254" t="s">
        <v>34</v>
      </c>
      <c r="C72" s="255" t="s">
        <v>34</v>
      </c>
      <c r="D72" s="231" t="s">
        <v>34</v>
      </c>
      <c r="E72" s="231"/>
      <c r="F72" s="225" t="s">
        <v>34</v>
      </c>
      <c r="G72" s="222"/>
    </row>
    <row r="73" spans="1:7" ht="15">
      <c r="A73" s="256" t="s">
        <v>97</v>
      </c>
      <c r="B73" s="260">
        <v>1.0900000000000001</v>
      </c>
      <c r="C73" s="242" t="s">
        <v>98</v>
      </c>
      <c r="D73" s="259" t="s">
        <v>34</v>
      </c>
      <c r="E73" s="231"/>
      <c r="F73" s="225" t="s">
        <v>34</v>
      </c>
      <c r="G73" s="222"/>
    </row>
    <row r="74" spans="1:7" ht="27.95" customHeight="1">
      <c r="A74" s="356" t="s">
        <v>99</v>
      </c>
      <c r="B74" s="356"/>
      <c r="C74" s="357"/>
      <c r="D74" s="338" t="s">
        <v>34</v>
      </c>
      <c r="E74" s="231"/>
      <c r="F74" s="225" t="s">
        <v>34</v>
      </c>
      <c r="G74" s="222"/>
    </row>
    <row r="75" spans="1:7" ht="57.6" customHeight="1">
      <c r="A75" s="344" t="s">
        <v>100</v>
      </c>
      <c r="B75" s="344"/>
      <c r="C75" s="343"/>
      <c r="D75" s="338" t="s">
        <v>34</v>
      </c>
      <c r="E75" s="231"/>
      <c r="F75" s="225" t="s">
        <v>34</v>
      </c>
      <c r="G75" s="222"/>
    </row>
    <row r="76" spans="1:7" ht="15">
      <c r="A76" s="247" t="s">
        <v>21</v>
      </c>
      <c r="B76" s="231"/>
      <c r="C76" s="231"/>
      <c r="D76" s="231"/>
      <c r="E76" s="231"/>
      <c r="F76" s="225" t="s">
        <v>34</v>
      </c>
      <c r="G76" s="222"/>
    </row>
    <row r="77" spans="1:7" ht="15">
      <c r="A77" s="229" t="s">
        <v>101</v>
      </c>
      <c r="B77" s="230"/>
      <c r="C77" s="231"/>
      <c r="D77" s="231"/>
      <c r="E77" s="231"/>
      <c r="F77" s="225" t="s">
        <v>34</v>
      </c>
      <c r="G77" s="222"/>
    </row>
    <row r="78" spans="1:7" ht="15">
      <c r="A78" s="250" t="s">
        <v>102</v>
      </c>
      <c r="B78" s="339" t="s">
        <v>103</v>
      </c>
      <c r="C78" s="339" t="s">
        <v>104</v>
      </c>
      <c r="D78" s="339" t="s">
        <v>105</v>
      </c>
      <c r="E78" s="261" t="s">
        <v>34</v>
      </c>
      <c r="F78" s="225" t="s">
        <v>34</v>
      </c>
      <c r="G78" s="222"/>
    </row>
    <row r="79" spans="1:7" ht="15">
      <c r="A79" s="234">
        <v>2025</v>
      </c>
      <c r="B79" s="236">
        <v>21600</v>
      </c>
      <c r="C79" s="236">
        <v>59000</v>
      </c>
      <c r="D79" s="236">
        <v>1054000</v>
      </c>
      <c r="E79" s="338" t="s">
        <v>34</v>
      </c>
      <c r="F79" s="225" t="s">
        <v>34</v>
      </c>
      <c r="G79" s="222"/>
    </row>
    <row r="80" spans="1:7" ht="15">
      <c r="A80" s="234">
        <v>2026</v>
      </c>
      <c r="B80" s="236">
        <v>22000</v>
      </c>
      <c r="C80" s="236">
        <v>60100</v>
      </c>
      <c r="D80" s="236">
        <v>1070700</v>
      </c>
      <c r="E80" s="338" t="s">
        <v>34</v>
      </c>
      <c r="F80" s="225" t="s">
        <v>34</v>
      </c>
      <c r="G80" s="222"/>
    </row>
    <row r="81" spans="1:7" ht="15">
      <c r="A81" s="234">
        <v>2027</v>
      </c>
      <c r="B81" s="236">
        <v>22500</v>
      </c>
      <c r="C81" s="236">
        <v>61100</v>
      </c>
      <c r="D81" s="236">
        <v>1087800</v>
      </c>
      <c r="E81" s="338" t="s">
        <v>34</v>
      </c>
      <c r="F81" s="225" t="s">
        <v>34</v>
      </c>
      <c r="G81" s="222"/>
    </row>
    <row r="82" spans="1:7" ht="15">
      <c r="A82" s="234">
        <v>2028</v>
      </c>
      <c r="B82" s="236">
        <v>22900</v>
      </c>
      <c r="C82" s="236">
        <v>62200</v>
      </c>
      <c r="D82" s="236">
        <v>1105100</v>
      </c>
      <c r="E82" s="338" t="s">
        <v>34</v>
      </c>
      <c r="F82" s="225" t="s">
        <v>34</v>
      </c>
      <c r="G82" s="222"/>
    </row>
    <row r="83" spans="1:7" ht="15">
      <c r="A83" s="234">
        <v>2029</v>
      </c>
      <c r="B83" s="236">
        <v>23300</v>
      </c>
      <c r="C83" s="236">
        <v>63400</v>
      </c>
      <c r="D83" s="236">
        <v>1122600</v>
      </c>
      <c r="E83" s="338" t="s">
        <v>34</v>
      </c>
      <c r="F83" s="225" t="s">
        <v>34</v>
      </c>
      <c r="G83" s="222"/>
    </row>
    <row r="84" spans="1:7" ht="15">
      <c r="A84" s="234">
        <v>2030</v>
      </c>
      <c r="B84" s="236">
        <v>23800</v>
      </c>
      <c r="C84" s="236">
        <v>64500</v>
      </c>
      <c r="D84" s="236">
        <v>1140500</v>
      </c>
      <c r="E84" s="338" t="s">
        <v>34</v>
      </c>
      <c r="F84" s="225" t="s">
        <v>34</v>
      </c>
      <c r="G84" s="222"/>
    </row>
    <row r="85" spans="1:7" ht="15">
      <c r="A85" s="234">
        <v>2031</v>
      </c>
      <c r="B85" s="236">
        <v>23800</v>
      </c>
      <c r="C85" s="236">
        <v>64500</v>
      </c>
      <c r="D85" s="236">
        <v>1140500</v>
      </c>
      <c r="E85" s="338" t="s">
        <v>34</v>
      </c>
      <c r="F85" s="225" t="s">
        <v>34</v>
      </c>
      <c r="G85" s="222"/>
    </row>
    <row r="86" spans="1:7" ht="15">
      <c r="A86" s="234">
        <v>2032</v>
      </c>
      <c r="B86" s="236">
        <v>23800</v>
      </c>
      <c r="C86" s="236">
        <v>64500</v>
      </c>
      <c r="D86" s="236">
        <v>1140500</v>
      </c>
      <c r="E86" s="338" t="s">
        <v>34</v>
      </c>
      <c r="F86" s="225" t="s">
        <v>34</v>
      </c>
      <c r="G86" s="222"/>
    </row>
    <row r="87" spans="1:7" ht="15">
      <c r="A87" s="234">
        <v>2033</v>
      </c>
      <c r="B87" s="236">
        <v>23800</v>
      </c>
      <c r="C87" s="236">
        <v>64500</v>
      </c>
      <c r="D87" s="236">
        <v>1140500</v>
      </c>
      <c r="E87" s="338" t="s">
        <v>34</v>
      </c>
      <c r="F87" s="225" t="s">
        <v>34</v>
      </c>
      <c r="G87" s="222"/>
    </row>
    <row r="88" spans="1:7" ht="15">
      <c r="A88" s="234">
        <v>2034</v>
      </c>
      <c r="B88" s="236">
        <v>23800</v>
      </c>
      <c r="C88" s="236">
        <v>64500</v>
      </c>
      <c r="D88" s="236">
        <v>1140500</v>
      </c>
      <c r="E88" s="338" t="s">
        <v>34</v>
      </c>
      <c r="F88" s="225" t="s">
        <v>34</v>
      </c>
      <c r="G88" s="222"/>
    </row>
    <row r="89" spans="1:7" ht="15">
      <c r="A89" s="234">
        <v>2035</v>
      </c>
      <c r="B89" s="236">
        <v>23800</v>
      </c>
      <c r="C89" s="236">
        <v>64500</v>
      </c>
      <c r="D89" s="236">
        <v>1140500</v>
      </c>
      <c r="E89" s="338" t="s">
        <v>34</v>
      </c>
      <c r="F89" s="225" t="s">
        <v>34</v>
      </c>
      <c r="G89" s="222"/>
    </row>
    <row r="90" spans="1:7" ht="15">
      <c r="A90" s="234">
        <v>2036</v>
      </c>
      <c r="B90" s="236">
        <v>23800</v>
      </c>
      <c r="C90" s="236">
        <v>64500</v>
      </c>
      <c r="D90" s="236">
        <v>1140500</v>
      </c>
      <c r="E90" s="338" t="s">
        <v>34</v>
      </c>
      <c r="F90" s="225" t="s">
        <v>34</v>
      </c>
      <c r="G90" s="222"/>
    </row>
    <row r="91" spans="1:7" ht="15">
      <c r="A91" s="234">
        <v>2037</v>
      </c>
      <c r="B91" s="236">
        <v>23800</v>
      </c>
      <c r="C91" s="236">
        <v>64500</v>
      </c>
      <c r="D91" s="236">
        <v>1140500</v>
      </c>
      <c r="E91" s="338" t="s">
        <v>34</v>
      </c>
      <c r="F91" s="225" t="s">
        <v>34</v>
      </c>
      <c r="G91" s="222"/>
    </row>
    <row r="92" spans="1:7" ht="15">
      <c r="A92" s="234">
        <v>2038</v>
      </c>
      <c r="B92" s="236">
        <v>23800</v>
      </c>
      <c r="C92" s="236">
        <v>64500</v>
      </c>
      <c r="D92" s="236">
        <v>1140500</v>
      </c>
      <c r="E92" s="338" t="s">
        <v>34</v>
      </c>
      <c r="F92" s="225" t="s">
        <v>34</v>
      </c>
      <c r="G92" s="222"/>
    </row>
    <row r="93" spans="1:7" ht="15">
      <c r="A93" s="234">
        <v>2039</v>
      </c>
      <c r="B93" s="236">
        <v>23800</v>
      </c>
      <c r="C93" s="236">
        <v>64500</v>
      </c>
      <c r="D93" s="236">
        <v>1140500</v>
      </c>
      <c r="E93" s="338" t="s">
        <v>34</v>
      </c>
      <c r="F93" s="225" t="s">
        <v>34</v>
      </c>
      <c r="G93" s="222"/>
    </row>
    <row r="94" spans="1:7" ht="15">
      <c r="A94" s="234">
        <v>2040</v>
      </c>
      <c r="B94" s="236">
        <v>23800</v>
      </c>
      <c r="C94" s="236">
        <v>64500</v>
      </c>
      <c r="D94" s="236">
        <v>1140500</v>
      </c>
      <c r="E94" s="338" t="s">
        <v>34</v>
      </c>
      <c r="F94" s="225" t="s">
        <v>34</v>
      </c>
      <c r="G94" s="222"/>
    </row>
    <row r="95" spans="1:7" ht="15">
      <c r="A95" s="234">
        <v>2041</v>
      </c>
      <c r="B95" s="236">
        <v>23800</v>
      </c>
      <c r="C95" s="236">
        <v>64500</v>
      </c>
      <c r="D95" s="236">
        <v>1140500</v>
      </c>
      <c r="E95" s="338" t="s">
        <v>34</v>
      </c>
      <c r="F95" s="225" t="s">
        <v>34</v>
      </c>
      <c r="G95" s="222"/>
    </row>
    <row r="96" spans="1:7" ht="15">
      <c r="A96" s="234">
        <v>2042</v>
      </c>
      <c r="B96" s="236">
        <v>23800</v>
      </c>
      <c r="C96" s="236">
        <v>64500</v>
      </c>
      <c r="D96" s="236">
        <v>1140500</v>
      </c>
      <c r="E96" s="338" t="s">
        <v>34</v>
      </c>
      <c r="F96" s="225" t="s">
        <v>34</v>
      </c>
      <c r="G96" s="222"/>
    </row>
    <row r="97" spans="1:7" ht="15">
      <c r="A97" s="234">
        <v>2043</v>
      </c>
      <c r="B97" s="236">
        <v>23800</v>
      </c>
      <c r="C97" s="236">
        <v>64500</v>
      </c>
      <c r="D97" s="236">
        <v>1140500</v>
      </c>
      <c r="E97" s="338" t="s">
        <v>34</v>
      </c>
      <c r="F97" s="225" t="s">
        <v>34</v>
      </c>
      <c r="G97" s="222"/>
    </row>
    <row r="98" spans="1:7" ht="15">
      <c r="A98" s="234">
        <v>2044</v>
      </c>
      <c r="B98" s="236">
        <v>23800</v>
      </c>
      <c r="C98" s="236">
        <v>64500</v>
      </c>
      <c r="D98" s="236">
        <v>1140500</v>
      </c>
      <c r="E98" s="338" t="s">
        <v>34</v>
      </c>
      <c r="F98" s="225" t="s">
        <v>34</v>
      </c>
      <c r="G98" s="222"/>
    </row>
    <row r="99" spans="1:7" ht="15">
      <c r="A99" s="234">
        <v>2045</v>
      </c>
      <c r="B99" s="236">
        <v>23800</v>
      </c>
      <c r="C99" s="236">
        <v>64500</v>
      </c>
      <c r="D99" s="236">
        <v>1140500</v>
      </c>
      <c r="E99" s="338" t="s">
        <v>34</v>
      </c>
      <c r="F99" s="225" t="s">
        <v>34</v>
      </c>
      <c r="G99" s="222"/>
    </row>
    <row r="100" spans="1:7" ht="15">
      <c r="A100" s="234">
        <v>2046</v>
      </c>
      <c r="B100" s="236">
        <v>23800</v>
      </c>
      <c r="C100" s="236">
        <v>64500</v>
      </c>
      <c r="D100" s="236">
        <v>1140500</v>
      </c>
      <c r="E100" s="338" t="s">
        <v>34</v>
      </c>
      <c r="F100" s="225" t="s">
        <v>34</v>
      </c>
      <c r="G100" s="222"/>
    </row>
    <row r="101" spans="1:7" ht="15">
      <c r="A101" s="234">
        <v>2047</v>
      </c>
      <c r="B101" s="236">
        <v>23800</v>
      </c>
      <c r="C101" s="236">
        <v>64500</v>
      </c>
      <c r="D101" s="236">
        <v>1140500</v>
      </c>
      <c r="E101" s="338" t="s">
        <v>34</v>
      </c>
      <c r="F101" s="225" t="s">
        <v>34</v>
      </c>
      <c r="G101" s="222"/>
    </row>
    <row r="102" spans="1:7" ht="15">
      <c r="A102" s="234">
        <v>2048</v>
      </c>
      <c r="B102" s="236">
        <v>23800</v>
      </c>
      <c r="C102" s="236">
        <v>64500</v>
      </c>
      <c r="D102" s="236">
        <v>1140500</v>
      </c>
      <c r="E102" s="338" t="s">
        <v>34</v>
      </c>
      <c r="F102" s="225" t="s">
        <v>34</v>
      </c>
      <c r="G102" s="222"/>
    </row>
    <row r="103" spans="1:7" ht="15">
      <c r="A103" s="234">
        <v>2049</v>
      </c>
      <c r="B103" s="236">
        <v>23800</v>
      </c>
      <c r="C103" s="236">
        <v>64500</v>
      </c>
      <c r="D103" s="236">
        <v>1140500</v>
      </c>
      <c r="E103" s="338" t="s">
        <v>34</v>
      </c>
      <c r="F103" s="225" t="s">
        <v>34</v>
      </c>
      <c r="G103" s="222"/>
    </row>
    <row r="104" spans="1:7" ht="15">
      <c r="A104" s="234">
        <v>2050</v>
      </c>
      <c r="B104" s="236">
        <v>23800</v>
      </c>
      <c r="C104" s="236">
        <v>64500</v>
      </c>
      <c r="D104" s="236">
        <v>1140500</v>
      </c>
      <c r="E104" s="338" t="s">
        <v>34</v>
      </c>
      <c r="F104" s="225" t="s">
        <v>34</v>
      </c>
      <c r="G104" s="222"/>
    </row>
    <row r="105" spans="1:7" ht="15">
      <c r="A105" s="234">
        <v>2051</v>
      </c>
      <c r="B105" s="236">
        <v>23800</v>
      </c>
      <c r="C105" s="236">
        <v>64500</v>
      </c>
      <c r="D105" s="236">
        <v>1140500</v>
      </c>
      <c r="E105" s="338" t="s">
        <v>34</v>
      </c>
      <c r="F105" s="225" t="s">
        <v>34</v>
      </c>
      <c r="G105" s="222"/>
    </row>
    <row r="106" spans="1:7" ht="15">
      <c r="A106" s="234">
        <v>2052</v>
      </c>
      <c r="B106" s="236">
        <v>23800</v>
      </c>
      <c r="C106" s="236">
        <v>64500</v>
      </c>
      <c r="D106" s="236">
        <v>1140500</v>
      </c>
      <c r="E106" s="338" t="s">
        <v>34</v>
      </c>
      <c r="F106" s="225" t="s">
        <v>34</v>
      </c>
      <c r="G106" s="222"/>
    </row>
    <row r="107" spans="1:7" ht="15">
      <c r="A107" s="234">
        <v>2053</v>
      </c>
      <c r="B107" s="236">
        <v>23800</v>
      </c>
      <c r="C107" s="236">
        <v>64500</v>
      </c>
      <c r="D107" s="236">
        <v>1140500</v>
      </c>
      <c r="E107" s="338" t="s">
        <v>34</v>
      </c>
      <c r="F107" s="225" t="s">
        <v>34</v>
      </c>
      <c r="G107" s="222"/>
    </row>
    <row r="108" spans="1:7" ht="15">
      <c r="A108" s="234">
        <v>2054</v>
      </c>
      <c r="B108" s="236">
        <v>23800</v>
      </c>
      <c r="C108" s="236">
        <v>64500</v>
      </c>
      <c r="D108" s="236">
        <v>1140500</v>
      </c>
      <c r="E108" s="338" t="s">
        <v>34</v>
      </c>
      <c r="F108" s="225" t="s">
        <v>34</v>
      </c>
      <c r="G108" s="222"/>
    </row>
    <row r="109" spans="1:7" ht="15">
      <c r="A109" s="234">
        <v>2055</v>
      </c>
      <c r="B109" s="236">
        <v>23800</v>
      </c>
      <c r="C109" s="236">
        <v>64500</v>
      </c>
      <c r="D109" s="236">
        <v>1140500</v>
      </c>
      <c r="E109" s="338" t="s">
        <v>34</v>
      </c>
      <c r="F109" s="225" t="s">
        <v>34</v>
      </c>
      <c r="G109" s="222"/>
    </row>
    <row r="110" spans="1:7" ht="15">
      <c r="A110" s="337" t="s">
        <v>34</v>
      </c>
      <c r="B110" s="338" t="s">
        <v>34</v>
      </c>
      <c r="C110" s="338" t="s">
        <v>34</v>
      </c>
      <c r="D110" s="262" t="s">
        <v>34</v>
      </c>
      <c r="E110" s="338" t="s">
        <v>34</v>
      </c>
      <c r="F110" s="225" t="s">
        <v>34</v>
      </c>
      <c r="G110" s="222"/>
    </row>
    <row r="111" spans="1:7" ht="15">
      <c r="A111" s="340" t="s">
        <v>106</v>
      </c>
      <c r="B111" s="347"/>
      <c r="C111" s="347"/>
      <c r="D111" s="341"/>
      <c r="E111" s="259" t="s">
        <v>34</v>
      </c>
      <c r="F111" s="225" t="s">
        <v>34</v>
      </c>
      <c r="G111" s="222"/>
    </row>
    <row r="112" spans="1:7" ht="15">
      <c r="A112" s="358" t="s">
        <v>107</v>
      </c>
      <c r="B112" s="359"/>
      <c r="C112" s="359"/>
      <c r="D112" s="360"/>
      <c r="E112" s="259" t="s">
        <v>34</v>
      </c>
      <c r="F112" s="225" t="s">
        <v>34</v>
      </c>
      <c r="G112" s="222"/>
    </row>
    <row r="113" spans="1:7" ht="15">
      <c r="A113" s="247" t="s">
        <v>21</v>
      </c>
      <c r="B113" s="231"/>
      <c r="C113" s="231"/>
      <c r="D113" s="231"/>
      <c r="E113" s="231"/>
      <c r="F113" s="225" t="s">
        <v>34</v>
      </c>
      <c r="G113" s="222"/>
    </row>
    <row r="114" spans="1:7" ht="15">
      <c r="A114" s="229" t="s">
        <v>108</v>
      </c>
      <c r="B114" s="231"/>
      <c r="C114" s="231"/>
      <c r="D114" s="231"/>
      <c r="E114" s="231"/>
      <c r="F114" s="225" t="s">
        <v>34</v>
      </c>
      <c r="G114" s="222"/>
    </row>
    <row r="115" spans="1:7" ht="34.5" customHeight="1">
      <c r="A115" s="248" t="s">
        <v>109</v>
      </c>
      <c r="B115" s="339" t="s">
        <v>110</v>
      </c>
      <c r="C115" s="231"/>
      <c r="D115" s="231"/>
      <c r="E115" s="231"/>
      <c r="F115" s="225" t="s">
        <v>34</v>
      </c>
      <c r="G115" s="222"/>
    </row>
    <row r="116" spans="1:7" ht="15">
      <c r="A116" s="234">
        <v>2005</v>
      </c>
      <c r="B116" s="235">
        <v>1.54</v>
      </c>
      <c r="C116" s="231"/>
      <c r="D116" s="231"/>
      <c r="E116" s="231"/>
      <c r="F116" s="225" t="s">
        <v>34</v>
      </c>
      <c r="G116" s="222"/>
    </row>
    <row r="117" spans="1:7" ht="15">
      <c r="A117" s="234">
        <v>2006</v>
      </c>
      <c r="B117" s="235">
        <v>1.49</v>
      </c>
      <c r="C117" s="231"/>
      <c r="D117" s="231"/>
      <c r="E117" s="231"/>
      <c r="F117" s="225" t="s">
        <v>34</v>
      </c>
      <c r="G117" s="222"/>
    </row>
    <row r="118" spans="1:7" ht="15">
      <c r="A118" s="234">
        <v>2007</v>
      </c>
      <c r="B118" s="235">
        <v>1.45</v>
      </c>
      <c r="C118" s="231"/>
      <c r="D118" s="231"/>
      <c r="E118" s="231"/>
      <c r="F118" s="225" t="s">
        <v>34</v>
      </c>
      <c r="G118" s="222"/>
    </row>
    <row r="119" spans="1:7" ht="15">
      <c r="A119" s="234">
        <v>2008</v>
      </c>
      <c r="B119" s="235">
        <v>1.43</v>
      </c>
      <c r="C119" s="231"/>
      <c r="D119" s="231"/>
      <c r="E119" s="231"/>
      <c r="F119" s="225" t="s">
        <v>34</v>
      </c>
      <c r="G119" s="222"/>
    </row>
    <row r="120" spans="1:7" ht="15">
      <c r="A120" s="234">
        <v>2009</v>
      </c>
      <c r="B120" s="235">
        <v>1.42</v>
      </c>
      <c r="C120" s="231"/>
      <c r="D120" s="231"/>
      <c r="E120" s="231"/>
      <c r="F120" s="225" t="s">
        <v>34</v>
      </c>
      <c r="G120" s="222"/>
    </row>
    <row r="121" spans="1:7" ht="15">
      <c r="A121" s="234">
        <v>2010</v>
      </c>
      <c r="B121" s="235">
        <v>1.4</v>
      </c>
      <c r="C121" s="231"/>
      <c r="D121" s="231"/>
      <c r="E121" s="231"/>
      <c r="F121" s="225" t="s">
        <v>34</v>
      </c>
      <c r="G121" s="222"/>
    </row>
    <row r="122" spans="1:7" ht="15">
      <c r="A122" s="234">
        <v>2011</v>
      </c>
      <c r="B122" s="235">
        <v>1.37</v>
      </c>
      <c r="C122" s="231"/>
      <c r="D122" s="231"/>
      <c r="E122" s="231"/>
      <c r="F122" s="225" t="s">
        <v>34</v>
      </c>
      <c r="G122" s="222"/>
    </row>
    <row r="123" spans="1:7" ht="15">
      <c r="A123" s="234">
        <v>2012</v>
      </c>
      <c r="B123" s="235">
        <v>1.35</v>
      </c>
      <c r="C123" s="231"/>
      <c r="D123" s="231"/>
      <c r="E123" s="231"/>
      <c r="F123" s="225" t="s">
        <v>34</v>
      </c>
      <c r="G123" s="222"/>
    </row>
    <row r="124" spans="1:7" ht="15">
      <c r="A124" s="234">
        <v>2013</v>
      </c>
      <c r="B124" s="235">
        <v>1.32</v>
      </c>
      <c r="C124" s="231"/>
      <c r="D124" s="231"/>
      <c r="E124" s="231"/>
      <c r="F124" s="225" t="s">
        <v>34</v>
      </c>
      <c r="G124" s="222"/>
    </row>
    <row r="125" spans="1:7" ht="15">
      <c r="A125" s="234">
        <v>2014</v>
      </c>
      <c r="B125" s="235">
        <v>1.3</v>
      </c>
      <c r="C125" s="231"/>
      <c r="D125" s="231"/>
      <c r="E125" s="231"/>
      <c r="F125" s="225" t="s">
        <v>34</v>
      </c>
      <c r="G125" s="222"/>
    </row>
    <row r="126" spans="1:7" ht="15">
      <c r="A126" s="234">
        <v>2015</v>
      </c>
      <c r="B126" s="235">
        <v>1.29</v>
      </c>
      <c r="C126" s="231"/>
      <c r="D126" s="231"/>
      <c r="E126" s="231"/>
      <c r="F126" s="225" t="s">
        <v>34</v>
      </c>
      <c r="G126" s="222"/>
    </row>
    <row r="127" spans="1:7" ht="15">
      <c r="A127" s="234">
        <v>2016</v>
      </c>
      <c r="B127" s="235">
        <v>1.28</v>
      </c>
      <c r="C127" s="231"/>
      <c r="D127" s="231"/>
      <c r="E127" s="231"/>
      <c r="F127" s="225" t="s">
        <v>34</v>
      </c>
      <c r="G127" s="222"/>
    </row>
    <row r="128" spans="1:7" ht="15">
      <c r="A128" s="234">
        <v>2017</v>
      </c>
      <c r="B128" s="235">
        <v>1.25</v>
      </c>
      <c r="C128" s="231"/>
      <c r="D128" s="231"/>
      <c r="E128" s="231"/>
      <c r="F128" s="225" t="s">
        <v>34</v>
      </c>
      <c r="G128" s="222"/>
    </row>
    <row r="129" spans="1:7" ht="15">
      <c r="A129" s="234">
        <v>2018</v>
      </c>
      <c r="B129" s="235">
        <v>1.23</v>
      </c>
      <c r="C129" s="231"/>
      <c r="D129" s="231"/>
      <c r="E129" s="231"/>
      <c r="F129" s="225" t="s">
        <v>34</v>
      </c>
      <c r="G129" s="222"/>
    </row>
    <row r="130" spans="1:7" ht="15">
      <c r="A130" s="234">
        <v>2019</v>
      </c>
      <c r="B130" s="235">
        <v>1.21</v>
      </c>
      <c r="C130" s="231"/>
      <c r="D130" s="231"/>
      <c r="E130" s="231"/>
      <c r="F130" s="225" t="s">
        <v>34</v>
      </c>
      <c r="G130" s="222"/>
    </row>
    <row r="131" spans="1:7" ht="15">
      <c r="A131" s="234">
        <v>2020</v>
      </c>
      <c r="B131" s="235">
        <v>1.19</v>
      </c>
      <c r="C131" s="231"/>
      <c r="D131" s="231"/>
      <c r="E131" s="231"/>
      <c r="F131" s="225" t="s">
        <v>34</v>
      </c>
      <c r="G131" s="222"/>
    </row>
    <row r="132" spans="1:7" ht="15">
      <c r="A132" s="234">
        <v>2021</v>
      </c>
      <c r="B132" s="235">
        <v>1.1399999999999999</v>
      </c>
      <c r="C132" s="231"/>
      <c r="D132" s="231"/>
      <c r="E132" s="231"/>
      <c r="F132" s="225" t="s">
        <v>34</v>
      </c>
      <c r="G132" s="222"/>
    </row>
    <row r="133" spans="1:7" ht="15">
      <c r="A133" s="234">
        <v>2022</v>
      </c>
      <c r="B133" s="235">
        <v>1.06</v>
      </c>
      <c r="C133" s="231"/>
      <c r="D133" s="231"/>
      <c r="E133" s="231"/>
      <c r="F133" s="225" t="s">
        <v>34</v>
      </c>
      <c r="G133" s="222"/>
    </row>
    <row r="134" spans="1:7" ht="15">
      <c r="A134" s="234">
        <v>2023</v>
      </c>
      <c r="B134" s="235">
        <v>1.02</v>
      </c>
      <c r="C134" s="231"/>
      <c r="D134" s="231"/>
      <c r="E134" s="231"/>
      <c r="F134" s="225" t="s">
        <v>34</v>
      </c>
      <c r="G134" s="222"/>
    </row>
    <row r="135" spans="1:7" ht="15">
      <c r="A135" s="234">
        <v>2024</v>
      </c>
      <c r="B135" s="235">
        <v>1</v>
      </c>
      <c r="C135" s="231"/>
      <c r="D135" s="231"/>
      <c r="E135" s="231"/>
      <c r="F135" s="225" t="s">
        <v>34</v>
      </c>
      <c r="G135" s="222"/>
    </row>
    <row r="136" spans="1:7" ht="15">
      <c r="A136" s="247" t="s">
        <v>21</v>
      </c>
      <c r="B136" s="231"/>
      <c r="C136" s="231"/>
      <c r="D136" s="231"/>
      <c r="E136" s="231"/>
      <c r="F136" s="225" t="s">
        <v>34</v>
      </c>
      <c r="G136" s="222"/>
    </row>
    <row r="137" spans="1:7" ht="15">
      <c r="A137" s="229" t="s">
        <v>111</v>
      </c>
      <c r="B137" s="230"/>
      <c r="C137" s="231"/>
      <c r="D137" s="231"/>
      <c r="E137" s="231"/>
      <c r="F137" s="225" t="s">
        <v>34</v>
      </c>
      <c r="G137" s="222"/>
    </row>
    <row r="138" spans="1:7" ht="51.75" customHeight="1">
      <c r="A138" s="248" t="s">
        <v>112</v>
      </c>
      <c r="B138" s="339" t="s">
        <v>113</v>
      </c>
      <c r="C138" s="231"/>
      <c r="D138" s="231"/>
      <c r="E138" s="231"/>
      <c r="F138" s="225" t="s">
        <v>34</v>
      </c>
      <c r="G138" s="222"/>
    </row>
    <row r="139" spans="1:7" ht="15">
      <c r="A139" s="263" t="s">
        <v>114</v>
      </c>
      <c r="B139" s="243">
        <v>0.13</v>
      </c>
      <c r="C139" s="231"/>
      <c r="D139" s="231"/>
      <c r="E139" s="231"/>
      <c r="F139" s="225" t="s">
        <v>34</v>
      </c>
      <c r="G139" s="222"/>
    </row>
    <row r="140" spans="1:7" ht="15">
      <c r="A140" s="263" t="s">
        <v>115</v>
      </c>
      <c r="B140" s="243">
        <v>1.24</v>
      </c>
      <c r="C140" s="231"/>
      <c r="D140" s="231"/>
      <c r="E140" s="231"/>
      <c r="F140" s="225" t="s">
        <v>34</v>
      </c>
      <c r="G140" s="222"/>
    </row>
    <row r="141" spans="1:7" ht="15">
      <c r="A141" s="263" t="s">
        <v>116</v>
      </c>
      <c r="B141" s="243">
        <v>0.1</v>
      </c>
      <c r="C141" s="231"/>
      <c r="D141" s="231"/>
      <c r="E141" s="231"/>
      <c r="F141" s="225" t="s">
        <v>34</v>
      </c>
      <c r="G141" s="222"/>
    </row>
    <row r="142" spans="1:7" ht="30" customHeight="1">
      <c r="A142" s="234" t="s">
        <v>117</v>
      </c>
      <c r="B142" s="243">
        <v>1.1000000000000001E-3</v>
      </c>
      <c r="C142" s="231"/>
      <c r="D142" s="231"/>
      <c r="E142" s="231"/>
      <c r="F142" s="225" t="s">
        <v>34</v>
      </c>
      <c r="G142" s="222"/>
    </row>
    <row r="143" spans="1:7" ht="15">
      <c r="A143" s="247" t="s">
        <v>21</v>
      </c>
      <c r="B143" s="264" t="s">
        <v>34</v>
      </c>
      <c r="C143" s="231"/>
      <c r="D143" s="231"/>
      <c r="E143" s="231"/>
      <c r="F143" s="225" t="s">
        <v>34</v>
      </c>
      <c r="G143" s="222"/>
    </row>
    <row r="144" spans="1:7" ht="30">
      <c r="A144" s="248" t="s">
        <v>112</v>
      </c>
      <c r="B144" s="339" t="s">
        <v>118</v>
      </c>
      <c r="C144" s="231"/>
      <c r="D144" s="231"/>
      <c r="E144" s="231"/>
      <c r="F144" s="225" t="s">
        <v>34</v>
      </c>
      <c r="G144" s="222"/>
    </row>
    <row r="145" spans="1:7" ht="34.5" customHeight="1">
      <c r="A145" s="234" t="s">
        <v>119</v>
      </c>
      <c r="B145" s="243">
        <v>0.22</v>
      </c>
      <c r="C145" s="231"/>
      <c r="D145" s="231"/>
      <c r="E145" s="231"/>
      <c r="F145" s="225" t="s">
        <v>34</v>
      </c>
      <c r="G145" s="222"/>
    </row>
    <row r="146" spans="1:7" ht="35.25" customHeight="1">
      <c r="A146" s="234" t="s">
        <v>120</v>
      </c>
      <c r="B146" s="243">
        <v>0.56999999999999995</v>
      </c>
      <c r="C146" s="231"/>
      <c r="D146" s="231"/>
      <c r="E146" s="231"/>
      <c r="F146" s="225" t="s">
        <v>34</v>
      </c>
      <c r="G146" s="222"/>
    </row>
    <row r="147" spans="1:7" ht="15">
      <c r="A147" s="265" t="s">
        <v>34</v>
      </c>
      <c r="B147" s="266" t="s">
        <v>34</v>
      </c>
      <c r="C147" s="231"/>
      <c r="D147" s="231"/>
      <c r="E147" s="231"/>
      <c r="F147" s="225" t="s">
        <v>34</v>
      </c>
      <c r="G147" s="222"/>
    </row>
    <row r="148" spans="1:7" ht="111" customHeight="1">
      <c r="A148" s="340" t="s">
        <v>121</v>
      </c>
      <c r="B148" s="341"/>
      <c r="C148" s="231"/>
      <c r="D148" s="231"/>
      <c r="E148" s="231"/>
      <c r="F148" s="225" t="s">
        <v>34</v>
      </c>
      <c r="G148" s="222"/>
    </row>
    <row r="149" spans="1:7" ht="36" customHeight="1">
      <c r="A149" s="342" t="s">
        <v>122</v>
      </c>
      <c r="B149" s="343"/>
      <c r="C149" s="231"/>
      <c r="D149" s="231"/>
      <c r="E149" s="231"/>
      <c r="F149" s="225" t="s">
        <v>34</v>
      </c>
      <c r="G149" s="222"/>
    </row>
    <row r="150" spans="1:7" ht="15">
      <c r="A150" s="247" t="s">
        <v>21</v>
      </c>
      <c r="B150" s="231"/>
      <c r="C150" s="231"/>
      <c r="D150" s="231"/>
      <c r="E150" s="231"/>
      <c r="F150" s="225" t="s">
        <v>34</v>
      </c>
      <c r="G150" s="222"/>
    </row>
    <row r="151" spans="1:7" ht="15">
      <c r="A151" s="229" t="s">
        <v>123</v>
      </c>
      <c r="B151" s="230"/>
      <c r="C151" s="231"/>
      <c r="D151" s="231"/>
      <c r="E151" s="231"/>
      <c r="F151" s="225" t="s">
        <v>34</v>
      </c>
      <c r="G151" s="222"/>
    </row>
    <row r="152" spans="1:7" ht="36.75" customHeight="1">
      <c r="A152" s="248" t="s">
        <v>124</v>
      </c>
      <c r="B152" s="339" t="s">
        <v>125</v>
      </c>
      <c r="C152" s="231"/>
      <c r="D152" s="231"/>
      <c r="E152" s="231"/>
      <c r="F152" s="225" t="s">
        <v>34</v>
      </c>
      <c r="G152" s="222"/>
    </row>
    <row r="153" spans="1:7" ht="15">
      <c r="A153" s="234" t="s">
        <v>126</v>
      </c>
      <c r="B153" s="249">
        <v>1.76</v>
      </c>
      <c r="C153" s="231"/>
      <c r="D153" s="231"/>
      <c r="E153" s="231"/>
      <c r="F153" s="225" t="s">
        <v>34</v>
      </c>
      <c r="G153" s="222"/>
    </row>
    <row r="154" spans="1:7" ht="15">
      <c r="A154" s="234" t="s">
        <v>127</v>
      </c>
      <c r="B154" s="249">
        <v>2.21</v>
      </c>
      <c r="C154" s="231"/>
      <c r="D154" s="231"/>
      <c r="E154" s="231"/>
      <c r="F154" s="225" t="s">
        <v>34</v>
      </c>
      <c r="G154" s="222"/>
    </row>
    <row r="155" spans="1:7" ht="15">
      <c r="A155" s="234" t="s">
        <v>128</v>
      </c>
      <c r="B155" s="249">
        <v>2.09</v>
      </c>
      <c r="C155" s="231"/>
      <c r="D155" s="231"/>
      <c r="E155" s="231"/>
      <c r="F155" s="225" t="s">
        <v>34</v>
      </c>
      <c r="G155" s="222"/>
    </row>
    <row r="156" spans="1:7" ht="15">
      <c r="A156" s="234" t="s">
        <v>129</v>
      </c>
      <c r="B156" s="249">
        <v>0.33</v>
      </c>
      <c r="C156" s="231"/>
      <c r="D156" s="231"/>
      <c r="E156" s="231"/>
      <c r="F156" s="225" t="s">
        <v>34</v>
      </c>
      <c r="G156" s="222"/>
    </row>
    <row r="157" spans="1:7" ht="15">
      <c r="A157" s="234" t="s">
        <v>130</v>
      </c>
      <c r="B157" s="249">
        <v>2.09</v>
      </c>
      <c r="C157" s="231"/>
      <c r="D157" s="231"/>
      <c r="E157" s="231"/>
      <c r="F157" s="225" t="s">
        <v>34</v>
      </c>
      <c r="G157" s="222"/>
    </row>
    <row r="158" spans="1:7" ht="15">
      <c r="A158" s="237" t="s">
        <v>34</v>
      </c>
      <c r="B158" s="245" t="s">
        <v>34</v>
      </c>
      <c r="C158" s="231"/>
      <c r="D158" s="231"/>
      <c r="E158" s="231"/>
      <c r="F158" s="225" t="s">
        <v>34</v>
      </c>
      <c r="G158" s="222"/>
    </row>
    <row r="159" spans="1:7" ht="153.75" customHeight="1">
      <c r="A159" s="340" t="s">
        <v>131</v>
      </c>
      <c r="B159" s="341"/>
      <c r="C159" s="231"/>
      <c r="D159" s="231"/>
      <c r="E159" s="231"/>
      <c r="F159" s="225" t="s">
        <v>34</v>
      </c>
      <c r="G159" s="222"/>
    </row>
    <row r="160" spans="1:7" ht="50.25" customHeight="1">
      <c r="A160" s="342" t="s">
        <v>132</v>
      </c>
      <c r="B160" s="343"/>
      <c r="C160" s="231"/>
      <c r="D160" s="231"/>
      <c r="E160" s="231"/>
      <c r="F160" s="225" t="s">
        <v>34</v>
      </c>
      <c r="G160" s="222"/>
    </row>
    <row r="161" spans="1:7" ht="15">
      <c r="A161" s="247" t="s">
        <v>21</v>
      </c>
      <c r="B161" s="222"/>
      <c r="C161" s="222"/>
      <c r="D161" s="222"/>
      <c r="E161" s="222"/>
      <c r="F161" s="225" t="s">
        <v>34</v>
      </c>
      <c r="G161" s="222"/>
    </row>
    <row r="162" spans="1:7" ht="15">
      <c r="A162" s="229" t="s">
        <v>133</v>
      </c>
      <c r="B162" s="230"/>
      <c r="C162" s="222"/>
      <c r="D162" s="222"/>
      <c r="E162" s="222"/>
      <c r="F162" s="225" t="s">
        <v>34</v>
      </c>
      <c r="G162" s="222"/>
    </row>
    <row r="163" spans="1:7" ht="15.75" customHeight="1">
      <c r="A163" s="345" t="s">
        <v>134</v>
      </c>
      <c r="B163" s="350" t="s">
        <v>135</v>
      </c>
      <c r="C163" s="350"/>
      <c r="D163" s="351"/>
      <c r="E163" s="222"/>
      <c r="F163" s="225" t="s">
        <v>34</v>
      </c>
      <c r="G163" s="222"/>
    </row>
    <row r="164" spans="1:7" ht="37.5" customHeight="1">
      <c r="A164" s="346"/>
      <c r="B164" s="267" t="s">
        <v>136</v>
      </c>
      <c r="C164" s="267" t="s">
        <v>137</v>
      </c>
      <c r="D164" s="267" t="s">
        <v>138</v>
      </c>
      <c r="E164" s="222"/>
      <c r="F164" s="225" t="s">
        <v>34</v>
      </c>
      <c r="G164" s="222"/>
    </row>
    <row r="165" spans="1:7" ht="15">
      <c r="A165" s="263" t="s">
        <v>139</v>
      </c>
      <c r="B165" s="243">
        <v>0.04</v>
      </c>
      <c r="C165" s="243">
        <v>0.04</v>
      </c>
      <c r="D165" s="243">
        <v>7.0000000000000007E-2</v>
      </c>
      <c r="E165" s="222"/>
      <c r="F165" s="225" t="s">
        <v>34</v>
      </c>
      <c r="G165" s="222"/>
    </row>
    <row r="166" spans="1:7" ht="15">
      <c r="A166" s="263" t="s">
        <v>140</v>
      </c>
      <c r="B166" s="243">
        <v>0.36</v>
      </c>
      <c r="C166" s="243">
        <v>0.17</v>
      </c>
      <c r="D166" s="243">
        <v>1</v>
      </c>
      <c r="E166" s="222"/>
      <c r="F166" s="225" t="s">
        <v>34</v>
      </c>
      <c r="G166" s="222"/>
    </row>
    <row r="167" spans="1:7" ht="15">
      <c r="A167" s="263" t="s">
        <v>141</v>
      </c>
      <c r="B167" s="243">
        <v>0.27</v>
      </c>
      <c r="C167" s="243">
        <v>0.27</v>
      </c>
      <c r="D167" s="243">
        <v>0.13</v>
      </c>
      <c r="E167" s="222"/>
      <c r="F167" s="225" t="s">
        <v>34</v>
      </c>
      <c r="G167" s="222"/>
    </row>
    <row r="168" spans="1:7" ht="15">
      <c r="A168" s="263" t="s">
        <v>142</v>
      </c>
      <c r="B168" s="243">
        <v>0.36</v>
      </c>
      <c r="C168" s="243">
        <v>0.06</v>
      </c>
      <c r="D168" s="243">
        <v>0.12</v>
      </c>
      <c r="E168" s="222"/>
      <c r="F168" s="225" t="s">
        <v>34</v>
      </c>
      <c r="G168" s="222"/>
    </row>
    <row r="169" spans="1:7" ht="15">
      <c r="A169" s="263" t="s">
        <v>143</v>
      </c>
      <c r="B169" s="243">
        <v>0.22</v>
      </c>
      <c r="C169" s="243">
        <v>0.16</v>
      </c>
      <c r="D169" s="243">
        <v>0.15</v>
      </c>
      <c r="E169" s="222"/>
      <c r="F169" s="225" t="s">
        <v>34</v>
      </c>
      <c r="G169" s="222"/>
    </row>
    <row r="170" spans="1:7" ht="15">
      <c r="A170" s="263" t="s">
        <v>144</v>
      </c>
      <c r="B170" s="243">
        <v>0.28999999999999998</v>
      </c>
      <c r="C170" s="243">
        <v>0.19</v>
      </c>
      <c r="D170" s="243">
        <v>0.15</v>
      </c>
      <c r="E170" s="222"/>
      <c r="F170" s="225" t="s">
        <v>34</v>
      </c>
      <c r="G170" s="222"/>
    </row>
    <row r="171" spans="1:7" ht="15">
      <c r="A171" s="263" t="s">
        <v>145</v>
      </c>
      <c r="B171" s="243">
        <v>0.17</v>
      </c>
      <c r="C171" s="243">
        <v>0.17</v>
      </c>
      <c r="D171" s="243">
        <v>0.12</v>
      </c>
      <c r="E171" s="222"/>
      <c r="F171" s="225" t="s">
        <v>34</v>
      </c>
      <c r="G171" s="222"/>
    </row>
    <row r="172" spans="1:7" ht="15">
      <c r="A172" s="263" t="s">
        <v>146</v>
      </c>
      <c r="B172" s="243">
        <v>0.13</v>
      </c>
      <c r="C172" s="243">
        <v>0.13</v>
      </c>
      <c r="D172" s="243">
        <v>7.0000000000000007E-2</v>
      </c>
      <c r="E172" s="222"/>
      <c r="F172" s="225" t="s">
        <v>34</v>
      </c>
      <c r="G172" s="222"/>
    </row>
    <row r="173" spans="1:7" ht="15">
      <c r="A173" s="263" t="s">
        <v>147</v>
      </c>
      <c r="B173" s="243">
        <v>0.09</v>
      </c>
      <c r="C173" s="243">
        <v>0.03</v>
      </c>
      <c r="D173" s="243">
        <v>0.21</v>
      </c>
      <c r="E173" s="222"/>
      <c r="F173" s="225" t="s">
        <v>34</v>
      </c>
      <c r="G173" s="222"/>
    </row>
    <row r="174" spans="1:7" ht="15">
      <c r="A174" s="263" t="s">
        <v>148</v>
      </c>
      <c r="B174" s="243">
        <v>0.37</v>
      </c>
      <c r="C174" s="243">
        <v>0.37</v>
      </c>
      <c r="D174" s="243">
        <v>0.23</v>
      </c>
      <c r="E174" s="222"/>
      <c r="F174" s="225" t="s">
        <v>34</v>
      </c>
      <c r="G174" s="222"/>
    </row>
    <row r="175" spans="1:7" ht="15">
      <c r="A175" s="263" t="s">
        <v>149</v>
      </c>
      <c r="B175" s="243">
        <v>0.48</v>
      </c>
      <c r="C175" s="243">
        <v>0.09</v>
      </c>
      <c r="D175" s="243">
        <v>0.08</v>
      </c>
      <c r="E175" s="222"/>
      <c r="F175" s="225" t="s">
        <v>34</v>
      </c>
      <c r="G175" s="222"/>
    </row>
    <row r="176" spans="1:7" ht="15">
      <c r="A176" s="263" t="s">
        <v>150</v>
      </c>
      <c r="B176" s="243">
        <v>0.36</v>
      </c>
      <c r="C176" s="243">
        <v>0.36</v>
      </c>
      <c r="D176" s="243">
        <v>0.37</v>
      </c>
      <c r="E176" s="222"/>
      <c r="F176" s="225" t="s">
        <v>34</v>
      </c>
      <c r="G176" s="222"/>
    </row>
    <row r="177" spans="1:7" ht="15">
      <c r="A177" s="263" t="s">
        <v>151</v>
      </c>
      <c r="B177" s="243">
        <v>0.72</v>
      </c>
      <c r="C177" s="243">
        <v>0.72</v>
      </c>
      <c r="D177" s="243">
        <v>0.72</v>
      </c>
      <c r="E177" s="222"/>
      <c r="F177" s="225" t="s">
        <v>34</v>
      </c>
      <c r="G177" s="222"/>
    </row>
    <row r="178" spans="1:7" ht="15">
      <c r="A178" s="263" t="s">
        <v>152</v>
      </c>
      <c r="B178" s="243">
        <v>0.12</v>
      </c>
      <c r="C178" s="243">
        <v>0.12</v>
      </c>
      <c r="D178" s="243">
        <v>0.08</v>
      </c>
      <c r="E178" s="222"/>
      <c r="F178" s="225" t="s">
        <v>34</v>
      </c>
      <c r="G178" s="222"/>
    </row>
    <row r="179" spans="1:7" ht="15">
      <c r="A179" s="263" t="s">
        <v>153</v>
      </c>
      <c r="B179" s="243">
        <v>0.27</v>
      </c>
      <c r="C179" s="243">
        <v>0.11</v>
      </c>
      <c r="D179" s="243">
        <v>0.55000000000000004</v>
      </c>
      <c r="E179" s="222"/>
      <c r="F179" s="225" t="s">
        <v>34</v>
      </c>
      <c r="G179" s="222"/>
    </row>
    <row r="180" spans="1:7" ht="15">
      <c r="A180" s="263" t="s">
        <v>154</v>
      </c>
      <c r="B180" s="242" t="s">
        <v>98</v>
      </c>
      <c r="C180" s="242" t="s">
        <v>98</v>
      </c>
      <c r="D180" s="243">
        <v>0.11</v>
      </c>
      <c r="E180" s="222"/>
      <c r="F180" s="225" t="s">
        <v>34</v>
      </c>
      <c r="G180" s="222"/>
    </row>
    <row r="181" spans="1:7" ht="15">
      <c r="A181" s="263" t="s">
        <v>155</v>
      </c>
      <c r="B181" s="242" t="s">
        <v>98</v>
      </c>
      <c r="C181" s="242" t="s">
        <v>98</v>
      </c>
      <c r="D181" s="243">
        <v>0.13</v>
      </c>
      <c r="E181" s="222"/>
      <c r="F181" s="225" t="s">
        <v>34</v>
      </c>
      <c r="G181" s="222"/>
    </row>
    <row r="182" spans="1:7" ht="15">
      <c r="A182" s="263" t="s">
        <v>156</v>
      </c>
      <c r="B182" s="242" t="s">
        <v>98</v>
      </c>
      <c r="C182" s="242" t="s">
        <v>98</v>
      </c>
      <c r="D182" s="243">
        <v>0.08</v>
      </c>
      <c r="E182" s="222"/>
      <c r="F182" s="225" t="s">
        <v>34</v>
      </c>
      <c r="G182" s="222"/>
    </row>
    <row r="183" spans="1:7" ht="15">
      <c r="A183" s="263" t="s">
        <v>157</v>
      </c>
      <c r="B183" s="242" t="s">
        <v>98</v>
      </c>
      <c r="C183" s="242" t="s">
        <v>98</v>
      </c>
      <c r="D183" s="243">
        <v>0.04</v>
      </c>
      <c r="E183" s="222"/>
      <c r="F183" s="225" t="s">
        <v>34</v>
      </c>
      <c r="G183" s="222"/>
    </row>
    <row r="184" spans="1:7" ht="15">
      <c r="A184" s="263" t="s">
        <v>158</v>
      </c>
      <c r="B184" s="242" t="s">
        <v>98</v>
      </c>
      <c r="C184" s="242" t="s">
        <v>98</v>
      </c>
      <c r="D184" s="243">
        <v>0.11</v>
      </c>
      <c r="E184" s="222"/>
      <c r="F184" s="225" t="s">
        <v>34</v>
      </c>
      <c r="G184" s="222"/>
    </row>
    <row r="185" spans="1:7" ht="15">
      <c r="A185" s="263" t="s">
        <v>159</v>
      </c>
      <c r="B185" s="242" t="s">
        <v>98</v>
      </c>
      <c r="C185" s="242" t="s">
        <v>98</v>
      </c>
      <c r="D185" s="243">
        <v>0.06</v>
      </c>
      <c r="E185" s="222"/>
      <c r="F185" s="225" t="s">
        <v>34</v>
      </c>
      <c r="G185" s="222"/>
    </row>
    <row r="186" spans="1:7" ht="15">
      <c r="A186" s="263" t="s">
        <v>160</v>
      </c>
      <c r="B186" s="242" t="s">
        <v>98</v>
      </c>
      <c r="C186" s="242" t="s">
        <v>98</v>
      </c>
      <c r="D186" s="243">
        <v>0.23</v>
      </c>
      <c r="E186" s="222"/>
      <c r="F186" s="225" t="s">
        <v>34</v>
      </c>
      <c r="G186" s="222"/>
    </row>
    <row r="187" spans="1:7" ht="15">
      <c r="A187" s="227" t="s">
        <v>34</v>
      </c>
      <c r="B187" s="222" t="s">
        <v>34</v>
      </c>
      <c r="C187" s="222" t="s">
        <v>34</v>
      </c>
      <c r="D187" s="225" t="s">
        <v>34</v>
      </c>
      <c r="E187" s="222"/>
      <c r="F187" s="225" t="s">
        <v>34</v>
      </c>
      <c r="G187" s="222"/>
    </row>
    <row r="188" spans="1:7" ht="63.75" customHeight="1">
      <c r="A188" s="342" t="s">
        <v>161</v>
      </c>
      <c r="B188" s="344"/>
      <c r="C188" s="344"/>
      <c r="D188" s="343"/>
      <c r="E188" s="222"/>
      <c r="F188" s="225" t="s">
        <v>34</v>
      </c>
      <c r="G188" s="222"/>
    </row>
    <row r="189" spans="1:7" ht="15">
      <c r="A189" s="247" t="s">
        <v>21</v>
      </c>
      <c r="B189" s="222"/>
      <c r="C189" s="222"/>
      <c r="D189" s="222"/>
      <c r="E189" s="222"/>
      <c r="F189" s="225" t="s">
        <v>34</v>
      </c>
      <c r="G189" s="222"/>
    </row>
    <row r="190" spans="1:7" ht="15">
      <c r="A190" s="229" t="s">
        <v>162</v>
      </c>
      <c r="B190" s="222"/>
      <c r="C190" s="222"/>
      <c r="D190" s="222"/>
      <c r="E190" s="222"/>
      <c r="F190" s="225" t="s">
        <v>34</v>
      </c>
      <c r="G190" s="222"/>
    </row>
    <row r="191" spans="1:7" ht="15">
      <c r="A191" s="345" t="s">
        <v>134</v>
      </c>
      <c r="B191" s="350" t="s">
        <v>135</v>
      </c>
      <c r="C191" s="350"/>
      <c r="D191" s="351"/>
      <c r="E191" s="222"/>
      <c r="F191" s="225" t="s">
        <v>34</v>
      </c>
      <c r="G191" s="222"/>
    </row>
    <row r="192" spans="1:7" ht="15">
      <c r="A192" s="346"/>
      <c r="B192" s="267" t="s">
        <v>163</v>
      </c>
      <c r="C192" s="267" t="s">
        <v>164</v>
      </c>
      <c r="D192" s="267" t="s">
        <v>165</v>
      </c>
      <c r="E192" s="222"/>
      <c r="F192" s="225" t="s">
        <v>34</v>
      </c>
      <c r="G192" s="222"/>
    </row>
    <row r="193" spans="1:7" ht="15">
      <c r="A193" s="263" t="s">
        <v>140</v>
      </c>
      <c r="B193" s="243">
        <v>0.25</v>
      </c>
      <c r="C193" s="243">
        <v>0.25</v>
      </c>
      <c r="D193" s="243">
        <v>0.25</v>
      </c>
      <c r="E193" s="222"/>
      <c r="F193" s="225" t="s">
        <v>34</v>
      </c>
      <c r="G193" s="222"/>
    </row>
    <row r="194" spans="1:7" ht="15">
      <c r="A194" s="263" t="s">
        <v>166</v>
      </c>
      <c r="B194" s="243">
        <v>0.15</v>
      </c>
      <c r="C194" s="243">
        <v>0.15</v>
      </c>
      <c r="D194" s="243">
        <v>0.36</v>
      </c>
      <c r="E194" s="222"/>
      <c r="F194" s="225" t="s">
        <v>34</v>
      </c>
      <c r="G194" s="222"/>
    </row>
    <row r="195" spans="1:7" ht="15">
      <c r="A195" s="263" t="s">
        <v>167</v>
      </c>
      <c r="B195" s="243">
        <v>0.1</v>
      </c>
      <c r="C195" s="243">
        <v>0.1</v>
      </c>
      <c r="D195" s="243">
        <v>0.1</v>
      </c>
      <c r="E195" s="222"/>
      <c r="F195" s="225" t="s">
        <v>34</v>
      </c>
      <c r="G195" s="222"/>
    </row>
    <row r="196" spans="1:7" ht="15">
      <c r="A196" s="263" t="s">
        <v>142</v>
      </c>
      <c r="B196" s="243">
        <v>0.44</v>
      </c>
      <c r="C196" s="243">
        <v>0.44</v>
      </c>
      <c r="D196" s="243">
        <v>0.45</v>
      </c>
      <c r="E196" s="222"/>
      <c r="F196" s="225" t="s">
        <v>34</v>
      </c>
      <c r="G196" s="222"/>
    </row>
    <row r="197" spans="1:7" ht="15">
      <c r="A197" s="263" t="s">
        <v>150</v>
      </c>
      <c r="B197" s="243">
        <v>0.25</v>
      </c>
      <c r="C197" s="243">
        <v>0.25</v>
      </c>
      <c r="D197" s="243">
        <v>0.73</v>
      </c>
      <c r="E197" s="222"/>
      <c r="F197" s="225" t="s">
        <v>34</v>
      </c>
      <c r="G197" s="222"/>
    </row>
    <row r="198" spans="1:7" ht="15">
      <c r="A198" s="263" t="s">
        <v>168</v>
      </c>
      <c r="B198" s="243">
        <v>0.36</v>
      </c>
      <c r="C198" s="243">
        <v>0.14000000000000001</v>
      </c>
      <c r="D198" s="243">
        <v>0.55000000000000004</v>
      </c>
      <c r="E198" s="222"/>
      <c r="F198" s="225" t="s">
        <v>34</v>
      </c>
      <c r="G198" s="222"/>
    </row>
    <row r="199" spans="1:7" ht="15">
      <c r="A199" s="263" t="s">
        <v>169</v>
      </c>
      <c r="B199" s="243">
        <v>0.05</v>
      </c>
      <c r="C199" s="243">
        <v>0.05</v>
      </c>
      <c r="D199" s="243">
        <v>0.05</v>
      </c>
      <c r="E199" s="222"/>
      <c r="F199" s="225" t="s">
        <v>34</v>
      </c>
      <c r="G199" s="222"/>
    </row>
    <row r="200" spans="1:7" ht="15">
      <c r="A200" s="263" t="s">
        <v>170</v>
      </c>
      <c r="B200" s="242" t="s">
        <v>98</v>
      </c>
      <c r="C200" s="242" t="s">
        <v>98</v>
      </c>
      <c r="D200" s="243">
        <v>0.03</v>
      </c>
      <c r="E200" s="222"/>
      <c r="F200" s="225" t="s">
        <v>34</v>
      </c>
      <c r="G200" s="222"/>
    </row>
    <row r="201" spans="1:7" ht="15">
      <c r="A201" s="263" t="s">
        <v>145</v>
      </c>
      <c r="B201" s="242" t="s">
        <v>98</v>
      </c>
      <c r="C201" s="242" t="s">
        <v>98</v>
      </c>
      <c r="D201" s="243">
        <v>0.22</v>
      </c>
      <c r="E201" s="222"/>
      <c r="F201" s="225" t="s">
        <v>34</v>
      </c>
      <c r="G201" s="222"/>
    </row>
    <row r="202" spans="1:7" ht="15">
      <c r="A202" s="247" t="s">
        <v>21</v>
      </c>
      <c r="B202" s="222"/>
      <c r="C202" s="222"/>
      <c r="D202" s="222"/>
      <c r="E202" s="222"/>
      <c r="F202" s="225" t="s">
        <v>34</v>
      </c>
      <c r="G202" s="222"/>
    </row>
    <row r="203" spans="1:7" ht="15">
      <c r="A203" s="229" t="s">
        <v>171</v>
      </c>
      <c r="B203" s="230"/>
      <c r="C203" s="222"/>
      <c r="D203" s="222"/>
      <c r="E203" s="222"/>
      <c r="F203" s="225" t="s">
        <v>34</v>
      </c>
      <c r="G203" s="222"/>
    </row>
    <row r="204" spans="1:7" ht="45.75">
      <c r="A204" s="248" t="s">
        <v>172</v>
      </c>
      <c r="B204" s="339" t="s">
        <v>173</v>
      </c>
      <c r="C204" s="339" t="s">
        <v>174</v>
      </c>
      <c r="D204" s="222"/>
      <c r="E204" s="222"/>
      <c r="F204" s="225" t="s">
        <v>34</v>
      </c>
      <c r="G204" s="222"/>
    </row>
    <row r="205" spans="1:7" ht="15">
      <c r="A205" s="263" t="s">
        <v>175</v>
      </c>
      <c r="B205" s="243">
        <v>0.36</v>
      </c>
      <c r="C205" s="243">
        <v>0.44</v>
      </c>
      <c r="D205" s="222"/>
      <c r="E205" s="222"/>
      <c r="F205" s="225" t="s">
        <v>34</v>
      </c>
      <c r="G205" s="222"/>
    </row>
    <row r="206" spans="1:7" ht="15">
      <c r="A206" s="263" t="s">
        <v>176</v>
      </c>
      <c r="B206" s="243">
        <v>0.73</v>
      </c>
      <c r="C206" s="243">
        <v>0.87</v>
      </c>
      <c r="D206" s="222"/>
      <c r="E206" s="222"/>
      <c r="F206" s="225" t="s">
        <v>34</v>
      </c>
      <c r="G206" s="222"/>
    </row>
    <row r="207" spans="1:7" ht="15">
      <c r="A207" s="263" t="s">
        <v>177</v>
      </c>
      <c r="B207" s="243">
        <v>1.82</v>
      </c>
      <c r="C207" s="243">
        <v>1.74</v>
      </c>
      <c r="D207" s="222"/>
      <c r="E207" s="222"/>
      <c r="F207" s="225" t="s">
        <v>34</v>
      </c>
      <c r="G207" s="222"/>
    </row>
    <row r="208" spans="1:7" ht="15">
      <c r="A208" s="263" t="s">
        <v>178</v>
      </c>
      <c r="B208" s="243">
        <v>2.1800000000000002</v>
      </c>
      <c r="C208" s="243">
        <v>2.1800000000000002</v>
      </c>
      <c r="D208" s="222"/>
      <c r="E208" s="222"/>
      <c r="F208" s="225" t="s">
        <v>34</v>
      </c>
      <c r="G208" s="222"/>
    </row>
    <row r="209" spans="1:7" ht="15">
      <c r="A209" s="263" t="s">
        <v>179</v>
      </c>
      <c r="B209" s="243">
        <v>3.63</v>
      </c>
      <c r="C209" s="243">
        <v>3.92</v>
      </c>
      <c r="D209" s="222"/>
      <c r="E209" s="222"/>
      <c r="F209" s="225" t="s">
        <v>34</v>
      </c>
      <c r="G209" s="222"/>
    </row>
    <row r="210" spans="1:7" ht="15">
      <c r="A210" s="263" t="s">
        <v>180</v>
      </c>
      <c r="B210" s="243">
        <v>4</v>
      </c>
      <c r="C210" s="243">
        <v>4.3600000000000003</v>
      </c>
      <c r="D210" s="222"/>
      <c r="E210" s="222"/>
      <c r="F210" s="225" t="s">
        <v>34</v>
      </c>
      <c r="G210" s="222"/>
    </row>
    <row r="211" spans="1:7" ht="15">
      <c r="A211" s="263" t="s">
        <v>181</v>
      </c>
      <c r="B211" s="243">
        <v>5.81</v>
      </c>
      <c r="C211" s="243">
        <v>4.3600000000000003</v>
      </c>
      <c r="D211" s="222"/>
      <c r="E211" s="222"/>
      <c r="F211" s="225" t="s">
        <v>34</v>
      </c>
      <c r="G211" s="222"/>
    </row>
    <row r="212" spans="1:7" ht="15">
      <c r="A212" s="263" t="s">
        <v>182</v>
      </c>
      <c r="B212" s="243">
        <v>4</v>
      </c>
      <c r="C212" s="243">
        <v>4.3600000000000003</v>
      </c>
      <c r="D212" s="222"/>
      <c r="E212" s="222"/>
      <c r="F212" s="225" t="s">
        <v>34</v>
      </c>
      <c r="G212" s="222"/>
    </row>
    <row r="213" spans="1:7" ht="15">
      <c r="A213" s="227" t="s">
        <v>34</v>
      </c>
      <c r="B213" s="222" t="s">
        <v>34</v>
      </c>
      <c r="C213" s="225" t="s">
        <v>34</v>
      </c>
      <c r="D213" s="222"/>
      <c r="E213" s="222"/>
      <c r="F213" s="225" t="s">
        <v>34</v>
      </c>
      <c r="G213" s="222"/>
    </row>
    <row r="214" spans="1:7" ht="48.75" customHeight="1">
      <c r="A214" s="340" t="s">
        <v>183</v>
      </c>
      <c r="B214" s="347"/>
      <c r="C214" s="341"/>
      <c r="D214" s="222"/>
      <c r="E214" s="222"/>
      <c r="F214" s="225" t="s">
        <v>34</v>
      </c>
      <c r="G214" s="222"/>
    </row>
    <row r="215" spans="1:7" ht="96.75" customHeight="1">
      <c r="A215" s="340" t="s">
        <v>184</v>
      </c>
      <c r="B215" s="347"/>
      <c r="C215" s="341"/>
      <c r="D215" s="222"/>
      <c r="E215" s="222"/>
      <c r="F215" s="225" t="s">
        <v>34</v>
      </c>
      <c r="G215" s="222"/>
    </row>
    <row r="216" spans="1:7" ht="66.75" customHeight="1">
      <c r="A216" s="342" t="s">
        <v>185</v>
      </c>
      <c r="B216" s="344"/>
      <c r="C216" s="343"/>
      <c r="D216" s="222"/>
      <c r="E216" s="222"/>
      <c r="F216" s="225" t="s">
        <v>34</v>
      </c>
      <c r="G216" s="222"/>
    </row>
    <row r="217" spans="1:7" ht="15">
      <c r="A217" s="247" t="s">
        <v>21</v>
      </c>
      <c r="B217" s="222"/>
      <c r="C217" s="222"/>
      <c r="D217" s="222"/>
      <c r="E217" s="222"/>
      <c r="F217" s="225" t="s">
        <v>34</v>
      </c>
      <c r="G217" s="222"/>
    </row>
    <row r="218" spans="1:7" ht="15">
      <c r="A218" s="229" t="s">
        <v>186</v>
      </c>
      <c r="B218" s="230"/>
      <c r="C218" s="222"/>
      <c r="D218" s="222"/>
      <c r="E218" s="222"/>
      <c r="F218" s="225" t="s">
        <v>34</v>
      </c>
      <c r="G218" s="222"/>
    </row>
    <row r="219" spans="1:7" ht="30">
      <c r="A219" s="248" t="s">
        <v>187</v>
      </c>
      <c r="B219" s="339" t="s">
        <v>188</v>
      </c>
      <c r="C219" s="339" t="s">
        <v>189</v>
      </c>
      <c r="D219" s="222"/>
      <c r="E219" s="222"/>
      <c r="F219" s="225" t="s">
        <v>34</v>
      </c>
      <c r="G219" s="222"/>
    </row>
    <row r="220" spans="1:7" ht="15">
      <c r="A220" s="263" t="s">
        <v>190</v>
      </c>
      <c r="B220" s="242" t="s">
        <v>191</v>
      </c>
      <c r="C220" s="243">
        <v>8.36</v>
      </c>
      <c r="D220" s="222"/>
      <c r="E220" s="222"/>
      <c r="F220" s="225" t="s">
        <v>34</v>
      </c>
      <c r="G220" s="222"/>
    </row>
    <row r="221" spans="1:7" ht="15">
      <c r="A221" s="263" t="s">
        <v>192</v>
      </c>
      <c r="B221" s="242" t="s">
        <v>193</v>
      </c>
      <c r="C221" s="243">
        <v>7.45</v>
      </c>
      <c r="D221" s="222"/>
      <c r="E221" s="222"/>
      <c r="F221" s="225" t="s">
        <v>34</v>
      </c>
      <c r="G221" s="222"/>
    </row>
    <row r="222" spans="1:7" ht="15">
      <c r="A222" s="227" t="s">
        <v>34</v>
      </c>
      <c r="B222" s="222" t="s">
        <v>34</v>
      </c>
      <c r="C222" s="225" t="s">
        <v>34</v>
      </c>
      <c r="D222" s="222"/>
      <c r="E222" s="222"/>
      <c r="F222" s="225" t="s">
        <v>34</v>
      </c>
      <c r="G222" s="222"/>
    </row>
    <row r="223" spans="1:7" ht="50.25" customHeight="1">
      <c r="A223" s="340" t="s">
        <v>194</v>
      </c>
      <c r="B223" s="347"/>
      <c r="C223" s="341"/>
      <c r="D223" s="222"/>
      <c r="E223" s="222"/>
      <c r="F223" s="225" t="s">
        <v>34</v>
      </c>
      <c r="G223" s="222"/>
    </row>
    <row r="224" spans="1:7" ht="51" customHeight="1">
      <c r="A224" s="340" t="s">
        <v>195</v>
      </c>
      <c r="B224" s="347"/>
      <c r="C224" s="341"/>
      <c r="D224" s="222"/>
      <c r="E224" s="222"/>
      <c r="F224" s="225" t="s">
        <v>34</v>
      </c>
      <c r="G224" s="222"/>
    </row>
    <row r="225" spans="1:7" ht="49.5" customHeight="1">
      <c r="A225" s="340" t="s">
        <v>196</v>
      </c>
      <c r="B225" s="347"/>
      <c r="C225" s="341"/>
      <c r="D225" s="222"/>
      <c r="E225" s="222"/>
      <c r="F225" s="225" t="s">
        <v>34</v>
      </c>
      <c r="G225" s="222"/>
    </row>
    <row r="226" spans="1:7" ht="80.25" customHeight="1">
      <c r="A226" s="342" t="s">
        <v>197</v>
      </c>
      <c r="B226" s="344"/>
      <c r="C226" s="343"/>
      <c r="D226" s="222"/>
      <c r="E226" s="222"/>
      <c r="F226" s="225" t="s">
        <v>34</v>
      </c>
      <c r="G226" s="222"/>
    </row>
    <row r="227" spans="1:7" ht="15">
      <c r="A227" s="247" t="s">
        <v>21</v>
      </c>
      <c r="B227" s="222"/>
      <c r="C227" s="222"/>
      <c r="D227" s="222"/>
      <c r="E227" s="222"/>
      <c r="F227" s="225" t="s">
        <v>34</v>
      </c>
      <c r="G227" s="222"/>
    </row>
    <row r="228" spans="1:7" ht="15">
      <c r="A228" s="229" t="s">
        <v>198</v>
      </c>
      <c r="B228" s="222"/>
      <c r="C228" s="222"/>
      <c r="D228" s="222"/>
      <c r="E228" s="222"/>
      <c r="F228" s="225" t="s">
        <v>34</v>
      </c>
      <c r="G228" s="222"/>
    </row>
    <row r="229" spans="1:7" ht="15.75" customHeight="1">
      <c r="A229" s="345" t="s">
        <v>199</v>
      </c>
      <c r="B229" s="348" t="s">
        <v>200</v>
      </c>
      <c r="C229" s="348"/>
      <c r="D229" s="348"/>
      <c r="E229" s="349"/>
      <c r="F229" s="268" t="s">
        <v>34</v>
      </c>
      <c r="G229" s="222"/>
    </row>
    <row r="230" spans="1:7" ht="30">
      <c r="A230" s="346"/>
      <c r="B230" s="267" t="s">
        <v>201</v>
      </c>
      <c r="C230" s="267" t="s">
        <v>202</v>
      </c>
      <c r="D230" s="267" t="s">
        <v>203</v>
      </c>
      <c r="E230" s="267" t="s">
        <v>204</v>
      </c>
      <c r="F230" s="268" t="s">
        <v>34</v>
      </c>
      <c r="G230" s="222"/>
    </row>
    <row r="231" spans="1:7" ht="15">
      <c r="A231" s="263" t="s">
        <v>205</v>
      </c>
      <c r="B231" s="249">
        <v>0.14699999999999999</v>
      </c>
      <c r="C231" s="249">
        <v>2.0999999999999999E-3</v>
      </c>
      <c r="D231" s="249">
        <v>1.9E-2</v>
      </c>
      <c r="E231" s="235" t="s">
        <v>98</v>
      </c>
      <c r="F231" s="262" t="s">
        <v>34</v>
      </c>
      <c r="G231" s="222"/>
    </row>
    <row r="232" spans="1:7" ht="15">
      <c r="A232" s="263" t="s">
        <v>206</v>
      </c>
      <c r="B232" s="249">
        <v>3.1E-2</v>
      </c>
      <c r="C232" s="249">
        <v>2.0000000000000001E-4</v>
      </c>
      <c r="D232" s="249">
        <v>0.105</v>
      </c>
      <c r="E232" s="235" t="s">
        <v>98</v>
      </c>
      <c r="F232" s="262" t="s">
        <v>34</v>
      </c>
      <c r="G232" s="222"/>
    </row>
    <row r="233" spans="1:7" ht="15">
      <c r="A233" s="263" t="s">
        <v>207</v>
      </c>
      <c r="B233" s="249">
        <v>0.124</v>
      </c>
      <c r="C233" s="249">
        <v>1.1000000000000001E-3</v>
      </c>
      <c r="D233" s="249">
        <v>4.2999999999999997E-2</v>
      </c>
      <c r="E233" s="249">
        <v>1.2999999999999999E-2</v>
      </c>
      <c r="F233" s="262" t="s">
        <v>34</v>
      </c>
      <c r="G233" s="222"/>
    </row>
    <row r="234" spans="1:7" ht="15">
      <c r="A234" s="263" t="s">
        <v>208</v>
      </c>
      <c r="B234" s="249">
        <v>0.36699999999999999</v>
      </c>
      <c r="C234" s="249">
        <v>4.65E-2</v>
      </c>
      <c r="D234" s="249">
        <v>1.7000000000000001E-2</v>
      </c>
      <c r="E234" s="235" t="s">
        <v>98</v>
      </c>
      <c r="F234" s="262" t="s">
        <v>34</v>
      </c>
      <c r="G234" s="222"/>
    </row>
    <row r="235" spans="1:7" ht="15">
      <c r="A235" s="263" t="s">
        <v>209</v>
      </c>
      <c r="B235" s="249">
        <v>0.08</v>
      </c>
      <c r="C235" s="249">
        <v>3.8999999999999998E-3</v>
      </c>
      <c r="D235" s="249">
        <v>0.03</v>
      </c>
      <c r="E235" s="235" t="s">
        <v>98</v>
      </c>
      <c r="F235" s="262" t="s">
        <v>34</v>
      </c>
      <c r="G235" s="222"/>
    </row>
    <row r="236" spans="1:7" ht="15">
      <c r="A236" s="263" t="s">
        <v>210</v>
      </c>
      <c r="B236" s="249">
        <v>0.251</v>
      </c>
      <c r="C236" s="249">
        <v>2.3400000000000001E-2</v>
      </c>
      <c r="D236" s="249">
        <v>2.3E-2</v>
      </c>
      <c r="E236" s="249">
        <v>3.7999999999999999E-2</v>
      </c>
      <c r="F236" s="262" t="s">
        <v>34</v>
      </c>
      <c r="G236" s="222"/>
    </row>
    <row r="237" spans="1:7" ht="15">
      <c r="A237" s="263" t="s">
        <v>211</v>
      </c>
      <c r="B237" s="249">
        <v>0.16300000000000001</v>
      </c>
      <c r="C237" s="249">
        <v>5.4000000000000003E-3</v>
      </c>
      <c r="D237" s="249">
        <v>1.9E-2</v>
      </c>
      <c r="E237" s="235" t="s">
        <v>98</v>
      </c>
      <c r="F237" s="262" t="s">
        <v>34</v>
      </c>
      <c r="G237" s="222"/>
    </row>
    <row r="238" spans="1:7" ht="15">
      <c r="A238" s="263" t="s">
        <v>212</v>
      </c>
      <c r="B238" s="249">
        <v>3.7999999999999999E-2</v>
      </c>
      <c r="C238" s="249">
        <v>6.9999999999999999E-4</v>
      </c>
      <c r="D238" s="249">
        <v>9.4E-2</v>
      </c>
      <c r="E238" s="235" t="s">
        <v>98</v>
      </c>
      <c r="F238" s="262" t="s">
        <v>34</v>
      </c>
      <c r="G238" s="222"/>
    </row>
    <row r="239" spans="1:7" ht="15">
      <c r="A239" s="263" t="s">
        <v>213</v>
      </c>
      <c r="B239" s="249">
        <v>0.13600000000000001</v>
      </c>
      <c r="C239" s="249">
        <v>3.3E-3</v>
      </c>
      <c r="D239" s="249">
        <v>4.1000000000000002E-2</v>
      </c>
      <c r="E239" s="249">
        <v>1.6E-2</v>
      </c>
      <c r="F239" s="262" t="s">
        <v>34</v>
      </c>
      <c r="G239" s="222"/>
    </row>
    <row r="240" spans="1:7" ht="15">
      <c r="A240" s="227" t="s">
        <v>34</v>
      </c>
      <c r="B240" s="222" t="s">
        <v>34</v>
      </c>
      <c r="C240" s="222" t="s">
        <v>34</v>
      </c>
      <c r="D240" s="225" t="s">
        <v>34</v>
      </c>
      <c r="E240" s="225" t="s">
        <v>34</v>
      </c>
      <c r="F240" s="225" t="s">
        <v>34</v>
      </c>
      <c r="G240" s="222"/>
    </row>
    <row r="241" spans="1:7" ht="32.1" customHeight="1">
      <c r="A241" s="340" t="s">
        <v>214</v>
      </c>
      <c r="B241" s="347"/>
      <c r="C241" s="347"/>
      <c r="D241" s="347"/>
      <c r="E241" s="341"/>
      <c r="F241" s="262" t="s">
        <v>34</v>
      </c>
      <c r="G241" s="222"/>
    </row>
    <row r="242" spans="1:7" ht="32.450000000000003" customHeight="1">
      <c r="A242" s="344" t="s">
        <v>215</v>
      </c>
      <c r="B242" s="344"/>
      <c r="C242" s="344"/>
      <c r="D242" s="344"/>
      <c r="E242" s="343"/>
      <c r="F242" s="262" t="s">
        <v>34</v>
      </c>
      <c r="G242" s="222"/>
    </row>
    <row r="243" spans="1:7" ht="15"/>
  </sheetData>
  <mergeCells count="35">
    <mergeCell ref="A20:B20"/>
    <mergeCell ref="A21:B21"/>
    <mergeCell ref="A36:B36"/>
    <mergeCell ref="A37:B37"/>
    <mergeCell ref="A160:B160"/>
    <mergeCell ref="A38:B38"/>
    <mergeCell ref="A39:B39"/>
    <mergeCell ref="A40:B40"/>
    <mergeCell ref="A49:B49"/>
    <mergeCell ref="A56:B56"/>
    <mergeCell ref="A57:B57"/>
    <mergeCell ref="B60:C60"/>
    <mergeCell ref="A74:C74"/>
    <mergeCell ref="A75:C75"/>
    <mergeCell ref="A111:D111"/>
    <mergeCell ref="A112:D112"/>
    <mergeCell ref="A241:E241"/>
    <mergeCell ref="A242:E242"/>
    <mergeCell ref="A225:C225"/>
    <mergeCell ref="B163:D163"/>
    <mergeCell ref="A163:A164"/>
    <mergeCell ref="A223:C223"/>
    <mergeCell ref="A224:C224"/>
    <mergeCell ref="A188:D188"/>
    <mergeCell ref="A191:A192"/>
    <mergeCell ref="B191:D191"/>
    <mergeCell ref="A148:B148"/>
    <mergeCell ref="A149:B149"/>
    <mergeCell ref="A159:B159"/>
    <mergeCell ref="A226:C226"/>
    <mergeCell ref="A229:A230"/>
    <mergeCell ref="A214:C214"/>
    <mergeCell ref="A215:C215"/>
    <mergeCell ref="A216:C216"/>
    <mergeCell ref="B229:E229"/>
  </mergeCells>
  <hyperlinks>
    <hyperlink ref="A3" r:id="rId1" xr:uid="{61918469-4D2B-48B3-B8E8-BA735A211E1C}"/>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34DA1-448F-48FC-ABD2-78FD7CC3CEE4}">
  <sheetPr>
    <tabColor rgb="FF0000FF"/>
  </sheetPr>
  <dimension ref="B2:AO46"/>
  <sheetViews>
    <sheetView showGridLines="0" topLeftCell="B20" zoomScale="90" zoomScaleNormal="90" workbookViewId="0">
      <selection activeCell="X28" sqref="X28"/>
    </sheetView>
  </sheetViews>
  <sheetFormatPr defaultRowHeight="14.45" outlineLevelCol="1"/>
  <cols>
    <col min="1" max="1" width="2.5703125" customWidth="1"/>
    <col min="2" max="2" width="70.42578125" bestFit="1" customWidth="1"/>
    <col min="3" max="22" width="15.5703125" hidden="1" customWidth="1" outlineLevel="1"/>
    <col min="23" max="23" width="2.7109375" customWidth="1" collapsed="1"/>
    <col min="24" max="24" width="24" customWidth="1"/>
    <col min="25" max="25" width="26" customWidth="1"/>
    <col min="26" max="26" width="2.7109375" customWidth="1"/>
  </cols>
  <sheetData>
    <row r="2" spans="2:41">
      <c r="B2" s="125" t="s">
        <v>216</v>
      </c>
      <c r="X2" s="111" t="s">
        <v>217</v>
      </c>
      <c r="Y2" s="171" t="s">
        <v>218</v>
      </c>
      <c r="AA2" s="125" t="s">
        <v>219</v>
      </c>
      <c r="AB2" s="125"/>
      <c r="AC2" s="125"/>
      <c r="AD2" s="125"/>
      <c r="AE2" s="125"/>
      <c r="AF2" s="125"/>
      <c r="AG2" s="125"/>
      <c r="AH2" s="125"/>
      <c r="AI2" s="125"/>
      <c r="AJ2" s="125"/>
      <c r="AK2" s="125"/>
      <c r="AL2" s="125"/>
      <c r="AM2" s="125"/>
      <c r="AN2" s="125"/>
      <c r="AO2" s="125"/>
    </row>
    <row r="3" spans="2:41">
      <c r="B3" t="s">
        <v>220</v>
      </c>
      <c r="X3" s="169" t="s">
        <v>221</v>
      </c>
      <c r="Y3" s="124">
        <v>0</v>
      </c>
      <c r="AA3" t="s">
        <v>222</v>
      </c>
    </row>
    <row r="4" spans="2:41">
      <c r="B4" t="s">
        <v>223</v>
      </c>
      <c r="X4" s="169" t="s">
        <v>221</v>
      </c>
      <c r="Y4" s="124">
        <v>0.1</v>
      </c>
      <c r="AA4" t="s">
        <v>224</v>
      </c>
    </row>
    <row r="5" spans="2:41">
      <c r="B5" t="s">
        <v>225</v>
      </c>
      <c r="X5" s="169" t="s">
        <v>221</v>
      </c>
      <c r="Y5" s="124">
        <v>0.1</v>
      </c>
      <c r="AA5" t="s">
        <v>226</v>
      </c>
    </row>
    <row r="6" spans="2:41">
      <c r="B6" t="s">
        <v>227</v>
      </c>
      <c r="X6" s="169">
        <v>0</v>
      </c>
      <c r="Y6" s="124">
        <v>0</v>
      </c>
      <c r="AA6" t="s">
        <v>228</v>
      </c>
    </row>
    <row r="7" spans="2:41">
      <c r="B7" t="s">
        <v>229</v>
      </c>
      <c r="X7" s="169">
        <v>0</v>
      </c>
      <c r="Y7" s="124">
        <v>0</v>
      </c>
      <c r="AA7" t="s">
        <v>230</v>
      </c>
    </row>
    <row r="8" spans="2:41">
      <c r="B8" t="s">
        <v>231</v>
      </c>
      <c r="X8" s="169">
        <v>0</v>
      </c>
      <c r="Y8" s="124">
        <v>0</v>
      </c>
      <c r="AA8" t="s">
        <v>230</v>
      </c>
    </row>
    <row r="10" spans="2:41">
      <c r="C10" s="173" t="s">
        <v>232</v>
      </c>
      <c r="D10" s="174"/>
      <c r="E10" s="173" t="s">
        <v>233</v>
      </c>
      <c r="F10" s="174"/>
      <c r="G10" s="173" t="s">
        <v>234</v>
      </c>
      <c r="H10" s="174"/>
      <c r="I10" s="173" t="s">
        <v>235</v>
      </c>
      <c r="J10" s="174"/>
      <c r="K10" s="173" t="s">
        <v>236</v>
      </c>
      <c r="L10" s="174"/>
      <c r="M10" s="173" t="s">
        <v>237</v>
      </c>
      <c r="N10" s="174"/>
      <c r="O10" s="173" t="s">
        <v>238</v>
      </c>
      <c r="P10" s="174"/>
      <c r="Q10" s="173" t="s">
        <v>239</v>
      </c>
      <c r="R10" s="174"/>
      <c r="S10" s="173" t="s">
        <v>240</v>
      </c>
      <c r="T10" s="174"/>
      <c r="U10" s="173" t="s">
        <v>241</v>
      </c>
      <c r="V10" s="174"/>
    </row>
    <row r="11" spans="2:41">
      <c r="B11" s="125" t="s">
        <v>242</v>
      </c>
      <c r="C11" s="110" t="s">
        <v>217</v>
      </c>
      <c r="D11" s="172" t="s">
        <v>218</v>
      </c>
      <c r="E11" s="110" t="s">
        <v>217</v>
      </c>
      <c r="F11" s="172" t="s">
        <v>218</v>
      </c>
      <c r="G11" s="110" t="s">
        <v>217</v>
      </c>
      <c r="H11" s="172" t="s">
        <v>218</v>
      </c>
      <c r="I11" s="110" t="s">
        <v>217</v>
      </c>
      <c r="J11" s="172" t="s">
        <v>218</v>
      </c>
      <c r="K11" s="110" t="s">
        <v>217</v>
      </c>
      <c r="L11" s="172" t="s">
        <v>218</v>
      </c>
      <c r="M11" s="110" t="s">
        <v>217</v>
      </c>
      <c r="N11" s="172" t="s">
        <v>218</v>
      </c>
      <c r="O11" s="110" t="s">
        <v>217</v>
      </c>
      <c r="P11" s="172" t="s">
        <v>218</v>
      </c>
      <c r="Q11" s="110" t="s">
        <v>217</v>
      </c>
      <c r="R11" s="172" t="s">
        <v>218</v>
      </c>
      <c r="S11" s="110" t="s">
        <v>217</v>
      </c>
      <c r="T11" s="172" t="s">
        <v>218</v>
      </c>
      <c r="U11" s="110" t="s">
        <v>217</v>
      </c>
      <c r="V11" s="172" t="s">
        <v>218</v>
      </c>
      <c r="W11" s="123"/>
      <c r="X11" s="111" t="s">
        <v>217</v>
      </c>
      <c r="Y11" s="171" t="s">
        <v>218</v>
      </c>
    </row>
    <row r="12" spans="2:41">
      <c r="B12" s="112" t="s">
        <v>243</v>
      </c>
      <c r="C12" s="128"/>
      <c r="D12" s="129"/>
      <c r="E12" s="130"/>
      <c r="F12" s="129"/>
      <c r="G12" s="130"/>
      <c r="H12" s="129"/>
      <c r="I12" s="130"/>
      <c r="J12" s="129"/>
      <c r="K12" s="130"/>
      <c r="L12" s="129"/>
      <c r="M12" s="130"/>
      <c r="N12" s="129"/>
      <c r="O12" s="130"/>
      <c r="P12" s="129"/>
      <c r="Q12" s="130"/>
      <c r="R12" s="129"/>
      <c r="S12" s="130"/>
      <c r="T12" s="129"/>
      <c r="U12" s="130"/>
      <c r="V12" s="129"/>
      <c r="X12" s="113"/>
    </row>
    <row r="13" spans="2:41">
      <c r="B13" s="114" t="s">
        <v>244</v>
      </c>
      <c r="C13" s="131" t="s">
        <v>221</v>
      </c>
      <c r="D13" s="132">
        <v>2029</v>
      </c>
      <c r="E13" s="131" t="s">
        <v>221</v>
      </c>
      <c r="F13" s="132">
        <v>2029</v>
      </c>
      <c r="G13" s="131" t="s">
        <v>221</v>
      </c>
      <c r="H13" s="132">
        <v>2029</v>
      </c>
      <c r="I13" s="131" t="s">
        <v>221</v>
      </c>
      <c r="J13" s="132">
        <v>2029</v>
      </c>
      <c r="K13" s="131" t="s">
        <v>221</v>
      </c>
      <c r="L13" s="132">
        <v>2029</v>
      </c>
      <c r="M13" s="131" t="s">
        <v>221</v>
      </c>
      <c r="N13" s="132">
        <v>2029</v>
      </c>
      <c r="O13" s="131" t="s">
        <v>221</v>
      </c>
      <c r="P13" s="132">
        <v>2029</v>
      </c>
      <c r="Q13" s="131" t="s">
        <v>221</v>
      </c>
      <c r="R13" s="132">
        <v>2029</v>
      </c>
      <c r="S13" s="131" t="s">
        <v>221</v>
      </c>
      <c r="T13" s="132">
        <v>2029</v>
      </c>
      <c r="U13" s="131" t="s">
        <v>221</v>
      </c>
      <c r="V13" s="132">
        <v>2029</v>
      </c>
      <c r="X13" s="132" t="s">
        <v>221</v>
      </c>
      <c r="Y13" s="131">
        <v>2029</v>
      </c>
      <c r="AA13" t="s">
        <v>245</v>
      </c>
    </row>
    <row r="14" spans="2:41">
      <c r="B14" s="114" t="s">
        <v>246</v>
      </c>
      <c r="C14" s="131" t="s">
        <v>221</v>
      </c>
      <c r="D14" s="132">
        <v>2032</v>
      </c>
      <c r="E14" s="131" t="s">
        <v>221</v>
      </c>
      <c r="F14" s="132">
        <v>2032</v>
      </c>
      <c r="G14" s="131" t="s">
        <v>221</v>
      </c>
      <c r="H14" s="132">
        <v>2032</v>
      </c>
      <c r="I14" s="131" t="s">
        <v>221</v>
      </c>
      <c r="J14" s="132">
        <v>2032</v>
      </c>
      <c r="K14" s="131" t="s">
        <v>221</v>
      </c>
      <c r="L14" s="132">
        <v>2032</v>
      </c>
      <c r="M14" s="131" t="s">
        <v>221</v>
      </c>
      <c r="N14" s="132">
        <v>2032</v>
      </c>
      <c r="O14" s="131" t="s">
        <v>221</v>
      </c>
      <c r="P14" s="132">
        <v>2032</v>
      </c>
      <c r="Q14" s="131" t="s">
        <v>221</v>
      </c>
      <c r="R14" s="132">
        <v>2032</v>
      </c>
      <c r="S14" s="131" t="s">
        <v>221</v>
      </c>
      <c r="T14" s="132">
        <v>2032</v>
      </c>
      <c r="U14" s="131" t="s">
        <v>221</v>
      </c>
      <c r="V14" s="132">
        <v>2032</v>
      </c>
      <c r="X14" s="132" t="s">
        <v>221</v>
      </c>
      <c r="Y14" s="131">
        <f>Y13+3</f>
        <v>2032</v>
      </c>
      <c r="AA14" t="s">
        <v>247</v>
      </c>
    </row>
    <row r="15" spans="2:41">
      <c r="B15" s="114" t="s">
        <v>248</v>
      </c>
      <c r="C15" s="152">
        <v>0.34564393939393939</v>
      </c>
      <c r="D15" s="153">
        <v>0.34564393939393939</v>
      </c>
      <c r="E15" s="154">
        <v>0.29640151515151514</v>
      </c>
      <c r="F15" s="153">
        <v>0.29640151515151514</v>
      </c>
      <c r="G15" s="154">
        <v>0.4308712121212121</v>
      </c>
      <c r="H15" s="153">
        <v>0.4308712121212121</v>
      </c>
      <c r="I15" s="154">
        <v>0.23484848484848486</v>
      </c>
      <c r="J15" s="153">
        <v>0.23484848484848486</v>
      </c>
      <c r="K15" s="154">
        <v>9.1856060606060608E-2</v>
      </c>
      <c r="L15" s="153">
        <v>9.1856060606060608E-2</v>
      </c>
      <c r="M15" s="154">
        <v>0.24242424242424243</v>
      </c>
      <c r="N15" s="153">
        <v>0.24242424242424243</v>
      </c>
      <c r="O15" s="154">
        <v>0.21117424242424243</v>
      </c>
      <c r="P15" s="153">
        <v>0.21117424242424243</v>
      </c>
      <c r="Q15" s="154">
        <v>0.22253787878787878</v>
      </c>
      <c r="R15" s="153">
        <v>0.22253787878787878</v>
      </c>
      <c r="S15" s="154">
        <v>1.1013257575757576</v>
      </c>
      <c r="T15" s="153">
        <v>1.1013257575757576</v>
      </c>
      <c r="U15" s="154">
        <v>0</v>
      </c>
      <c r="V15" s="153">
        <v>0</v>
      </c>
      <c r="X15" s="150">
        <f>SUM(C15,E15,G15,I15,K15,M15,O15,Q15,S15,U15)</f>
        <v>3.177083333333333</v>
      </c>
      <c r="Y15" s="151">
        <f>SUM(D15,F15,H15,J15,L15,N15,P15,R15,T15,V15)</f>
        <v>3.177083333333333</v>
      </c>
      <c r="AA15" t="s">
        <v>249</v>
      </c>
    </row>
    <row r="16" spans="2:41">
      <c r="B16" s="114" t="s">
        <v>250</v>
      </c>
      <c r="C16" s="152">
        <v>40</v>
      </c>
      <c r="D16" s="153">
        <v>28.44</v>
      </c>
      <c r="E16" s="154">
        <v>59</v>
      </c>
      <c r="F16" s="153">
        <v>49.747603833865817</v>
      </c>
      <c r="G16" s="154">
        <v>60</v>
      </c>
      <c r="H16" s="153">
        <v>59.022417582417589</v>
      </c>
      <c r="I16" s="154">
        <v>50</v>
      </c>
      <c r="J16" s="153">
        <v>52.75</v>
      </c>
      <c r="K16" s="154">
        <v>35</v>
      </c>
      <c r="L16" s="153">
        <v>35.105154639175261</v>
      </c>
      <c r="M16" s="154">
        <v>25</v>
      </c>
      <c r="N16" s="153">
        <v>15.707812499999999</v>
      </c>
      <c r="O16" s="154">
        <v>35</v>
      </c>
      <c r="P16" s="153">
        <v>0</v>
      </c>
      <c r="Q16" s="154">
        <v>33</v>
      </c>
      <c r="R16" s="153">
        <v>11.702127659574469</v>
      </c>
      <c r="S16" s="154">
        <v>60</v>
      </c>
      <c r="T16" s="154">
        <v>60</v>
      </c>
      <c r="U16" s="154">
        <v>0</v>
      </c>
      <c r="V16" s="153">
        <v>0</v>
      </c>
      <c r="X16" s="150">
        <f>X17/(X15*5280)</f>
        <v>51.705156482861398</v>
      </c>
      <c r="Y16" s="151">
        <f>Y17/(Y15*5280)</f>
        <v>43.470998509687035</v>
      </c>
      <c r="AA16" t="s">
        <v>251</v>
      </c>
    </row>
    <row r="17" spans="2:27">
      <c r="B17" s="114" t="s">
        <v>252</v>
      </c>
      <c r="C17" s="134">
        <v>80462</v>
      </c>
      <c r="D17" s="135">
        <v>51903</v>
      </c>
      <c r="E17" s="136">
        <v>92335</v>
      </c>
      <c r="F17" s="135">
        <v>77855</v>
      </c>
      <c r="G17" s="136">
        <v>136500</v>
      </c>
      <c r="H17" s="135">
        <v>134276</v>
      </c>
      <c r="I17" s="136">
        <v>78288</v>
      </c>
      <c r="J17" s="135">
        <v>65410</v>
      </c>
      <c r="K17" s="136">
        <v>21069</v>
      </c>
      <c r="L17" s="135">
        <v>17026</v>
      </c>
      <c r="M17" s="136">
        <v>32000</v>
      </c>
      <c r="N17" s="135">
        <v>20106</v>
      </c>
      <c r="O17" s="136">
        <v>39025</v>
      </c>
      <c r="P17" s="135">
        <v>0</v>
      </c>
      <c r="Q17" s="136">
        <v>38775</v>
      </c>
      <c r="R17" s="135">
        <v>13750</v>
      </c>
      <c r="S17" s="136">
        <v>348900</v>
      </c>
      <c r="T17" s="136">
        <v>348900</v>
      </c>
      <c r="U17" s="136">
        <v>0</v>
      </c>
      <c r="V17" s="135">
        <v>0</v>
      </c>
      <c r="X17" s="117">
        <f t="shared" ref="X17:Y20" si="0">SUM(C17,E17,G17,I17,K17,M17,O17,Q17,S17,U17)</f>
        <v>867354</v>
      </c>
      <c r="Y17" s="118">
        <f t="shared" si="0"/>
        <v>729226</v>
      </c>
      <c r="AA17" t="s">
        <v>253</v>
      </c>
    </row>
    <row r="18" spans="2:27">
      <c r="B18" s="114" t="s">
        <v>254</v>
      </c>
      <c r="C18" s="158">
        <v>0.25653409090909091</v>
      </c>
      <c r="D18" s="163">
        <v>1.268939393939394E-2</v>
      </c>
      <c r="E18" s="164">
        <v>0.42462121212121212</v>
      </c>
      <c r="F18" s="163">
        <v>0.24140151515151514</v>
      </c>
      <c r="G18" s="164">
        <v>0.68219696969696975</v>
      </c>
      <c r="H18" s="163">
        <v>2.5939393939393938</v>
      </c>
      <c r="I18" s="164">
        <v>0.27452651515151516</v>
      </c>
      <c r="J18" s="163">
        <v>4.276515151515152E-2</v>
      </c>
      <c r="K18" s="164">
        <v>3.8257575757575754E-2</v>
      </c>
      <c r="L18" s="163">
        <v>4.1325757575757571E-2</v>
      </c>
      <c r="M18" s="164">
        <v>0</v>
      </c>
      <c r="N18" s="163">
        <v>0</v>
      </c>
      <c r="O18" s="164">
        <v>0.20075757575757575</v>
      </c>
      <c r="P18" s="163">
        <v>0</v>
      </c>
      <c r="Q18" s="164">
        <v>3.125E-2</v>
      </c>
      <c r="R18" s="163">
        <v>0</v>
      </c>
      <c r="S18" s="164">
        <v>0.734375</v>
      </c>
      <c r="T18" s="163">
        <v>2.1969696969696968</v>
      </c>
      <c r="U18" s="164">
        <v>0</v>
      </c>
      <c r="V18" s="163">
        <v>0</v>
      </c>
      <c r="W18" s="119"/>
      <c r="X18" s="150">
        <f>SUM(C18,E18,G18,I18,K18,M18,O18,Q18,S18,U18)</f>
        <v>2.6425189393939394</v>
      </c>
      <c r="Y18" s="151">
        <f>SUM(D18,F18,H18,J18,L18,N18,P18,R18,T18,V18)</f>
        <v>5.1290909090909089</v>
      </c>
      <c r="AA18" t="s">
        <v>255</v>
      </c>
    </row>
    <row r="19" spans="2:27">
      <c r="B19" s="114" t="s">
        <v>256</v>
      </c>
      <c r="C19" s="152">
        <v>4.5</v>
      </c>
      <c r="D19" s="153">
        <v>5</v>
      </c>
      <c r="E19" s="154">
        <v>5.5</v>
      </c>
      <c r="F19" s="153">
        <v>5</v>
      </c>
      <c r="G19" s="154">
        <v>10</v>
      </c>
      <c r="H19" s="153">
        <v>5</v>
      </c>
      <c r="I19" s="154">
        <v>5</v>
      </c>
      <c r="J19" s="153">
        <v>5</v>
      </c>
      <c r="K19" s="154">
        <v>3.5</v>
      </c>
      <c r="L19" s="153">
        <v>5</v>
      </c>
      <c r="M19" s="154">
        <v>0</v>
      </c>
      <c r="N19" s="153">
        <v>0</v>
      </c>
      <c r="O19" s="154">
        <v>4</v>
      </c>
      <c r="P19" s="153">
        <v>0</v>
      </c>
      <c r="Q19" s="154">
        <v>10</v>
      </c>
      <c r="R19" s="153">
        <v>0</v>
      </c>
      <c r="S19" s="154">
        <v>7</v>
      </c>
      <c r="T19" s="153">
        <v>5</v>
      </c>
      <c r="U19" s="154">
        <v>0</v>
      </c>
      <c r="V19" s="153">
        <v>0</v>
      </c>
      <c r="X19" s="150">
        <f>X20/(X18*5280)</f>
        <v>7.1014692707400107</v>
      </c>
      <c r="Y19" s="151">
        <f>Y20/(Y18*5280)</f>
        <v>5</v>
      </c>
      <c r="AA19" t="s">
        <v>257</v>
      </c>
    </row>
    <row r="20" spans="2:27">
      <c r="B20" s="114" t="s">
        <v>258</v>
      </c>
      <c r="C20" s="134">
        <v>6095.25</v>
      </c>
      <c r="D20" s="135">
        <v>335</v>
      </c>
      <c r="E20" s="136">
        <v>12331</v>
      </c>
      <c r="F20" s="135">
        <v>6373</v>
      </c>
      <c r="G20" s="136">
        <v>36020</v>
      </c>
      <c r="H20" s="135">
        <v>68480</v>
      </c>
      <c r="I20" s="136">
        <v>7247.5</v>
      </c>
      <c r="J20" s="135">
        <v>1129</v>
      </c>
      <c r="K20" s="136">
        <v>707</v>
      </c>
      <c r="L20" s="135">
        <v>1091</v>
      </c>
      <c r="M20" s="136">
        <v>0</v>
      </c>
      <c r="N20" s="135">
        <v>0</v>
      </c>
      <c r="O20" s="136">
        <v>7890</v>
      </c>
      <c r="P20" s="135">
        <v>0</v>
      </c>
      <c r="Q20" s="136">
        <v>1650</v>
      </c>
      <c r="R20" s="135">
        <v>0</v>
      </c>
      <c r="S20" s="136">
        <v>27142.5</v>
      </c>
      <c r="T20" s="135">
        <v>58000</v>
      </c>
      <c r="U20" s="136">
        <v>0</v>
      </c>
      <c r="V20" s="135">
        <v>0</v>
      </c>
      <c r="X20" s="117">
        <f t="shared" si="0"/>
        <v>99083.25</v>
      </c>
      <c r="Y20" s="118">
        <f t="shared" si="0"/>
        <v>135408</v>
      </c>
      <c r="AA20" t="s">
        <v>259</v>
      </c>
    </row>
    <row r="21" spans="2:27">
      <c r="B21" s="114" t="s">
        <v>260</v>
      </c>
      <c r="C21" s="158">
        <v>0</v>
      </c>
      <c r="D21" s="163">
        <v>0.30189393939393938</v>
      </c>
      <c r="E21" s="164">
        <v>0</v>
      </c>
      <c r="F21" s="163">
        <v>0.30189393939393938</v>
      </c>
      <c r="G21" s="164">
        <v>0</v>
      </c>
      <c r="H21" s="163">
        <v>3.7803030303030304E-2</v>
      </c>
      <c r="I21" s="164">
        <v>0</v>
      </c>
      <c r="J21" s="163">
        <v>0.28922348484848481</v>
      </c>
      <c r="K21" s="164">
        <v>0</v>
      </c>
      <c r="L21" s="163">
        <v>0</v>
      </c>
      <c r="M21" s="164">
        <v>0</v>
      </c>
      <c r="N21" s="163">
        <v>0.20140151515151516</v>
      </c>
      <c r="O21" s="164">
        <v>0</v>
      </c>
      <c r="P21" s="163">
        <v>8.5227272727272721E-2</v>
      </c>
      <c r="Q21" s="164">
        <v>0</v>
      </c>
      <c r="R21" s="163">
        <v>0.23674242424242425</v>
      </c>
      <c r="S21" s="164">
        <v>0</v>
      </c>
      <c r="T21" s="163">
        <v>0</v>
      </c>
      <c r="U21" s="164">
        <v>4.2651515151515156</v>
      </c>
      <c r="V21" s="163">
        <v>8.2854166666666664</v>
      </c>
      <c r="W21" s="118"/>
      <c r="X21" s="150">
        <f>SUM(C21,E21,G21,I21,K21,M21,O21,Q21,S21,U21)</f>
        <v>4.2651515151515156</v>
      </c>
      <c r="Y21" s="151">
        <f>SUM(D21,F21,H21,J21,L21,N21,P21,R21,T21,V21)</f>
        <v>9.7396022727272733</v>
      </c>
      <c r="AA21" t="s">
        <v>261</v>
      </c>
    </row>
    <row r="22" spans="2:27">
      <c r="B22" s="114" t="s">
        <v>262</v>
      </c>
      <c r="C22" s="158">
        <v>0</v>
      </c>
      <c r="D22" s="163">
        <v>10</v>
      </c>
      <c r="E22" s="164">
        <v>0</v>
      </c>
      <c r="F22" s="163">
        <v>10</v>
      </c>
      <c r="G22" s="164">
        <v>0</v>
      </c>
      <c r="H22" s="163">
        <v>10</v>
      </c>
      <c r="I22" s="164">
        <v>0</v>
      </c>
      <c r="J22" s="163">
        <v>10</v>
      </c>
      <c r="K22" s="164">
        <v>0</v>
      </c>
      <c r="L22" s="163">
        <v>0</v>
      </c>
      <c r="M22" s="164">
        <v>0</v>
      </c>
      <c r="N22" s="163">
        <v>10</v>
      </c>
      <c r="O22" s="164">
        <v>0</v>
      </c>
      <c r="P22" s="163">
        <v>10</v>
      </c>
      <c r="Q22" s="164">
        <v>0</v>
      </c>
      <c r="R22" s="163">
        <v>10</v>
      </c>
      <c r="S22" s="164">
        <v>0</v>
      </c>
      <c r="T22" s="163">
        <v>0</v>
      </c>
      <c r="U22" s="164">
        <v>8</v>
      </c>
      <c r="V22" s="163">
        <v>10</v>
      </c>
      <c r="X22" s="150">
        <f>X23/(X21*5280)</f>
        <v>7.9999999999999991</v>
      </c>
      <c r="Y22" s="151">
        <f>Y23/(Y21*5280)</f>
        <v>9.9999999999999982</v>
      </c>
      <c r="AA22" t="s">
        <v>263</v>
      </c>
    </row>
    <row r="23" spans="2:27">
      <c r="B23" s="114" t="s">
        <v>264</v>
      </c>
      <c r="C23" s="134">
        <v>0</v>
      </c>
      <c r="D23" s="135">
        <v>15940</v>
      </c>
      <c r="E23" s="136">
        <v>0</v>
      </c>
      <c r="F23" s="135">
        <v>15940</v>
      </c>
      <c r="G23" s="136">
        <v>0</v>
      </c>
      <c r="H23" s="135">
        <v>1996</v>
      </c>
      <c r="I23" s="136">
        <v>0</v>
      </c>
      <c r="J23" s="135">
        <v>15271</v>
      </c>
      <c r="K23" s="136">
        <v>0</v>
      </c>
      <c r="L23" s="135">
        <v>0</v>
      </c>
      <c r="M23" s="136">
        <v>0</v>
      </c>
      <c r="N23" s="135">
        <v>10634</v>
      </c>
      <c r="O23" s="136">
        <v>0</v>
      </c>
      <c r="P23" s="135">
        <v>4500</v>
      </c>
      <c r="Q23" s="136">
        <v>0</v>
      </c>
      <c r="R23" s="135">
        <v>12500</v>
      </c>
      <c r="S23" s="136">
        <v>0</v>
      </c>
      <c r="T23" s="135">
        <v>0</v>
      </c>
      <c r="U23" s="136">
        <v>180160</v>
      </c>
      <c r="V23" s="135">
        <v>437469.99999999994</v>
      </c>
      <c r="X23" s="117">
        <f t="shared" ref="X23:Y25" si="1">SUM(C23,E23,G23,I23,K23,M23,O23,Q23,S23,U23)</f>
        <v>180160</v>
      </c>
      <c r="Y23" s="118">
        <f t="shared" si="1"/>
        <v>514250.99999999994</v>
      </c>
      <c r="AA23" t="s">
        <v>265</v>
      </c>
    </row>
    <row r="24" spans="2:27">
      <c r="B24" s="114" t="s">
        <v>266</v>
      </c>
      <c r="C24" s="131">
        <v>4</v>
      </c>
      <c r="D24" s="132">
        <v>4</v>
      </c>
      <c r="E24" s="137">
        <v>8</v>
      </c>
      <c r="F24" s="132">
        <v>12</v>
      </c>
      <c r="G24" s="133">
        <v>19</v>
      </c>
      <c r="H24" s="132">
        <v>19</v>
      </c>
      <c r="I24" s="133">
        <v>7</v>
      </c>
      <c r="J24" s="132">
        <v>10</v>
      </c>
      <c r="K24" s="133">
        <v>0</v>
      </c>
      <c r="L24" s="132">
        <v>0</v>
      </c>
      <c r="M24" s="133">
        <v>0</v>
      </c>
      <c r="N24" s="132">
        <v>0</v>
      </c>
      <c r="O24" s="133">
        <v>2</v>
      </c>
      <c r="P24" s="132">
        <v>2</v>
      </c>
      <c r="Q24" s="133">
        <v>0</v>
      </c>
      <c r="R24" s="132">
        <v>0</v>
      </c>
      <c r="S24" s="133">
        <v>14</v>
      </c>
      <c r="T24" s="132">
        <v>15</v>
      </c>
      <c r="U24" s="133">
        <v>0</v>
      </c>
      <c r="V24" s="132">
        <v>1</v>
      </c>
      <c r="X24" s="117">
        <f t="shared" si="1"/>
        <v>54</v>
      </c>
      <c r="Y24" s="118">
        <f t="shared" si="1"/>
        <v>63</v>
      </c>
      <c r="AA24" t="s">
        <v>267</v>
      </c>
    </row>
    <row r="25" spans="2:27">
      <c r="B25" s="114" t="s">
        <v>268</v>
      </c>
      <c r="C25" s="131">
        <v>0</v>
      </c>
      <c r="D25" s="132">
        <v>0</v>
      </c>
      <c r="E25" s="133">
        <v>0</v>
      </c>
      <c r="F25" s="132">
        <v>2</v>
      </c>
      <c r="G25" s="133">
        <v>0</v>
      </c>
      <c r="H25" s="132">
        <v>0</v>
      </c>
      <c r="I25" s="133">
        <v>0</v>
      </c>
      <c r="J25" s="132">
        <v>1</v>
      </c>
      <c r="K25" s="133">
        <v>0</v>
      </c>
      <c r="L25" s="132">
        <v>0</v>
      </c>
      <c r="M25" s="133">
        <v>0</v>
      </c>
      <c r="N25" s="132">
        <v>0</v>
      </c>
      <c r="O25" s="133">
        <v>0</v>
      </c>
      <c r="P25" s="132">
        <v>0</v>
      </c>
      <c r="Q25" s="133">
        <v>0</v>
      </c>
      <c r="R25" s="132">
        <v>0</v>
      </c>
      <c r="S25" s="133">
        <v>0</v>
      </c>
      <c r="T25" s="132">
        <v>1</v>
      </c>
      <c r="U25" s="133">
        <v>0</v>
      </c>
      <c r="V25" s="132">
        <v>1</v>
      </c>
      <c r="X25" s="117">
        <f t="shared" si="1"/>
        <v>0</v>
      </c>
      <c r="Y25" s="118">
        <f t="shared" si="1"/>
        <v>5</v>
      </c>
      <c r="AA25" t="s">
        <v>269</v>
      </c>
    </row>
    <row r="26" spans="2:27">
      <c r="B26" s="120" t="s">
        <v>270</v>
      </c>
      <c r="C26" s="131"/>
      <c r="D26" s="132"/>
      <c r="E26" s="133"/>
      <c r="F26" s="132"/>
      <c r="G26" s="133"/>
      <c r="H26" s="132"/>
      <c r="I26" s="133"/>
      <c r="J26" s="132"/>
      <c r="K26" s="133"/>
      <c r="L26" s="132"/>
      <c r="M26" s="133"/>
      <c r="N26" s="132"/>
      <c r="O26" s="133"/>
      <c r="P26" s="132"/>
      <c r="Q26" s="133"/>
      <c r="R26" s="132"/>
      <c r="S26" s="133"/>
      <c r="T26" s="132"/>
      <c r="U26" s="133"/>
      <c r="V26" s="132"/>
      <c r="X26" s="115"/>
      <c r="Y26" s="116"/>
    </row>
    <row r="27" spans="2:27">
      <c r="B27" s="114" t="s">
        <v>271</v>
      </c>
      <c r="C27" s="134"/>
      <c r="D27" s="144"/>
      <c r="E27" s="134"/>
      <c r="F27" s="144"/>
      <c r="G27" s="134"/>
      <c r="H27" s="144"/>
      <c r="I27" s="134"/>
      <c r="J27" s="144"/>
      <c r="K27" s="134"/>
      <c r="L27" s="144"/>
      <c r="M27" s="134"/>
      <c r="N27" s="144"/>
      <c r="O27" s="134"/>
      <c r="P27" s="144"/>
      <c r="Q27" s="134"/>
      <c r="R27" s="144"/>
      <c r="S27" s="134"/>
      <c r="T27" s="144"/>
      <c r="U27" s="136"/>
      <c r="V27" s="144"/>
      <c r="X27" s="135">
        <v>14679</v>
      </c>
      <c r="Y27" s="118">
        <f>X27*(1+Y3)</f>
        <v>14679</v>
      </c>
      <c r="AA27" t="s">
        <v>272</v>
      </c>
    </row>
    <row r="28" spans="2:27">
      <c r="B28" s="114" t="s">
        <v>273</v>
      </c>
      <c r="C28" s="134"/>
      <c r="D28" s="144"/>
      <c r="E28" s="134"/>
      <c r="F28" s="144"/>
      <c r="G28" s="134"/>
      <c r="H28" s="144"/>
      <c r="I28" s="134"/>
      <c r="J28" s="144"/>
      <c r="K28" s="134"/>
      <c r="L28" s="144"/>
      <c r="M28" s="134"/>
      <c r="N28" s="144"/>
      <c r="O28" s="134"/>
      <c r="P28" s="144"/>
      <c r="Q28" s="134"/>
      <c r="R28" s="144"/>
      <c r="S28" s="134"/>
      <c r="T28" s="144"/>
      <c r="U28" s="136"/>
      <c r="V28" s="144"/>
      <c r="X28" s="135">
        <v>1735</v>
      </c>
      <c r="Y28" s="118">
        <f>X28*(1+Y4)</f>
        <v>1908.5000000000002</v>
      </c>
      <c r="AA28" t="s">
        <v>274</v>
      </c>
    </row>
    <row r="29" spans="2:27">
      <c r="B29" s="114" t="s">
        <v>275</v>
      </c>
      <c r="C29" s="134"/>
      <c r="D29" s="144"/>
      <c r="E29" s="134"/>
      <c r="F29" s="144"/>
      <c r="G29" s="134"/>
      <c r="H29" s="144"/>
      <c r="I29" s="134"/>
      <c r="J29" s="144"/>
      <c r="K29" s="134"/>
      <c r="L29" s="144"/>
      <c r="M29" s="134"/>
      <c r="N29" s="144"/>
      <c r="O29" s="134"/>
      <c r="P29" s="144"/>
      <c r="Q29" s="134"/>
      <c r="R29" s="144"/>
      <c r="S29" s="134"/>
      <c r="T29" s="144"/>
      <c r="U29" s="136"/>
      <c r="V29" s="144"/>
      <c r="X29" s="144">
        <f>X28*0.5</f>
        <v>867.5</v>
      </c>
      <c r="Y29" s="118">
        <f>X29*(1+Y4)</f>
        <v>954.25000000000011</v>
      </c>
      <c r="AA29" t="s">
        <v>276</v>
      </c>
    </row>
    <row r="30" spans="2:27">
      <c r="B30" s="114" t="s">
        <v>277</v>
      </c>
      <c r="C30" s="134"/>
      <c r="D30" s="144"/>
      <c r="E30" s="134"/>
      <c r="F30" s="144"/>
      <c r="G30" s="134"/>
      <c r="H30" s="144"/>
      <c r="I30" s="134"/>
      <c r="J30" s="144"/>
      <c r="K30" s="134"/>
      <c r="L30" s="144"/>
      <c r="M30" s="134"/>
      <c r="N30" s="144"/>
      <c r="O30" s="134"/>
      <c r="P30" s="144"/>
      <c r="Q30" s="134"/>
      <c r="R30" s="144"/>
      <c r="S30" s="134"/>
      <c r="T30" s="144"/>
      <c r="U30" s="136"/>
      <c r="V30" s="144"/>
      <c r="X30" s="135">
        <v>174</v>
      </c>
      <c r="Y30" s="118">
        <f>X30*(1+Y5)</f>
        <v>191.4</v>
      </c>
      <c r="AA30" t="s">
        <v>278</v>
      </c>
    </row>
    <row r="31" spans="2:27">
      <c r="B31" s="114" t="s">
        <v>279</v>
      </c>
      <c r="C31" s="134"/>
      <c r="D31" s="144"/>
      <c r="E31" s="134"/>
      <c r="F31" s="144"/>
      <c r="G31" s="134"/>
      <c r="H31" s="144"/>
      <c r="I31" s="134"/>
      <c r="J31" s="144"/>
      <c r="K31" s="134"/>
      <c r="L31" s="144"/>
      <c r="M31" s="134"/>
      <c r="N31" s="144"/>
      <c r="O31" s="134"/>
      <c r="P31" s="144"/>
      <c r="Q31" s="134"/>
      <c r="R31" s="144"/>
      <c r="S31" s="134"/>
      <c r="T31" s="144"/>
      <c r="U31" s="136"/>
      <c r="V31" s="144"/>
      <c r="X31" s="144">
        <f>X30*0.5</f>
        <v>87</v>
      </c>
      <c r="Y31" s="118">
        <f>X31*(1+Y5)</f>
        <v>95.7</v>
      </c>
      <c r="AA31" t="s">
        <v>276</v>
      </c>
    </row>
    <row r="32" spans="2:27">
      <c r="B32" s="120" t="s">
        <v>280</v>
      </c>
      <c r="C32" s="131"/>
      <c r="D32" s="132"/>
      <c r="E32" s="133"/>
      <c r="F32" s="132"/>
      <c r="G32" s="133"/>
      <c r="H32" s="132"/>
      <c r="I32" s="133"/>
      <c r="J32" s="132"/>
      <c r="K32" s="133"/>
      <c r="L32" s="132"/>
      <c r="M32" s="133"/>
      <c r="N32" s="132"/>
      <c r="O32" s="133"/>
      <c r="P32" s="132"/>
      <c r="Q32" s="133"/>
      <c r="R32" s="132"/>
      <c r="S32" s="133"/>
      <c r="T32" s="132"/>
      <c r="U32" s="133"/>
      <c r="V32" s="132"/>
      <c r="X32" s="115"/>
      <c r="Y32" s="116"/>
    </row>
    <row r="33" spans="2:27">
      <c r="B33" s="114" t="s">
        <v>281</v>
      </c>
      <c r="C33" s="131" t="s">
        <v>221</v>
      </c>
      <c r="D33" s="138">
        <f>D$36*0.25</f>
        <v>425000</v>
      </c>
      <c r="E33" s="131" t="s">
        <v>221</v>
      </c>
      <c r="F33" s="138">
        <f>F$36*0.25</f>
        <v>800000</v>
      </c>
      <c r="G33" s="131" t="s">
        <v>221</v>
      </c>
      <c r="H33" s="138">
        <f>H$36*0.25</f>
        <v>2050000</v>
      </c>
      <c r="I33" s="131" t="s">
        <v>221</v>
      </c>
      <c r="J33" s="138">
        <f>J$36*0.25</f>
        <v>650000</v>
      </c>
      <c r="K33" s="131" t="s">
        <v>221</v>
      </c>
      <c r="L33" s="138">
        <f>L$36*0.25</f>
        <v>700000</v>
      </c>
      <c r="M33" s="131" t="s">
        <v>221</v>
      </c>
      <c r="N33" s="138">
        <f>N$36*0.25</f>
        <v>300000</v>
      </c>
      <c r="O33" s="131" t="s">
        <v>221</v>
      </c>
      <c r="P33" s="138">
        <f>P$36*0.25</f>
        <v>75000</v>
      </c>
      <c r="Q33" s="131" t="s">
        <v>221</v>
      </c>
      <c r="R33" s="138">
        <f>R$36*0.25</f>
        <v>250000</v>
      </c>
      <c r="S33" s="131" t="s">
        <v>221</v>
      </c>
      <c r="T33" s="138">
        <f>T$36*0.25</f>
        <v>1475000</v>
      </c>
      <c r="U33" s="131" t="s">
        <v>221</v>
      </c>
      <c r="V33" s="138">
        <f>V$36*0.25</f>
        <v>950000</v>
      </c>
      <c r="X33" s="121" t="s">
        <v>221</v>
      </c>
      <c r="Y33" s="122">
        <f>SUM(D33,F33,H33,J33,L33,N33,P33,R33,T33,V33)</f>
        <v>7675000</v>
      </c>
      <c r="AA33" t="s">
        <v>282</v>
      </c>
    </row>
    <row r="34" spans="2:27">
      <c r="B34" s="114" t="s">
        <v>283</v>
      </c>
      <c r="C34" s="131" t="s">
        <v>221</v>
      </c>
      <c r="D34" s="138">
        <f>D$36*0.5</f>
        <v>850000</v>
      </c>
      <c r="E34" s="131" t="s">
        <v>221</v>
      </c>
      <c r="F34" s="138">
        <f>F$36*0.5</f>
        <v>1600000</v>
      </c>
      <c r="G34" s="131" t="s">
        <v>221</v>
      </c>
      <c r="H34" s="138">
        <f>H$36*0.5</f>
        <v>4100000</v>
      </c>
      <c r="I34" s="131" t="s">
        <v>221</v>
      </c>
      <c r="J34" s="138">
        <f>J$36*0.5</f>
        <v>1300000</v>
      </c>
      <c r="K34" s="131" t="s">
        <v>221</v>
      </c>
      <c r="L34" s="138">
        <f>L$36*0.5</f>
        <v>1400000</v>
      </c>
      <c r="M34" s="131" t="s">
        <v>221</v>
      </c>
      <c r="N34" s="138">
        <f>N$36*0.5</f>
        <v>600000</v>
      </c>
      <c r="O34" s="131" t="s">
        <v>221</v>
      </c>
      <c r="P34" s="138">
        <f>P$36*0.5</f>
        <v>150000</v>
      </c>
      <c r="Q34" s="131" t="s">
        <v>221</v>
      </c>
      <c r="R34" s="138">
        <f>R$36*0.5</f>
        <v>500000</v>
      </c>
      <c r="S34" s="131" t="s">
        <v>221</v>
      </c>
      <c r="T34" s="138">
        <f>T$36*0.5</f>
        <v>2950000</v>
      </c>
      <c r="U34" s="131" t="s">
        <v>221</v>
      </c>
      <c r="V34" s="138">
        <f>V$36*0.5</f>
        <v>1900000</v>
      </c>
      <c r="X34" s="121" t="s">
        <v>221</v>
      </c>
      <c r="Y34" s="122">
        <f>SUM(D34,F34,H34,J34,L34,N34,P34,R34,T34,V34)</f>
        <v>15350000</v>
      </c>
      <c r="AA34" t="s">
        <v>284</v>
      </c>
    </row>
    <row r="35" spans="2:27">
      <c r="B35" s="114" t="s">
        <v>285</v>
      </c>
      <c r="C35" s="131" t="s">
        <v>221</v>
      </c>
      <c r="D35" s="138">
        <f>D$36*0.25</f>
        <v>425000</v>
      </c>
      <c r="E35" s="131" t="s">
        <v>221</v>
      </c>
      <c r="F35" s="138">
        <f>F$36*0.25</f>
        <v>800000</v>
      </c>
      <c r="G35" s="131" t="s">
        <v>221</v>
      </c>
      <c r="H35" s="138">
        <f>H$36*0.25</f>
        <v>2050000</v>
      </c>
      <c r="I35" s="131" t="s">
        <v>221</v>
      </c>
      <c r="J35" s="138">
        <f>J$36*0.25</f>
        <v>650000</v>
      </c>
      <c r="K35" s="131" t="s">
        <v>221</v>
      </c>
      <c r="L35" s="138">
        <f>L$36*0.25</f>
        <v>700000</v>
      </c>
      <c r="M35" s="131" t="s">
        <v>221</v>
      </c>
      <c r="N35" s="138">
        <f>N$36*0.25</f>
        <v>300000</v>
      </c>
      <c r="O35" s="131" t="s">
        <v>221</v>
      </c>
      <c r="P35" s="138">
        <f>P$36*0.25</f>
        <v>75000</v>
      </c>
      <c r="Q35" s="131" t="s">
        <v>221</v>
      </c>
      <c r="R35" s="138">
        <f>R$36*0.25</f>
        <v>250000</v>
      </c>
      <c r="S35" s="131" t="s">
        <v>221</v>
      </c>
      <c r="T35" s="138">
        <f>T$36*0.25</f>
        <v>1475000</v>
      </c>
      <c r="U35" s="131" t="s">
        <v>221</v>
      </c>
      <c r="V35" s="138">
        <f>V$36*0.25</f>
        <v>950000</v>
      </c>
      <c r="X35" s="121" t="s">
        <v>221</v>
      </c>
      <c r="Y35" s="122">
        <f>SUM(D35,F35,H35,J35,L35,N35,P35,R35,T35,V35)</f>
        <v>7675000</v>
      </c>
      <c r="AA35" t="s">
        <v>282</v>
      </c>
    </row>
    <row r="36" spans="2:27">
      <c r="B36" s="114" t="s">
        <v>286</v>
      </c>
      <c r="C36" s="139" t="s">
        <v>221</v>
      </c>
      <c r="D36" s="140">
        <v>1700000</v>
      </c>
      <c r="E36" s="139" t="s">
        <v>221</v>
      </c>
      <c r="F36" s="140">
        <v>3200000</v>
      </c>
      <c r="G36" s="139" t="s">
        <v>221</v>
      </c>
      <c r="H36" s="140">
        <v>8200000</v>
      </c>
      <c r="I36" s="139" t="s">
        <v>221</v>
      </c>
      <c r="J36" s="140">
        <v>2600000</v>
      </c>
      <c r="K36" s="139" t="s">
        <v>221</v>
      </c>
      <c r="L36" s="140">
        <v>2800000</v>
      </c>
      <c r="M36" s="139" t="s">
        <v>221</v>
      </c>
      <c r="N36" s="140">
        <v>1200000</v>
      </c>
      <c r="O36" s="139" t="s">
        <v>221</v>
      </c>
      <c r="P36" s="140">
        <v>300000</v>
      </c>
      <c r="Q36" s="139" t="s">
        <v>221</v>
      </c>
      <c r="R36" s="140">
        <v>1000000</v>
      </c>
      <c r="S36" s="139" t="s">
        <v>221</v>
      </c>
      <c r="T36" s="140">
        <v>5900000</v>
      </c>
      <c r="U36" s="139" t="s">
        <v>221</v>
      </c>
      <c r="V36" s="140">
        <v>3800000</v>
      </c>
      <c r="X36" s="126" t="s">
        <v>221</v>
      </c>
      <c r="Y36" s="127">
        <f>SUM(Y33:Y35)</f>
        <v>30700000</v>
      </c>
      <c r="AA36" t="s">
        <v>287</v>
      </c>
    </row>
    <row r="37" spans="2:27">
      <c r="B37" s="114"/>
      <c r="C37" s="175"/>
      <c r="D37" s="176"/>
      <c r="E37" s="175"/>
      <c r="F37" s="176"/>
      <c r="G37" s="175"/>
      <c r="H37" s="176"/>
      <c r="I37" s="175"/>
      <c r="J37" s="176"/>
      <c r="K37" s="175"/>
      <c r="L37" s="176"/>
      <c r="M37" s="175"/>
      <c r="N37" s="176"/>
      <c r="O37" s="175"/>
      <c r="P37" s="176"/>
      <c r="Q37" s="175"/>
      <c r="R37" s="176"/>
      <c r="S37" s="175"/>
      <c r="T37" s="176"/>
      <c r="U37" s="175"/>
      <c r="V37" s="176"/>
    </row>
    <row r="39" spans="2:27">
      <c r="B39" s="125" t="s">
        <v>288</v>
      </c>
      <c r="X39" s="111" t="s">
        <v>217</v>
      </c>
      <c r="Y39" s="171" t="s">
        <v>218</v>
      </c>
    </row>
    <row r="40" spans="2:27">
      <c r="B40" s="114" t="s">
        <v>289</v>
      </c>
      <c r="C40" s="112"/>
      <c r="D40" s="112"/>
      <c r="E40" s="112"/>
      <c r="F40" s="112"/>
      <c r="G40" s="112"/>
      <c r="H40" s="112"/>
      <c r="I40" s="112"/>
      <c r="J40" s="112"/>
      <c r="K40" s="112"/>
      <c r="L40" s="112"/>
      <c r="M40" s="112"/>
      <c r="N40" s="112"/>
      <c r="O40" s="112"/>
      <c r="P40" s="112"/>
      <c r="Q40" s="112"/>
      <c r="R40" s="112"/>
      <c r="S40" s="112"/>
      <c r="T40" s="112"/>
      <c r="U40" s="112"/>
      <c r="V40" s="112"/>
      <c r="W40" s="112"/>
      <c r="X40" s="170">
        <f>X15</f>
        <v>3.177083333333333</v>
      </c>
      <c r="Y40" s="155">
        <f>Y15</f>
        <v>3.177083333333333</v>
      </c>
      <c r="AA40" t="s">
        <v>290</v>
      </c>
    </row>
    <row r="41" spans="2:27">
      <c r="B41" s="114" t="s">
        <v>291</v>
      </c>
      <c r="C41" s="112"/>
      <c r="D41" s="112"/>
      <c r="E41" s="112"/>
      <c r="F41" s="112"/>
      <c r="G41" s="112"/>
      <c r="H41" s="112"/>
      <c r="I41" s="112"/>
      <c r="J41" s="112"/>
      <c r="K41" s="112"/>
      <c r="L41" s="112"/>
      <c r="M41" s="112"/>
      <c r="N41" s="112"/>
      <c r="O41" s="112"/>
      <c r="P41" s="112"/>
      <c r="Q41" s="112"/>
      <c r="R41" s="112"/>
      <c r="S41" s="112"/>
      <c r="T41" s="112"/>
      <c r="U41" s="112"/>
      <c r="V41" s="112"/>
      <c r="W41" s="112"/>
      <c r="X41" s="132">
        <v>0.86</v>
      </c>
      <c r="Y41" s="154">
        <v>0.86</v>
      </c>
      <c r="AA41" t="s">
        <v>292</v>
      </c>
    </row>
    <row r="42" spans="2:27">
      <c r="B42" s="114" t="s">
        <v>293</v>
      </c>
      <c r="C42" s="112"/>
      <c r="D42" s="112"/>
      <c r="E42" s="112"/>
      <c r="F42" s="112"/>
      <c r="G42" s="112"/>
      <c r="H42" s="112"/>
      <c r="I42" s="112"/>
      <c r="J42" s="112"/>
      <c r="K42" s="112"/>
      <c r="L42" s="112"/>
      <c r="M42" s="112"/>
      <c r="N42" s="112"/>
      <c r="O42" s="112"/>
      <c r="P42" s="112"/>
      <c r="Q42" s="112"/>
      <c r="R42" s="112"/>
      <c r="S42" s="112"/>
      <c r="T42" s="112"/>
      <c r="U42" s="112"/>
      <c r="V42" s="112"/>
      <c r="W42" s="112"/>
      <c r="X42" s="132">
        <v>2.38</v>
      </c>
      <c r="Y42" s="154">
        <v>2.38</v>
      </c>
      <c r="AA42" t="s">
        <v>294</v>
      </c>
    </row>
    <row r="44" spans="2:27">
      <c r="C44" s="146"/>
      <c r="D44" s="146"/>
      <c r="E44" s="146"/>
      <c r="F44" s="146"/>
      <c r="G44" s="146"/>
      <c r="H44" s="146"/>
      <c r="I44" s="146"/>
      <c r="J44" s="146"/>
      <c r="K44" s="146"/>
      <c r="L44" s="146"/>
      <c r="M44" s="146"/>
      <c r="N44" s="146"/>
      <c r="O44" s="146"/>
      <c r="P44" s="146"/>
      <c r="Q44" s="146"/>
      <c r="R44" s="146"/>
      <c r="S44" s="146"/>
      <c r="T44" s="146"/>
      <c r="U44" s="146"/>
      <c r="V44" s="146"/>
    </row>
    <row r="45" spans="2:27" ht="26.1">
      <c r="C45" s="146"/>
      <c r="D45" s="146"/>
      <c r="E45" s="146"/>
      <c r="F45" s="146"/>
      <c r="G45" s="146"/>
      <c r="H45" s="146"/>
      <c r="I45" s="146"/>
      <c r="J45" s="146"/>
      <c r="K45" s="146"/>
      <c r="L45" s="146"/>
      <c r="M45" s="146"/>
      <c r="N45" s="146"/>
      <c r="O45" s="146"/>
      <c r="P45" s="146"/>
      <c r="Q45" s="146"/>
      <c r="R45" s="146"/>
      <c r="S45" s="146"/>
      <c r="T45" s="146"/>
      <c r="U45" s="146"/>
      <c r="V45" s="146"/>
      <c r="X45" s="167" t="s">
        <v>295</v>
      </c>
      <c r="Y45" s="168">
        <f>'Final Results'!B8</f>
        <v>1.9123456482854133</v>
      </c>
    </row>
    <row r="46" spans="2:27">
      <c r="X46" s="119"/>
      <c r="Y46" s="119"/>
    </row>
  </sheetData>
  <conditionalFormatting sqref="X3:Y8">
    <cfRule type="expression" dxfId="20" priority="1">
      <formula>MOD(ROW(),2)</formula>
    </cfRule>
  </conditionalFormatting>
  <conditionalFormatting sqref="X12:Y36 C12:V37">
    <cfRule type="expression" dxfId="19" priority="9">
      <formula>MOD(ROW(),2)</formula>
    </cfRule>
  </conditionalFormatting>
  <conditionalFormatting sqref="X40:Y42">
    <cfRule type="expression" dxfId="18" priority="2">
      <formula>MOD(ROW(),2)</formula>
    </cfRule>
  </conditionalFormatting>
  <pageMargins left="0.7" right="0.7" top="0.75" bottom="0.75" header="0.3" footer="0.3"/>
  <ignoredErrors>
    <ignoredError sqref="X16:Y16 X19:Y19 X22:Y22 D34"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FC47D-08A0-438D-8A10-8AAFD711382F}">
  <sheetPr>
    <tabColor rgb="FFFFFF00"/>
  </sheetPr>
  <dimension ref="B2:G16"/>
  <sheetViews>
    <sheetView showGridLines="0" tabSelected="1" workbookViewId="0">
      <selection activeCell="B16" sqref="B16:E16"/>
    </sheetView>
  </sheetViews>
  <sheetFormatPr defaultRowHeight="14.45"/>
  <cols>
    <col min="1" max="1" width="2.5703125" customWidth="1"/>
    <col min="2" max="2" width="29.28515625" customWidth="1"/>
    <col min="3" max="5" width="15.5703125" customWidth="1"/>
  </cols>
  <sheetData>
    <row r="2" spans="2:7" ht="15" thickBot="1">
      <c r="B2" s="180" t="s">
        <v>296</v>
      </c>
      <c r="C2" s="181"/>
      <c r="D2" s="181"/>
      <c r="E2" s="182"/>
      <c r="F2" s="4"/>
      <c r="G2" s="4"/>
    </row>
    <row r="3" spans="2:7">
      <c r="B3" s="183"/>
      <c r="C3" s="183" t="s">
        <v>297</v>
      </c>
      <c r="D3" s="184" t="s">
        <v>298</v>
      </c>
      <c r="E3" s="184" t="s">
        <v>299</v>
      </c>
      <c r="F3" s="4"/>
      <c r="G3" s="4"/>
    </row>
    <row r="4" spans="2:7">
      <c r="B4" s="185" t="s">
        <v>300</v>
      </c>
      <c r="C4" s="196">
        <f>-Summary!B56</f>
        <v>-25716383.109802797</v>
      </c>
      <c r="D4" s="186"/>
      <c r="E4" s="196">
        <f>-Summary!C56</f>
        <v>-17172681.368054941</v>
      </c>
      <c r="F4" s="4"/>
      <c r="G4" s="4"/>
    </row>
    <row r="5" spans="2:7">
      <c r="B5" s="187" t="s">
        <v>301</v>
      </c>
      <c r="C5" s="37"/>
      <c r="D5" s="188">
        <f>-Summary!B36</f>
        <v>3210118</v>
      </c>
      <c r="E5" s="188">
        <f>-Summary!B37</f>
        <v>1048559.6785531959</v>
      </c>
      <c r="F5" s="4"/>
      <c r="G5" s="189"/>
    </row>
    <row r="6" spans="2:7">
      <c r="B6" s="190" t="s">
        <v>302</v>
      </c>
      <c r="C6" s="191"/>
      <c r="D6" s="192">
        <f>Summary!C36</f>
        <v>14310000</v>
      </c>
      <c r="E6" s="192">
        <f>Summary!C37</f>
        <v>4720453.7502140189</v>
      </c>
      <c r="F6" s="4"/>
      <c r="G6" s="189"/>
    </row>
    <row r="7" spans="2:7">
      <c r="B7" s="190" t="s">
        <v>303</v>
      </c>
      <c r="C7" s="191"/>
      <c r="D7" s="192">
        <f>Summary!D36</f>
        <v>8370256.08294643</v>
      </c>
      <c r="E7" s="192">
        <f>Summary!D37</f>
        <v>2761104.5923826811</v>
      </c>
      <c r="F7" s="4"/>
      <c r="G7" s="189"/>
    </row>
    <row r="8" spans="2:7">
      <c r="B8" s="190" t="s">
        <v>304</v>
      </c>
      <c r="C8" s="191"/>
      <c r="D8" s="192">
        <f>Summary!E36</f>
        <v>0</v>
      </c>
      <c r="E8" s="192">
        <f>Summary!E37</f>
        <v>0</v>
      </c>
      <c r="F8" s="4"/>
      <c r="G8" s="189"/>
    </row>
    <row r="9" spans="2:7">
      <c r="B9" s="190" t="s">
        <v>305</v>
      </c>
      <c r="C9" s="191"/>
      <c r="D9" s="192">
        <f>Summary!F36</f>
        <v>0</v>
      </c>
      <c r="E9" s="192">
        <f>Summary!F37</f>
        <v>0</v>
      </c>
      <c r="F9" s="4"/>
      <c r="G9" s="189"/>
    </row>
    <row r="10" spans="2:7" ht="15">
      <c r="B10" s="190" t="s">
        <v>306</v>
      </c>
      <c r="C10" s="191"/>
      <c r="D10" s="192">
        <f>Summary!H36</f>
        <v>61546724.134144969</v>
      </c>
      <c r="E10" s="192">
        <f>Summary!H37</f>
        <v>20302478.319525674</v>
      </c>
      <c r="F10" s="4"/>
      <c r="G10" s="189"/>
    </row>
    <row r="11" spans="2:7" ht="15">
      <c r="B11" s="185" t="s">
        <v>307</v>
      </c>
      <c r="C11" s="191"/>
      <c r="D11" s="192">
        <f>Summary!I36</f>
        <v>5178731.8998750122</v>
      </c>
      <c r="E11" s="192">
        <f>Summary!I37</f>
        <v>1708313.3765281597</v>
      </c>
      <c r="F11" s="4"/>
      <c r="G11" s="189"/>
    </row>
    <row r="12" spans="2:7" ht="15">
      <c r="B12" s="335" t="s">
        <v>308</v>
      </c>
      <c r="C12" s="336"/>
      <c r="D12" s="192">
        <f>Summary!J36</f>
        <v>14286879.505446</v>
      </c>
      <c r="E12" s="192">
        <f>Summary!J37</f>
        <v>2299192.7663881243</v>
      </c>
      <c r="F12" s="4"/>
      <c r="G12" s="189"/>
    </row>
    <row r="13" spans="2:7">
      <c r="B13" s="190" t="s">
        <v>309</v>
      </c>
      <c r="C13" s="197">
        <f>SUM(C4:C11)</f>
        <v>-25716383.109802797</v>
      </c>
      <c r="D13" s="197">
        <f>SUM(D4:D12)</f>
        <v>106902709.62241241</v>
      </c>
      <c r="E13" s="197">
        <f>SUM(E4:E12)</f>
        <v>15667421.115536911</v>
      </c>
      <c r="F13" s="4"/>
      <c r="G13" s="4"/>
    </row>
    <row r="14" spans="2:7">
      <c r="B14" s="112"/>
      <c r="C14" s="148"/>
      <c r="D14" s="148"/>
      <c r="E14" s="148"/>
      <c r="F14" s="4"/>
      <c r="G14" s="4"/>
    </row>
    <row r="15" spans="2:7">
      <c r="B15" s="198" t="s">
        <v>310</v>
      </c>
      <c r="C15" s="199">
        <f>E13</f>
        <v>15667421.115536911</v>
      </c>
      <c r="D15" s="200"/>
      <c r="E15" s="201"/>
      <c r="F15" s="4"/>
      <c r="G15" s="4"/>
    </row>
    <row r="16" spans="2:7">
      <c r="B16" s="193" t="s">
        <v>311</v>
      </c>
      <c r="C16" s="194">
        <f>'Final Results'!B8</f>
        <v>1.9123456482854133</v>
      </c>
      <c r="D16" s="194"/>
      <c r="E16" s="195"/>
      <c r="F16" s="4"/>
      <c r="G16" s="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52AF6-D5FB-40DE-935F-B23E8B0B3C6A}">
  <sheetPr>
    <tabColor theme="9" tint="0.39997558519241921"/>
  </sheetPr>
  <dimension ref="A1:BZ246"/>
  <sheetViews>
    <sheetView workbookViewId="0">
      <selection activeCell="K1" sqref="K1"/>
    </sheetView>
  </sheetViews>
  <sheetFormatPr defaultRowHeight="15" customHeight="1"/>
  <cols>
    <col min="1" max="1" width="30.140625" customWidth="1"/>
    <col min="2" max="5" width="20.7109375" customWidth="1"/>
    <col min="6" max="6" width="16.5703125" customWidth="1"/>
    <col min="7" max="7" width="17.42578125" customWidth="1"/>
    <col min="8" max="8" width="17.42578125" style="333" customWidth="1"/>
    <col min="9" max="9" width="21.140625" customWidth="1"/>
    <col min="10" max="10" width="16.140625" customWidth="1"/>
    <col min="11" max="11" width="16.140625" style="333" customWidth="1"/>
    <col min="12" max="12" width="16.85546875" customWidth="1"/>
    <col min="13" max="13" width="17.28515625" customWidth="1"/>
    <col min="14" max="14" width="16.85546875" customWidth="1"/>
    <col min="15" max="15" width="17.28515625" customWidth="1"/>
    <col min="16" max="78" width="9.140625" style="4"/>
  </cols>
  <sheetData>
    <row r="1" spans="1:64" ht="19.5">
      <c r="A1" s="51" t="s">
        <v>270</v>
      </c>
      <c r="B1" s="4"/>
      <c r="C1" s="4"/>
      <c r="D1" s="4"/>
      <c r="E1" s="4"/>
      <c r="F1" s="4"/>
      <c r="G1" s="4"/>
      <c r="H1" s="147"/>
      <c r="I1" s="4"/>
      <c r="J1" s="4"/>
      <c r="K1" s="147"/>
      <c r="L1" s="4"/>
      <c r="M1" s="4"/>
      <c r="N1" s="4"/>
      <c r="O1" s="4"/>
    </row>
    <row r="2" spans="1:64" thickTop="1">
      <c r="A2" s="90" t="s">
        <v>312</v>
      </c>
      <c r="B2" s="90"/>
      <c r="C2" s="90"/>
      <c r="D2" s="90"/>
      <c r="E2" s="90"/>
      <c r="F2" s="90"/>
      <c r="G2" s="90"/>
      <c r="H2" s="329"/>
      <c r="I2" s="90"/>
      <c r="J2" s="4"/>
      <c r="K2" s="147"/>
      <c r="L2" s="4"/>
      <c r="M2" s="4"/>
      <c r="N2" s="4"/>
      <c r="O2" s="4"/>
    </row>
    <row r="3" spans="1:64">
      <c r="A3" s="90" t="s">
        <v>313</v>
      </c>
      <c r="B3" s="90"/>
      <c r="C3" s="90"/>
      <c r="D3" s="90"/>
      <c r="E3" s="90"/>
      <c r="F3" s="90"/>
      <c r="G3" s="90"/>
      <c r="H3" s="329"/>
      <c r="I3" s="90"/>
      <c r="J3" s="4"/>
      <c r="K3" s="147"/>
      <c r="L3" s="4"/>
      <c r="M3" s="4"/>
      <c r="N3" s="4"/>
      <c r="O3" s="4"/>
    </row>
    <row r="4" spans="1:64">
      <c r="A4" s="90" t="s">
        <v>314</v>
      </c>
      <c r="B4" s="90"/>
      <c r="C4" s="90"/>
      <c r="D4" s="90"/>
      <c r="E4" s="90"/>
      <c r="F4" s="4"/>
      <c r="G4" s="4"/>
      <c r="H4" s="147"/>
      <c r="I4" s="4"/>
      <c r="J4" s="4"/>
      <c r="K4" s="147"/>
      <c r="L4" s="4"/>
      <c r="M4" s="4"/>
      <c r="N4" s="4"/>
      <c r="O4" s="4"/>
    </row>
    <row r="5" spans="1:64">
      <c r="A5" s="90" t="s">
        <v>315</v>
      </c>
      <c r="B5" s="90"/>
      <c r="C5" s="90"/>
      <c r="D5" s="90"/>
      <c r="E5" s="4"/>
      <c r="F5" s="4"/>
      <c r="G5" s="4"/>
      <c r="H5" s="147"/>
      <c r="I5" s="4"/>
      <c r="J5" s="4"/>
      <c r="K5" s="147"/>
      <c r="L5" s="4"/>
      <c r="M5" s="4"/>
      <c r="N5" s="4"/>
      <c r="O5" s="4"/>
    </row>
    <row r="6" spans="1:64">
      <c r="A6" s="4" t="s">
        <v>21</v>
      </c>
      <c r="B6" s="4"/>
      <c r="C6" s="4"/>
      <c r="D6" s="4"/>
      <c r="E6" s="4"/>
      <c r="F6" s="4"/>
      <c r="G6" s="4"/>
      <c r="H6" s="147"/>
      <c r="I6" s="4"/>
      <c r="J6" s="4"/>
      <c r="K6" s="147"/>
      <c r="L6" s="4"/>
      <c r="M6" s="4"/>
      <c r="N6" s="4"/>
      <c r="O6" s="4"/>
    </row>
    <row r="7" spans="1:64" thickBot="1">
      <c r="A7" s="84" t="s">
        <v>316</v>
      </c>
      <c r="B7" s="147" t="s">
        <v>317</v>
      </c>
      <c r="C7" s="147" t="s">
        <v>317</v>
      </c>
      <c r="D7" s="4"/>
      <c r="E7" s="4"/>
      <c r="F7" s="147" t="s">
        <v>317</v>
      </c>
      <c r="G7" s="147" t="s">
        <v>317</v>
      </c>
      <c r="H7" s="147"/>
      <c r="I7" s="147" t="s">
        <v>317</v>
      </c>
      <c r="J7" s="147" t="s">
        <v>317</v>
      </c>
      <c r="K7" s="147"/>
      <c r="L7" s="4"/>
      <c r="M7" s="4"/>
      <c r="N7" s="4"/>
      <c r="O7" s="4"/>
    </row>
    <row r="8" spans="1:64">
      <c r="A8" s="4"/>
      <c r="B8" s="363" t="s">
        <v>318</v>
      </c>
      <c r="C8" s="362"/>
      <c r="D8" s="361" t="s">
        <v>319</v>
      </c>
      <c r="E8" s="362"/>
      <c r="F8" s="361" t="s">
        <v>320</v>
      </c>
      <c r="G8" s="362"/>
      <c r="H8" s="330"/>
      <c r="I8" s="361" t="s">
        <v>321</v>
      </c>
      <c r="J8" s="362"/>
      <c r="K8" s="330"/>
      <c r="L8" s="361" t="s">
        <v>322</v>
      </c>
      <c r="M8" s="362"/>
      <c r="N8" s="361" t="s">
        <v>323</v>
      </c>
      <c r="O8" s="362"/>
      <c r="Q8" s="9" t="s">
        <v>324</v>
      </c>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1"/>
    </row>
    <row r="9" spans="1:64">
      <c r="A9" s="57" t="s">
        <v>325</v>
      </c>
      <c r="B9" s="58" t="s">
        <v>217</v>
      </c>
      <c r="C9" s="58" t="s">
        <v>218</v>
      </c>
      <c r="D9" s="58" t="s">
        <v>217</v>
      </c>
      <c r="E9" s="58" t="s">
        <v>218</v>
      </c>
      <c r="F9" s="58" t="s">
        <v>217</v>
      </c>
      <c r="G9" s="58" t="s">
        <v>218</v>
      </c>
      <c r="H9" s="331" t="s">
        <v>326</v>
      </c>
      <c r="I9" s="58" t="s">
        <v>217</v>
      </c>
      <c r="J9" s="58" t="s">
        <v>218</v>
      </c>
      <c r="K9" s="331" t="s">
        <v>326</v>
      </c>
      <c r="L9" s="58" t="s">
        <v>217</v>
      </c>
      <c r="M9" s="58" t="s">
        <v>218</v>
      </c>
      <c r="N9" s="58" t="s">
        <v>217</v>
      </c>
      <c r="O9" s="58" t="s">
        <v>218</v>
      </c>
      <c r="Q9" s="12"/>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s="13"/>
    </row>
    <row r="10" spans="1:64">
      <c r="A10" s="5">
        <f>'Project Information'!$B$9</f>
        <v>2032</v>
      </c>
      <c r="B10" s="141">
        <f>(Inputs!X$27*365)</f>
        <v>5357835</v>
      </c>
      <c r="C10" s="141">
        <f>(Inputs!Y$27*365)</f>
        <v>5357835</v>
      </c>
      <c r="D10" s="35">
        <v>0</v>
      </c>
      <c r="E10" s="35">
        <v>0</v>
      </c>
      <c r="F10" s="141">
        <f>(Inputs!X$28*182.5)+(Inputs!X$29*182.5)</f>
        <v>474956.25</v>
      </c>
      <c r="G10" s="141">
        <f>(Inputs!Y$28*182.5)+(Inputs!Y$29*182.5)</f>
        <v>522451.87500000012</v>
      </c>
      <c r="H10" s="332">
        <f>G10-F10</f>
        <v>47495.625000000116</v>
      </c>
      <c r="I10" s="141">
        <f>(Inputs!X$30*182.5)+(Inputs!X$31*182.5)</f>
        <v>47632.5</v>
      </c>
      <c r="J10" s="141">
        <f>(Inputs!Y$30*182.5)+(Inputs!Y$31*182.5)</f>
        <v>52395.75</v>
      </c>
      <c r="K10" s="332">
        <f>J10-I10</f>
        <v>4763.25</v>
      </c>
      <c r="L10" s="35">
        <v>0</v>
      </c>
      <c r="M10" s="35">
        <v>0</v>
      </c>
      <c r="N10" s="35">
        <v>0</v>
      </c>
      <c r="O10" s="35">
        <v>0</v>
      </c>
      <c r="Q10" s="12"/>
      <c r="R10" s="179" t="s">
        <v>327</v>
      </c>
      <c r="S10" s="178"/>
      <c r="T10" s="178"/>
      <c r="U10" s="178"/>
      <c r="V10" s="178"/>
      <c r="W10" s="178"/>
      <c r="X10" s="178"/>
      <c r="Y10" s="178"/>
      <c r="Z10" s="178"/>
      <c r="AA10" s="178"/>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s="13"/>
    </row>
    <row r="11" spans="1:64">
      <c r="A11" s="1">
        <f>IF(A10&lt;'Project Information'!B$11,A10+1,"")</f>
        <v>2033</v>
      </c>
      <c r="B11" s="141">
        <f>B10*(1+(Inputs!X$6/20))</f>
        <v>5357835</v>
      </c>
      <c r="C11" s="141">
        <f>C10*(1+(Inputs!Y$6/20))</f>
        <v>5357835</v>
      </c>
      <c r="D11" s="35">
        <v>0</v>
      </c>
      <c r="E11" s="35">
        <v>0</v>
      </c>
      <c r="F11" s="141">
        <f>F10*(1+(Inputs!X$7/20))</f>
        <v>474956.25</v>
      </c>
      <c r="G11" s="141">
        <f>G10*(1+(Inputs!Y$7/20))</f>
        <v>522451.87500000012</v>
      </c>
      <c r="H11" s="332">
        <f t="shared" ref="H11:H39" si="0">G11-F11</f>
        <v>47495.625000000116</v>
      </c>
      <c r="I11" s="141">
        <f>I10*(1+(Inputs!X$8/20))</f>
        <v>47632.5</v>
      </c>
      <c r="J11" s="141">
        <f>J10*(1+(Inputs!Y$8/20))</f>
        <v>52395.75</v>
      </c>
      <c r="K11" s="332">
        <f t="shared" ref="K11:K39" si="1">J11-I11</f>
        <v>4763.25</v>
      </c>
      <c r="L11" s="35">
        <v>0</v>
      </c>
      <c r="M11" s="35">
        <v>0</v>
      </c>
      <c r="N11" s="35">
        <v>0</v>
      </c>
      <c r="O11" s="35">
        <v>0</v>
      </c>
      <c r="Q11" s="12"/>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s="13"/>
    </row>
    <row r="12" spans="1:64">
      <c r="A12" s="1">
        <f>IF(A11&lt;'Project Information'!B$11,A11+1,"")</f>
        <v>2034</v>
      </c>
      <c r="B12" s="141">
        <f>B11*(1+(Inputs!X$6/20))</f>
        <v>5357835</v>
      </c>
      <c r="C12" s="141">
        <f>C11*(1+(Inputs!Y$6/20))</f>
        <v>5357835</v>
      </c>
      <c r="D12" s="35">
        <v>0</v>
      </c>
      <c r="E12" s="35">
        <v>0</v>
      </c>
      <c r="F12" s="141">
        <f>F11*(1+(Inputs!X$7/20))</f>
        <v>474956.25</v>
      </c>
      <c r="G12" s="141">
        <f>G11*(1+(Inputs!Y$7/20))</f>
        <v>522451.87500000012</v>
      </c>
      <c r="H12" s="332">
        <f t="shared" si="0"/>
        <v>47495.625000000116</v>
      </c>
      <c r="I12" s="141">
        <f>I11*(1+(Inputs!X$8/20))</f>
        <v>47632.5</v>
      </c>
      <c r="J12" s="141">
        <f>J11*(1+(Inputs!Y$8/20))</f>
        <v>52395.75</v>
      </c>
      <c r="K12" s="332">
        <f t="shared" si="1"/>
        <v>4763.25</v>
      </c>
      <c r="L12" s="35">
        <v>0</v>
      </c>
      <c r="M12" s="35">
        <v>0</v>
      </c>
      <c r="N12" s="35">
        <v>0</v>
      </c>
      <c r="O12" s="35">
        <v>0</v>
      </c>
      <c r="Q12" s="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s="13"/>
    </row>
    <row r="13" spans="1:64">
      <c r="A13" s="1">
        <f>IF(A12&lt;'Project Information'!B$11,A12+1,"")</f>
        <v>2035</v>
      </c>
      <c r="B13" s="141">
        <f>B12*(1+(Inputs!X$6/20))</f>
        <v>5357835</v>
      </c>
      <c r="C13" s="141">
        <f>C12*(1+(Inputs!Y$6/20))</f>
        <v>5357835</v>
      </c>
      <c r="D13" s="35">
        <v>0</v>
      </c>
      <c r="E13" s="35">
        <v>0</v>
      </c>
      <c r="F13" s="141">
        <f>F12*(1+(Inputs!X$7/20))</f>
        <v>474956.25</v>
      </c>
      <c r="G13" s="141">
        <f>G12*(1+(Inputs!Y$7/20))</f>
        <v>522451.87500000012</v>
      </c>
      <c r="H13" s="332">
        <f t="shared" si="0"/>
        <v>47495.625000000116</v>
      </c>
      <c r="I13" s="141">
        <f>I12*(1+(Inputs!X$8/20))</f>
        <v>47632.5</v>
      </c>
      <c r="J13" s="141">
        <f>J12*(1+(Inputs!Y$8/20))</f>
        <v>52395.75</v>
      </c>
      <c r="K13" s="332">
        <f t="shared" si="1"/>
        <v>4763.25</v>
      </c>
      <c r="L13" s="35">
        <v>0</v>
      </c>
      <c r="M13" s="35">
        <v>0</v>
      </c>
      <c r="N13" s="35">
        <v>0</v>
      </c>
      <c r="O13" s="35">
        <v>0</v>
      </c>
      <c r="Q13" s="12"/>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s="13"/>
    </row>
    <row r="14" spans="1:64">
      <c r="A14" s="1">
        <f>IF(A13&lt;'Project Information'!B$11,A13+1,"")</f>
        <v>2036</v>
      </c>
      <c r="B14" s="141">
        <f>B13*(1+(Inputs!X$6/20))</f>
        <v>5357835</v>
      </c>
      <c r="C14" s="141">
        <f>C13*(1+(Inputs!Y$6/20))</f>
        <v>5357835</v>
      </c>
      <c r="D14" s="35">
        <v>0</v>
      </c>
      <c r="E14" s="35">
        <v>0</v>
      </c>
      <c r="F14" s="141">
        <f>F13*(1+(Inputs!X$7/20))</f>
        <v>474956.25</v>
      </c>
      <c r="G14" s="141">
        <f>G13*(1+(Inputs!Y$7/20))</f>
        <v>522451.87500000012</v>
      </c>
      <c r="H14" s="332">
        <f t="shared" si="0"/>
        <v>47495.625000000116</v>
      </c>
      <c r="I14" s="141">
        <f>I13*(1+(Inputs!X$8/20))</f>
        <v>47632.5</v>
      </c>
      <c r="J14" s="141">
        <f>J13*(1+(Inputs!Y$8/20))</f>
        <v>52395.75</v>
      </c>
      <c r="K14" s="332">
        <f t="shared" si="1"/>
        <v>4763.25</v>
      </c>
      <c r="L14" s="35">
        <v>0</v>
      </c>
      <c r="M14" s="35">
        <v>0</v>
      </c>
      <c r="N14" s="35">
        <v>0</v>
      </c>
      <c r="O14" s="35">
        <v>0</v>
      </c>
      <c r="Q14" s="12"/>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s="13"/>
    </row>
    <row r="15" spans="1:64">
      <c r="A15" s="1">
        <f>IF(A14&lt;'Project Information'!B$11,A14+1,"")</f>
        <v>2037</v>
      </c>
      <c r="B15" s="141">
        <f>B14*(1+(Inputs!X$6/20))</f>
        <v>5357835</v>
      </c>
      <c r="C15" s="141">
        <f>C14*(1+(Inputs!Y$6/20))</f>
        <v>5357835</v>
      </c>
      <c r="D15" s="35">
        <v>0</v>
      </c>
      <c r="E15" s="35">
        <v>0</v>
      </c>
      <c r="F15" s="141">
        <f>F14*(1+(Inputs!X$7/20))</f>
        <v>474956.25</v>
      </c>
      <c r="G15" s="141">
        <f>G14*(1+(Inputs!Y$7/20))</f>
        <v>522451.87500000012</v>
      </c>
      <c r="H15" s="332">
        <f t="shared" si="0"/>
        <v>47495.625000000116</v>
      </c>
      <c r="I15" s="141">
        <f>I14*(1+(Inputs!X$8/20))</f>
        <v>47632.5</v>
      </c>
      <c r="J15" s="141">
        <f>J14*(1+(Inputs!Y$8/20))</f>
        <v>52395.75</v>
      </c>
      <c r="K15" s="332">
        <f t="shared" si="1"/>
        <v>4763.25</v>
      </c>
      <c r="L15" s="35">
        <v>0</v>
      </c>
      <c r="M15" s="35">
        <v>0</v>
      </c>
      <c r="N15" s="35">
        <v>0</v>
      </c>
      <c r="O15" s="35">
        <v>0</v>
      </c>
      <c r="Q15" s="12"/>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s="13"/>
    </row>
    <row r="16" spans="1:64">
      <c r="A16" s="1">
        <f>IF(A15&lt;'Project Information'!B$11,A15+1,"")</f>
        <v>2038</v>
      </c>
      <c r="B16" s="141">
        <f>B15*(1+(Inputs!X$6/20))</f>
        <v>5357835</v>
      </c>
      <c r="C16" s="141">
        <f>C15*(1+(Inputs!Y$6/20))</f>
        <v>5357835</v>
      </c>
      <c r="D16" s="35">
        <v>0</v>
      </c>
      <c r="E16" s="35">
        <v>0</v>
      </c>
      <c r="F16" s="141">
        <f>F15*(1+(Inputs!X$7/20))</f>
        <v>474956.25</v>
      </c>
      <c r="G16" s="141">
        <f>G15*(1+(Inputs!Y$7/20))</f>
        <v>522451.87500000012</v>
      </c>
      <c r="H16" s="332">
        <f t="shared" si="0"/>
        <v>47495.625000000116</v>
      </c>
      <c r="I16" s="141">
        <f>I15*(1+(Inputs!X$8/20))</f>
        <v>47632.5</v>
      </c>
      <c r="J16" s="141">
        <f>J15*(1+(Inputs!Y$8/20))</f>
        <v>52395.75</v>
      </c>
      <c r="K16" s="332">
        <f t="shared" si="1"/>
        <v>4763.25</v>
      </c>
      <c r="L16" s="35">
        <v>0</v>
      </c>
      <c r="M16" s="35">
        <v>0</v>
      </c>
      <c r="N16" s="35">
        <v>0</v>
      </c>
      <c r="O16" s="35">
        <v>0</v>
      </c>
      <c r="Q16" s="12"/>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s="13"/>
    </row>
    <row r="17" spans="1:64">
      <c r="A17" s="1">
        <f>IF(A16&lt;'Project Information'!B$11,A16+1,"")</f>
        <v>2039</v>
      </c>
      <c r="B17" s="141">
        <f>B16*(1+(Inputs!X$6/20))</f>
        <v>5357835</v>
      </c>
      <c r="C17" s="141">
        <f>C16*(1+(Inputs!Y$6/20))</f>
        <v>5357835</v>
      </c>
      <c r="D17" s="35">
        <v>0</v>
      </c>
      <c r="E17" s="35">
        <v>0</v>
      </c>
      <c r="F17" s="141">
        <f>F16*(1+(Inputs!X$7/20))</f>
        <v>474956.25</v>
      </c>
      <c r="G17" s="141">
        <f>G16*(1+(Inputs!Y$7/20))</f>
        <v>522451.87500000012</v>
      </c>
      <c r="H17" s="332">
        <f t="shared" si="0"/>
        <v>47495.625000000116</v>
      </c>
      <c r="I17" s="141">
        <f>I16*(1+(Inputs!X$8/20))</f>
        <v>47632.5</v>
      </c>
      <c r="J17" s="141">
        <f>J16*(1+(Inputs!Y$8/20))</f>
        <v>52395.75</v>
      </c>
      <c r="K17" s="332">
        <f t="shared" si="1"/>
        <v>4763.25</v>
      </c>
      <c r="L17" s="35">
        <v>0</v>
      </c>
      <c r="M17" s="35">
        <v>0</v>
      </c>
      <c r="N17" s="35">
        <v>0</v>
      </c>
      <c r="O17" s="35">
        <v>0</v>
      </c>
      <c r="Q17" s="12"/>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s="13"/>
    </row>
    <row r="18" spans="1:64">
      <c r="A18" s="1">
        <f>IF(A17&lt;'Project Information'!B$11,A17+1,"")</f>
        <v>2040</v>
      </c>
      <c r="B18" s="141">
        <f>B17*(1+(Inputs!X$6/20))</f>
        <v>5357835</v>
      </c>
      <c r="C18" s="141">
        <f>C17*(1+(Inputs!Y$6/20))</f>
        <v>5357835</v>
      </c>
      <c r="D18" s="35">
        <v>0</v>
      </c>
      <c r="E18" s="35">
        <v>0</v>
      </c>
      <c r="F18" s="141">
        <f>F17*(1+(Inputs!X$7/20))</f>
        <v>474956.25</v>
      </c>
      <c r="G18" s="141">
        <f>G17*(1+(Inputs!Y$7/20))</f>
        <v>522451.87500000012</v>
      </c>
      <c r="H18" s="332">
        <f t="shared" si="0"/>
        <v>47495.625000000116</v>
      </c>
      <c r="I18" s="141">
        <f>I17*(1+(Inputs!X$8/20))</f>
        <v>47632.5</v>
      </c>
      <c r="J18" s="141">
        <f>J17*(1+(Inputs!Y$8/20))</f>
        <v>52395.75</v>
      </c>
      <c r="K18" s="332">
        <f t="shared" si="1"/>
        <v>4763.25</v>
      </c>
      <c r="L18" s="35">
        <v>0</v>
      </c>
      <c r="M18" s="35">
        <v>0</v>
      </c>
      <c r="N18" s="35">
        <v>0</v>
      </c>
      <c r="O18" s="35">
        <v>0</v>
      </c>
      <c r="Q18" s="12"/>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s="13"/>
    </row>
    <row r="19" spans="1:64">
      <c r="A19" s="1">
        <f>IF(A18&lt;'Project Information'!B$11,A18+1,"")</f>
        <v>2041</v>
      </c>
      <c r="B19" s="141">
        <f>B18*(1+(Inputs!X$6/20))</f>
        <v>5357835</v>
      </c>
      <c r="C19" s="141">
        <f>C18*(1+(Inputs!Y$6/20))</f>
        <v>5357835</v>
      </c>
      <c r="D19" s="35">
        <v>0</v>
      </c>
      <c r="E19" s="35">
        <v>0</v>
      </c>
      <c r="F19" s="141">
        <f>F18*(1+(Inputs!X$7/20))</f>
        <v>474956.25</v>
      </c>
      <c r="G19" s="141">
        <f>G18*(1+(Inputs!Y$7/20))</f>
        <v>522451.87500000012</v>
      </c>
      <c r="H19" s="332">
        <f t="shared" si="0"/>
        <v>47495.625000000116</v>
      </c>
      <c r="I19" s="141">
        <f>I18*(1+(Inputs!X$8/20))</f>
        <v>47632.5</v>
      </c>
      <c r="J19" s="141">
        <f>J18*(1+(Inputs!Y$8/20))</f>
        <v>52395.75</v>
      </c>
      <c r="K19" s="332">
        <f t="shared" si="1"/>
        <v>4763.25</v>
      </c>
      <c r="L19" s="35">
        <v>0</v>
      </c>
      <c r="M19" s="35">
        <v>0</v>
      </c>
      <c r="N19" s="35">
        <v>0</v>
      </c>
      <c r="O19" s="35">
        <v>0</v>
      </c>
      <c r="Q19" s="12"/>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s="13"/>
    </row>
    <row r="20" spans="1:64">
      <c r="A20" s="1">
        <f>IF(A19&lt;'Project Information'!B$11,A19+1,"")</f>
        <v>2042</v>
      </c>
      <c r="B20" s="141">
        <f>B19*(1+(Inputs!X$6/20))</f>
        <v>5357835</v>
      </c>
      <c r="C20" s="141">
        <f>C19*(1+(Inputs!Y$6/20))</f>
        <v>5357835</v>
      </c>
      <c r="D20" s="35">
        <v>0</v>
      </c>
      <c r="E20" s="35">
        <v>0</v>
      </c>
      <c r="F20" s="141">
        <f>F19*(1+(Inputs!X$7/20))</f>
        <v>474956.25</v>
      </c>
      <c r="G20" s="141">
        <f>G19*(1+(Inputs!Y$7/20))</f>
        <v>522451.87500000012</v>
      </c>
      <c r="H20" s="332">
        <f t="shared" si="0"/>
        <v>47495.625000000116</v>
      </c>
      <c r="I20" s="141">
        <f>I19*(1+(Inputs!X$8/20))</f>
        <v>47632.5</v>
      </c>
      <c r="J20" s="141">
        <f>J19*(1+(Inputs!Y$8/20))</f>
        <v>52395.75</v>
      </c>
      <c r="K20" s="332">
        <f t="shared" si="1"/>
        <v>4763.25</v>
      </c>
      <c r="L20" s="35">
        <v>0</v>
      </c>
      <c r="M20" s="35">
        <v>0</v>
      </c>
      <c r="N20" s="35">
        <v>0</v>
      </c>
      <c r="O20" s="35">
        <v>0</v>
      </c>
      <c r="Q20" s="12"/>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s="13"/>
    </row>
    <row r="21" spans="1:64">
      <c r="A21" s="1">
        <f>IF(A20&lt;'Project Information'!B$11,A20+1,"")</f>
        <v>2043</v>
      </c>
      <c r="B21" s="141">
        <f>B20*(1+(Inputs!X$6/20))</f>
        <v>5357835</v>
      </c>
      <c r="C21" s="141">
        <f>C20*(1+(Inputs!Y$6/20))</f>
        <v>5357835</v>
      </c>
      <c r="D21" s="35">
        <v>0</v>
      </c>
      <c r="E21" s="35">
        <v>0</v>
      </c>
      <c r="F21" s="141">
        <f>F20*(1+(Inputs!X$7/20))</f>
        <v>474956.25</v>
      </c>
      <c r="G21" s="141">
        <f>G20*(1+(Inputs!Y$7/20))</f>
        <v>522451.87500000012</v>
      </c>
      <c r="H21" s="332">
        <f t="shared" si="0"/>
        <v>47495.625000000116</v>
      </c>
      <c r="I21" s="141">
        <f>I20*(1+(Inputs!X$8/20))</f>
        <v>47632.5</v>
      </c>
      <c r="J21" s="141">
        <f>J20*(1+(Inputs!Y$8/20))</f>
        <v>52395.75</v>
      </c>
      <c r="K21" s="332">
        <f t="shared" si="1"/>
        <v>4763.25</v>
      </c>
      <c r="L21" s="35">
        <v>0</v>
      </c>
      <c r="M21" s="35">
        <v>0</v>
      </c>
      <c r="N21" s="35">
        <v>0</v>
      </c>
      <c r="O21" s="35">
        <v>0</v>
      </c>
      <c r="Q21" s="12"/>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s="13"/>
    </row>
    <row r="22" spans="1:64">
      <c r="A22" s="1">
        <f>IF(A21&lt;'Project Information'!B$11,A21+1,"")</f>
        <v>2044</v>
      </c>
      <c r="B22" s="141">
        <f>B21*(1+(Inputs!X$6/20))</f>
        <v>5357835</v>
      </c>
      <c r="C22" s="141">
        <f>C21*(1+(Inputs!Y$6/20))</f>
        <v>5357835</v>
      </c>
      <c r="D22" s="35">
        <v>0</v>
      </c>
      <c r="E22" s="35">
        <v>0</v>
      </c>
      <c r="F22" s="141">
        <f>F21*(1+(Inputs!X$7/20))</f>
        <v>474956.25</v>
      </c>
      <c r="G22" s="141">
        <f>G21*(1+(Inputs!Y$7/20))</f>
        <v>522451.87500000012</v>
      </c>
      <c r="H22" s="332">
        <f t="shared" si="0"/>
        <v>47495.625000000116</v>
      </c>
      <c r="I22" s="141">
        <f>I21*(1+(Inputs!X$8/20))</f>
        <v>47632.5</v>
      </c>
      <c r="J22" s="141">
        <f>J21*(1+(Inputs!Y$8/20))</f>
        <v>52395.75</v>
      </c>
      <c r="K22" s="332">
        <f t="shared" si="1"/>
        <v>4763.25</v>
      </c>
      <c r="L22" s="35">
        <v>0</v>
      </c>
      <c r="M22" s="35">
        <v>0</v>
      </c>
      <c r="N22" s="35">
        <v>0</v>
      </c>
      <c r="O22" s="35">
        <v>0</v>
      </c>
      <c r="Q22" s="1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s="13"/>
    </row>
    <row r="23" spans="1:64">
      <c r="A23" s="1">
        <f>IF(A22&lt;'Project Information'!B$11,A22+1,"")</f>
        <v>2045</v>
      </c>
      <c r="B23" s="141">
        <f>B22*(1+(Inputs!X$6/20))</f>
        <v>5357835</v>
      </c>
      <c r="C23" s="141">
        <f>C22*(1+(Inputs!Y$6/20))</f>
        <v>5357835</v>
      </c>
      <c r="D23" s="35">
        <v>0</v>
      </c>
      <c r="E23" s="35">
        <v>0</v>
      </c>
      <c r="F23" s="141">
        <f>F22*(1+(Inputs!X$7/20))</f>
        <v>474956.25</v>
      </c>
      <c r="G23" s="141">
        <f>G22*(1+(Inputs!Y$7/20))</f>
        <v>522451.87500000012</v>
      </c>
      <c r="H23" s="332">
        <f t="shared" si="0"/>
        <v>47495.625000000116</v>
      </c>
      <c r="I23" s="141">
        <f>I22*(1+(Inputs!X$8/20))</f>
        <v>47632.5</v>
      </c>
      <c r="J23" s="141">
        <f>J22*(1+(Inputs!Y$8/20))</f>
        <v>52395.75</v>
      </c>
      <c r="K23" s="332">
        <f t="shared" si="1"/>
        <v>4763.25</v>
      </c>
      <c r="L23" s="35">
        <v>0</v>
      </c>
      <c r="M23" s="35">
        <v>0</v>
      </c>
      <c r="N23" s="35">
        <v>0</v>
      </c>
      <c r="O23" s="35">
        <v>0</v>
      </c>
      <c r="Q23" s="12"/>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s="13"/>
    </row>
    <row r="24" spans="1:64">
      <c r="A24" s="1">
        <f>IF(A23&lt;'Project Information'!B$11,A23+1,"")</f>
        <v>2046</v>
      </c>
      <c r="B24" s="141">
        <f>B23*(1+(Inputs!X$6/20))</f>
        <v>5357835</v>
      </c>
      <c r="C24" s="141">
        <f>C23*(1+(Inputs!Y$6/20))</f>
        <v>5357835</v>
      </c>
      <c r="D24" s="35">
        <v>0</v>
      </c>
      <c r="E24" s="35">
        <v>0</v>
      </c>
      <c r="F24" s="141">
        <f>F23*(1+(Inputs!X$7/20))</f>
        <v>474956.25</v>
      </c>
      <c r="G24" s="141">
        <f>G23*(1+(Inputs!Y$7/20))</f>
        <v>522451.87500000012</v>
      </c>
      <c r="H24" s="332">
        <f t="shared" si="0"/>
        <v>47495.625000000116</v>
      </c>
      <c r="I24" s="141">
        <f>I23*(1+(Inputs!X$8/20))</f>
        <v>47632.5</v>
      </c>
      <c r="J24" s="141">
        <f>J23*(1+(Inputs!Y$8/20))</f>
        <v>52395.75</v>
      </c>
      <c r="K24" s="332">
        <f t="shared" si="1"/>
        <v>4763.25</v>
      </c>
      <c r="L24" s="35">
        <v>0</v>
      </c>
      <c r="M24" s="35">
        <v>0</v>
      </c>
      <c r="N24" s="35">
        <v>0</v>
      </c>
      <c r="O24" s="35">
        <v>0</v>
      </c>
      <c r="Q24" s="12"/>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s="13"/>
    </row>
    <row r="25" spans="1:64">
      <c r="A25" s="1">
        <f>IF(A24&lt;'Project Information'!B$11,A24+1,"")</f>
        <v>2047</v>
      </c>
      <c r="B25" s="141">
        <f>B24*(1+(Inputs!X$6/20))</f>
        <v>5357835</v>
      </c>
      <c r="C25" s="141">
        <f>C24*(1+(Inputs!Y$6/20))</f>
        <v>5357835</v>
      </c>
      <c r="D25" s="35">
        <v>0</v>
      </c>
      <c r="E25" s="35">
        <v>0</v>
      </c>
      <c r="F25" s="141">
        <f>F24*(1+(Inputs!X$7/20))</f>
        <v>474956.25</v>
      </c>
      <c r="G25" s="141">
        <f>G24*(1+(Inputs!Y$7/20))</f>
        <v>522451.87500000012</v>
      </c>
      <c r="H25" s="332">
        <f t="shared" si="0"/>
        <v>47495.625000000116</v>
      </c>
      <c r="I25" s="141">
        <f>I24*(1+(Inputs!X$8/20))</f>
        <v>47632.5</v>
      </c>
      <c r="J25" s="141">
        <f>J24*(1+(Inputs!Y$8/20))</f>
        <v>52395.75</v>
      </c>
      <c r="K25" s="332">
        <f t="shared" si="1"/>
        <v>4763.25</v>
      </c>
      <c r="L25" s="35">
        <v>0</v>
      </c>
      <c r="M25" s="35">
        <v>0</v>
      </c>
      <c r="N25" s="35">
        <v>0</v>
      </c>
      <c r="O25" s="35">
        <v>0</v>
      </c>
      <c r="Q25" s="12"/>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s="13"/>
    </row>
    <row r="26" spans="1:64">
      <c r="A26" s="1">
        <f>IF(A25&lt;'Project Information'!B$11,A25+1,"")</f>
        <v>2048</v>
      </c>
      <c r="B26" s="141">
        <f>B25*(1+(Inputs!X$6/20))</f>
        <v>5357835</v>
      </c>
      <c r="C26" s="141">
        <f>C25*(1+(Inputs!Y$6/20))</f>
        <v>5357835</v>
      </c>
      <c r="D26" s="35">
        <v>0</v>
      </c>
      <c r="E26" s="35">
        <v>0</v>
      </c>
      <c r="F26" s="141">
        <f>F25*(1+(Inputs!X$7/20))</f>
        <v>474956.25</v>
      </c>
      <c r="G26" s="141">
        <f>G25*(1+(Inputs!Y$7/20))</f>
        <v>522451.87500000012</v>
      </c>
      <c r="H26" s="332">
        <f t="shared" si="0"/>
        <v>47495.625000000116</v>
      </c>
      <c r="I26" s="141">
        <f>I25*(1+(Inputs!X$8/20))</f>
        <v>47632.5</v>
      </c>
      <c r="J26" s="141">
        <f>J25*(1+(Inputs!Y$8/20))</f>
        <v>52395.75</v>
      </c>
      <c r="K26" s="332">
        <f t="shared" si="1"/>
        <v>4763.25</v>
      </c>
      <c r="L26" s="35">
        <v>0</v>
      </c>
      <c r="M26" s="35">
        <v>0</v>
      </c>
      <c r="N26" s="35">
        <v>0</v>
      </c>
      <c r="O26" s="35">
        <v>0</v>
      </c>
      <c r="Q26" s="12"/>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s="13"/>
    </row>
    <row r="27" spans="1:64">
      <c r="A27" s="1">
        <f>IF(A26&lt;'Project Information'!B$11,A26+1,"")</f>
        <v>2049</v>
      </c>
      <c r="B27" s="141">
        <f>B26*(1+(Inputs!X$6/20))</f>
        <v>5357835</v>
      </c>
      <c r="C27" s="141">
        <f>C26*(1+(Inputs!Y$6/20))</f>
        <v>5357835</v>
      </c>
      <c r="D27" s="35">
        <v>0</v>
      </c>
      <c r="E27" s="35">
        <v>0</v>
      </c>
      <c r="F27" s="141">
        <f>F26*(1+(Inputs!X$7/20))</f>
        <v>474956.25</v>
      </c>
      <c r="G27" s="141">
        <f>G26*(1+(Inputs!Y$7/20))</f>
        <v>522451.87500000012</v>
      </c>
      <c r="H27" s="332">
        <f t="shared" si="0"/>
        <v>47495.625000000116</v>
      </c>
      <c r="I27" s="141">
        <f>I26*(1+(Inputs!X$8/20))</f>
        <v>47632.5</v>
      </c>
      <c r="J27" s="141">
        <f>J26*(1+(Inputs!Y$8/20))</f>
        <v>52395.75</v>
      </c>
      <c r="K27" s="332">
        <f t="shared" si="1"/>
        <v>4763.25</v>
      </c>
      <c r="L27" s="35">
        <v>0</v>
      </c>
      <c r="M27" s="35">
        <v>0</v>
      </c>
      <c r="N27" s="35">
        <v>0</v>
      </c>
      <c r="O27" s="35">
        <v>0</v>
      </c>
      <c r="Q27" s="12"/>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s="13"/>
    </row>
    <row r="28" spans="1:64">
      <c r="A28" s="1">
        <f>IF(A27&lt;'Project Information'!B$11,A27+1,"")</f>
        <v>2050</v>
      </c>
      <c r="B28" s="141">
        <f>B27*(1+(Inputs!X$6/20))</f>
        <v>5357835</v>
      </c>
      <c r="C28" s="141">
        <f>C27*(1+(Inputs!Y$6/20))</f>
        <v>5357835</v>
      </c>
      <c r="D28" s="35">
        <v>0</v>
      </c>
      <c r="E28" s="35">
        <v>0</v>
      </c>
      <c r="F28" s="141">
        <f>F27*(1+(Inputs!X$7/20))</f>
        <v>474956.25</v>
      </c>
      <c r="G28" s="141">
        <f>G27*(1+(Inputs!Y$7/20))</f>
        <v>522451.87500000012</v>
      </c>
      <c r="H28" s="332">
        <f t="shared" si="0"/>
        <v>47495.625000000116</v>
      </c>
      <c r="I28" s="141">
        <f>I27*(1+(Inputs!X$8/20))</f>
        <v>47632.5</v>
      </c>
      <c r="J28" s="141">
        <f>J27*(1+(Inputs!Y$8/20))</f>
        <v>52395.75</v>
      </c>
      <c r="K28" s="332">
        <f t="shared" si="1"/>
        <v>4763.25</v>
      </c>
      <c r="L28" s="35">
        <v>0</v>
      </c>
      <c r="M28" s="35">
        <v>0</v>
      </c>
      <c r="N28" s="35">
        <v>0</v>
      </c>
      <c r="O28" s="35">
        <v>0</v>
      </c>
      <c r="Q28" s="12"/>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s="13"/>
    </row>
    <row r="29" spans="1:64">
      <c r="A29" s="1">
        <f>IF(A28&lt;'Project Information'!B$11,A28+1,"")</f>
        <v>2051</v>
      </c>
      <c r="B29" s="141">
        <f>B28*(1+(Inputs!X$6/20))</f>
        <v>5357835</v>
      </c>
      <c r="C29" s="141">
        <f>C28*(1+(Inputs!Y$6/20))</f>
        <v>5357835</v>
      </c>
      <c r="D29" s="35">
        <v>0</v>
      </c>
      <c r="E29" s="35">
        <v>0</v>
      </c>
      <c r="F29" s="141">
        <f>F28*(1+(Inputs!X$7/20))</f>
        <v>474956.25</v>
      </c>
      <c r="G29" s="141">
        <f>G28*(1+(Inputs!Y$7/20))</f>
        <v>522451.87500000012</v>
      </c>
      <c r="H29" s="332">
        <f t="shared" si="0"/>
        <v>47495.625000000116</v>
      </c>
      <c r="I29" s="141">
        <f>I28*(1+(Inputs!X$8/20))</f>
        <v>47632.5</v>
      </c>
      <c r="J29" s="141">
        <f>J28*(1+(Inputs!Y$8/20))</f>
        <v>52395.75</v>
      </c>
      <c r="K29" s="332">
        <f t="shared" si="1"/>
        <v>4763.25</v>
      </c>
      <c r="L29" s="35">
        <v>0</v>
      </c>
      <c r="M29" s="35">
        <v>0</v>
      </c>
      <c r="N29" s="35">
        <v>0</v>
      </c>
      <c r="O29" s="35">
        <v>0</v>
      </c>
      <c r="Q29" s="12"/>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s="13"/>
    </row>
    <row r="30" spans="1:64">
      <c r="A30" s="1" t="str">
        <f>IF(A29&lt;'Project Information'!B$11,A29+1,"")</f>
        <v/>
      </c>
      <c r="B30" s="35">
        <v>0</v>
      </c>
      <c r="C30" s="35">
        <v>0</v>
      </c>
      <c r="D30" s="35">
        <v>0</v>
      </c>
      <c r="E30" s="35">
        <v>0</v>
      </c>
      <c r="F30" s="35">
        <v>0</v>
      </c>
      <c r="G30" s="35">
        <v>0</v>
      </c>
      <c r="H30" s="332">
        <f t="shared" si="0"/>
        <v>0</v>
      </c>
      <c r="I30" s="35">
        <v>0</v>
      </c>
      <c r="J30" s="35">
        <v>0</v>
      </c>
      <c r="K30" s="332">
        <f t="shared" si="1"/>
        <v>0</v>
      </c>
      <c r="L30" s="35">
        <v>0</v>
      </c>
      <c r="M30" s="35">
        <v>0</v>
      </c>
      <c r="N30" s="35">
        <v>0</v>
      </c>
      <c r="O30" s="35">
        <v>0</v>
      </c>
      <c r="Q30" s="12"/>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s="13"/>
    </row>
    <row r="31" spans="1:64">
      <c r="A31" s="1" t="str">
        <f>IF(A30&lt;'Project Information'!B$11,A30+1,"")</f>
        <v/>
      </c>
      <c r="B31" s="35">
        <v>0</v>
      </c>
      <c r="C31" s="35">
        <v>0</v>
      </c>
      <c r="D31" s="35">
        <v>0</v>
      </c>
      <c r="E31" s="35">
        <v>0</v>
      </c>
      <c r="F31" s="35">
        <v>0</v>
      </c>
      <c r="G31" s="35">
        <v>0</v>
      </c>
      <c r="H31" s="332">
        <f t="shared" si="0"/>
        <v>0</v>
      </c>
      <c r="I31" s="35">
        <v>0</v>
      </c>
      <c r="J31" s="35">
        <v>0</v>
      </c>
      <c r="K31" s="332">
        <f t="shared" si="1"/>
        <v>0</v>
      </c>
      <c r="L31" s="35">
        <v>0</v>
      </c>
      <c r="M31" s="35">
        <v>0</v>
      </c>
      <c r="N31" s="35">
        <v>0</v>
      </c>
      <c r="O31" s="35">
        <v>0</v>
      </c>
      <c r="Q31" s="12"/>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s="13"/>
    </row>
    <row r="32" spans="1:64">
      <c r="A32" s="1" t="str">
        <f>IF(A31&lt;'Project Information'!B$11,A31+1,"")</f>
        <v/>
      </c>
      <c r="B32" s="35">
        <v>0</v>
      </c>
      <c r="C32" s="35">
        <v>0</v>
      </c>
      <c r="D32" s="35">
        <v>0</v>
      </c>
      <c r="E32" s="35">
        <v>0</v>
      </c>
      <c r="F32" s="35">
        <v>0</v>
      </c>
      <c r="G32" s="35">
        <v>0</v>
      </c>
      <c r="H32" s="332">
        <f t="shared" si="0"/>
        <v>0</v>
      </c>
      <c r="I32" s="35">
        <v>0</v>
      </c>
      <c r="J32" s="35">
        <v>0</v>
      </c>
      <c r="K32" s="332">
        <f t="shared" si="1"/>
        <v>0</v>
      </c>
      <c r="L32" s="35">
        <v>0</v>
      </c>
      <c r="M32" s="35">
        <v>0</v>
      </c>
      <c r="N32" s="35">
        <v>0</v>
      </c>
      <c r="O32" s="35">
        <v>0</v>
      </c>
      <c r="Q32" s="1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s="13"/>
    </row>
    <row r="33" spans="1:64">
      <c r="A33" s="1" t="str">
        <f>IF(A32&lt;'Project Information'!B$11,A32+1,"")</f>
        <v/>
      </c>
      <c r="B33" s="35">
        <v>0</v>
      </c>
      <c r="C33" s="35">
        <v>0</v>
      </c>
      <c r="D33" s="35">
        <v>0</v>
      </c>
      <c r="E33" s="35">
        <v>0</v>
      </c>
      <c r="F33" s="35">
        <v>0</v>
      </c>
      <c r="G33" s="35">
        <v>0</v>
      </c>
      <c r="H33" s="332">
        <f t="shared" si="0"/>
        <v>0</v>
      </c>
      <c r="I33" s="35">
        <v>0</v>
      </c>
      <c r="J33" s="35">
        <v>0</v>
      </c>
      <c r="K33" s="332">
        <f t="shared" si="1"/>
        <v>0</v>
      </c>
      <c r="L33" s="35">
        <v>0</v>
      </c>
      <c r="M33" s="35">
        <v>0</v>
      </c>
      <c r="N33" s="35">
        <v>0</v>
      </c>
      <c r="O33" s="35">
        <v>0</v>
      </c>
      <c r="Q33" s="12"/>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s="13"/>
    </row>
    <row r="34" spans="1:64">
      <c r="A34" s="1" t="str">
        <f>IF(A33&lt;'Project Information'!B$11,A33+1,"")</f>
        <v/>
      </c>
      <c r="B34" s="35">
        <v>0</v>
      </c>
      <c r="C34" s="35">
        <v>0</v>
      </c>
      <c r="D34" s="35">
        <v>0</v>
      </c>
      <c r="E34" s="35">
        <v>0</v>
      </c>
      <c r="F34" s="35">
        <v>0</v>
      </c>
      <c r="G34" s="35">
        <v>0</v>
      </c>
      <c r="H34" s="332">
        <f t="shared" si="0"/>
        <v>0</v>
      </c>
      <c r="I34" s="35">
        <v>0</v>
      </c>
      <c r="J34" s="35">
        <v>0</v>
      </c>
      <c r="K34" s="332">
        <f t="shared" si="1"/>
        <v>0</v>
      </c>
      <c r="L34" s="35">
        <v>0</v>
      </c>
      <c r="M34" s="35">
        <v>0</v>
      </c>
      <c r="N34" s="35">
        <v>0</v>
      </c>
      <c r="O34" s="35">
        <v>0</v>
      </c>
      <c r="Q34" s="12"/>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s="13"/>
    </row>
    <row r="35" spans="1:64">
      <c r="A35" s="1" t="str">
        <f>IF(A34&lt;'Project Information'!B$11,A34+1,"")</f>
        <v/>
      </c>
      <c r="B35" s="35">
        <v>0</v>
      </c>
      <c r="C35" s="35">
        <v>0</v>
      </c>
      <c r="D35" s="35">
        <v>0</v>
      </c>
      <c r="E35" s="35">
        <v>0</v>
      </c>
      <c r="F35" s="35">
        <v>0</v>
      </c>
      <c r="G35" s="35">
        <v>0</v>
      </c>
      <c r="H35" s="332">
        <f t="shared" si="0"/>
        <v>0</v>
      </c>
      <c r="I35" s="35">
        <v>0</v>
      </c>
      <c r="J35" s="35">
        <v>0</v>
      </c>
      <c r="K35" s="332">
        <f t="shared" si="1"/>
        <v>0</v>
      </c>
      <c r="L35" s="35">
        <v>0</v>
      </c>
      <c r="M35" s="35">
        <v>0</v>
      </c>
      <c r="N35" s="35">
        <v>0</v>
      </c>
      <c r="O35" s="35">
        <v>0</v>
      </c>
      <c r="Q35" s="12"/>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s="13"/>
    </row>
    <row r="36" spans="1:64">
      <c r="A36" s="1" t="str">
        <f>IF(A35&lt;'Project Information'!B$11,A35+1,"")</f>
        <v/>
      </c>
      <c r="B36" s="35">
        <v>0</v>
      </c>
      <c r="C36" s="35">
        <v>0</v>
      </c>
      <c r="D36" s="35">
        <v>0</v>
      </c>
      <c r="E36" s="35">
        <v>0</v>
      </c>
      <c r="F36" s="35">
        <v>0</v>
      </c>
      <c r="G36" s="35">
        <v>0</v>
      </c>
      <c r="H36" s="332">
        <f t="shared" si="0"/>
        <v>0</v>
      </c>
      <c r="I36" s="35">
        <v>0</v>
      </c>
      <c r="J36" s="35">
        <v>0</v>
      </c>
      <c r="K36" s="332">
        <f t="shared" si="1"/>
        <v>0</v>
      </c>
      <c r="L36" s="35">
        <v>0</v>
      </c>
      <c r="M36" s="35">
        <v>0</v>
      </c>
      <c r="N36" s="35">
        <v>0</v>
      </c>
      <c r="O36" s="35">
        <v>0</v>
      </c>
      <c r="Q36" s="12"/>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s="13"/>
    </row>
    <row r="37" spans="1:64">
      <c r="A37" s="1" t="str">
        <f>IF(A36&lt;'Project Information'!B$11,A36+1,"")</f>
        <v/>
      </c>
      <c r="B37" s="35">
        <v>0</v>
      </c>
      <c r="C37" s="35">
        <v>0</v>
      </c>
      <c r="D37" s="35">
        <v>0</v>
      </c>
      <c r="E37" s="35">
        <v>0</v>
      </c>
      <c r="F37" s="35">
        <v>0</v>
      </c>
      <c r="G37" s="35">
        <v>0</v>
      </c>
      <c r="H37" s="332">
        <f t="shared" si="0"/>
        <v>0</v>
      </c>
      <c r="I37" s="35">
        <v>0</v>
      </c>
      <c r="J37" s="35">
        <v>0</v>
      </c>
      <c r="K37" s="332">
        <f t="shared" si="1"/>
        <v>0</v>
      </c>
      <c r="L37" s="35">
        <v>0</v>
      </c>
      <c r="M37" s="35">
        <v>0</v>
      </c>
      <c r="N37" s="35">
        <v>0</v>
      </c>
      <c r="O37" s="35">
        <v>0</v>
      </c>
      <c r="Q37" s="12"/>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s="13"/>
    </row>
    <row r="38" spans="1:64">
      <c r="A38" s="1" t="str">
        <f>IF(A37&lt;'Project Information'!B$11,A37+1,"")</f>
        <v/>
      </c>
      <c r="B38" s="35">
        <v>0</v>
      </c>
      <c r="C38" s="35">
        <v>0</v>
      </c>
      <c r="D38" s="35">
        <v>0</v>
      </c>
      <c r="E38" s="35">
        <v>0</v>
      </c>
      <c r="F38" s="35">
        <v>0</v>
      </c>
      <c r="G38" s="35">
        <v>0</v>
      </c>
      <c r="H38" s="332">
        <f t="shared" si="0"/>
        <v>0</v>
      </c>
      <c r="I38" s="35">
        <v>0</v>
      </c>
      <c r="J38" s="35">
        <v>0</v>
      </c>
      <c r="K38" s="332">
        <f t="shared" si="1"/>
        <v>0</v>
      </c>
      <c r="L38" s="35">
        <v>0</v>
      </c>
      <c r="M38" s="35">
        <v>0</v>
      </c>
      <c r="N38" s="35">
        <v>0</v>
      </c>
      <c r="O38" s="35">
        <v>0</v>
      </c>
      <c r="Q38" s="12"/>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s="13"/>
    </row>
    <row r="39" spans="1:64">
      <c r="A39" s="1" t="str">
        <f>IF(A38&lt;'Project Information'!B$11,A38+1,"")</f>
        <v/>
      </c>
      <c r="B39" s="35">
        <v>0</v>
      </c>
      <c r="C39" s="35">
        <v>0</v>
      </c>
      <c r="D39" s="35">
        <v>0</v>
      </c>
      <c r="E39" s="35">
        <v>0</v>
      </c>
      <c r="F39" s="35">
        <v>0</v>
      </c>
      <c r="G39" s="35">
        <v>0</v>
      </c>
      <c r="H39" s="332">
        <f t="shared" si="0"/>
        <v>0</v>
      </c>
      <c r="I39" s="35">
        <v>0</v>
      </c>
      <c r="J39" s="35">
        <v>0</v>
      </c>
      <c r="K39" s="332">
        <f t="shared" si="1"/>
        <v>0</v>
      </c>
      <c r="L39" s="35">
        <v>0</v>
      </c>
      <c r="M39" s="35">
        <v>0</v>
      </c>
      <c r="N39" s="35">
        <v>0</v>
      </c>
      <c r="O39" s="35">
        <v>0</v>
      </c>
      <c r="Q39" s="12"/>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s="13"/>
    </row>
    <row r="40" spans="1:64" s="4" customFormat="1">
      <c r="H40" s="147"/>
      <c r="K40" s="147"/>
      <c r="Q40" s="85"/>
      <c r="BL40" s="86"/>
    </row>
    <row r="41" spans="1:64" s="4" customFormat="1">
      <c r="H41" s="147"/>
      <c r="K41" s="147"/>
      <c r="Q41" s="85"/>
      <c r="BL41" s="86"/>
    </row>
    <row r="42" spans="1:64" s="4" customFormat="1">
      <c r="H42" s="147"/>
      <c r="K42" s="147"/>
      <c r="Q42" s="85"/>
      <c r="BL42" s="86"/>
    </row>
    <row r="43" spans="1:64" s="4" customFormat="1">
      <c r="H43" s="147"/>
      <c r="K43" s="147"/>
      <c r="Q43" s="85"/>
      <c r="BL43" s="86"/>
    </row>
    <row r="44" spans="1:64" s="4" customFormat="1">
      <c r="H44" s="147"/>
      <c r="K44" s="147"/>
      <c r="Q44" s="85"/>
      <c r="BL44" s="86"/>
    </row>
    <row r="45" spans="1:64" s="4" customFormat="1">
      <c r="H45" s="147"/>
      <c r="K45" s="147"/>
      <c r="Q45" s="85"/>
      <c r="BL45" s="86"/>
    </row>
    <row r="46" spans="1:64" s="4" customFormat="1">
      <c r="H46" s="147"/>
      <c r="K46" s="147"/>
      <c r="Q46" s="85"/>
      <c r="BL46" s="86"/>
    </row>
    <row r="47" spans="1:64" s="4" customFormat="1">
      <c r="H47" s="147"/>
      <c r="K47" s="147"/>
      <c r="Q47" s="85"/>
      <c r="BL47" s="86"/>
    </row>
    <row r="48" spans="1:64" s="4" customFormat="1" thickBot="1">
      <c r="H48" s="147"/>
      <c r="K48" s="147"/>
      <c r="Q48" s="87"/>
      <c r="R48" s="88"/>
      <c r="S48" s="88"/>
      <c r="T48" s="88"/>
      <c r="U48" s="88"/>
      <c r="V48" s="88"/>
      <c r="W48" s="88"/>
      <c r="X48" s="88"/>
      <c r="Y48" s="88"/>
      <c r="Z48" s="88"/>
      <c r="AA48" s="88"/>
      <c r="AB48" s="88"/>
      <c r="AC48" s="88"/>
      <c r="AD48" s="88"/>
      <c r="AE48" s="88"/>
      <c r="AF48" s="88"/>
      <c r="AG48" s="88"/>
      <c r="AH48" s="88"/>
      <c r="AI48" s="88"/>
      <c r="AJ48" s="88"/>
      <c r="AK48" s="88"/>
      <c r="AL48" s="88"/>
      <c r="AM48" s="88"/>
      <c r="AN48" s="88"/>
      <c r="AO48" s="88"/>
      <c r="AP48" s="88"/>
      <c r="AQ48" s="88"/>
      <c r="AR48" s="88"/>
      <c r="AS48" s="88"/>
      <c r="AT48" s="88"/>
      <c r="AU48" s="88"/>
      <c r="AV48" s="88"/>
      <c r="AW48" s="88"/>
      <c r="AX48" s="88"/>
      <c r="AY48" s="88"/>
      <c r="AZ48" s="88"/>
      <c r="BA48" s="88"/>
      <c r="BB48" s="88"/>
      <c r="BC48" s="88"/>
      <c r="BD48" s="88"/>
      <c r="BE48" s="88"/>
      <c r="BF48" s="88"/>
      <c r="BG48" s="88"/>
      <c r="BH48" s="88"/>
      <c r="BI48" s="88"/>
      <c r="BJ48" s="88"/>
      <c r="BK48" s="88"/>
      <c r="BL48" s="89"/>
    </row>
    <row r="49" spans="8:11" s="4" customFormat="1">
      <c r="H49" s="147"/>
      <c r="K49" s="147"/>
    </row>
    <row r="50" spans="8:11" s="4" customFormat="1">
      <c r="H50" s="147"/>
      <c r="K50" s="147"/>
    </row>
    <row r="51" spans="8:11" s="4" customFormat="1">
      <c r="H51" s="147"/>
      <c r="K51" s="147"/>
    </row>
    <row r="52" spans="8:11" s="4" customFormat="1">
      <c r="H52" s="147"/>
      <c r="K52" s="147"/>
    </row>
    <row r="53" spans="8:11" s="4" customFormat="1">
      <c r="H53" s="147"/>
      <c r="K53" s="147"/>
    </row>
    <row r="54" spans="8:11" s="4" customFormat="1">
      <c r="H54" s="147"/>
      <c r="K54" s="147"/>
    </row>
    <row r="55" spans="8:11" s="4" customFormat="1">
      <c r="H55" s="147"/>
      <c r="K55" s="147"/>
    </row>
    <row r="56" spans="8:11" s="4" customFormat="1">
      <c r="H56" s="147"/>
      <c r="K56" s="147"/>
    </row>
    <row r="57" spans="8:11" s="4" customFormat="1">
      <c r="H57" s="147"/>
      <c r="K57" s="147"/>
    </row>
    <row r="58" spans="8:11" s="4" customFormat="1">
      <c r="H58" s="147"/>
      <c r="K58" s="147"/>
    </row>
    <row r="59" spans="8:11" s="4" customFormat="1">
      <c r="H59" s="147"/>
      <c r="K59" s="147"/>
    </row>
    <row r="60" spans="8:11" s="4" customFormat="1">
      <c r="H60" s="147"/>
      <c r="K60" s="147"/>
    </row>
    <row r="61" spans="8:11" s="4" customFormat="1">
      <c r="H61" s="147"/>
      <c r="K61" s="147"/>
    </row>
    <row r="62" spans="8:11" s="4" customFormat="1">
      <c r="H62" s="147"/>
      <c r="K62" s="147"/>
    </row>
    <row r="63" spans="8:11" s="4" customFormat="1">
      <c r="H63" s="147"/>
      <c r="K63" s="147"/>
    </row>
    <row r="64" spans="8:11" s="4" customFormat="1">
      <c r="H64" s="147"/>
      <c r="K64" s="147"/>
    </row>
    <row r="65" spans="8:11" s="4" customFormat="1">
      <c r="H65" s="147"/>
      <c r="K65" s="147"/>
    </row>
    <row r="66" spans="8:11" s="4" customFormat="1">
      <c r="H66" s="147"/>
      <c r="K66" s="147"/>
    </row>
    <row r="67" spans="8:11" s="4" customFormat="1">
      <c r="H67" s="147"/>
      <c r="K67" s="147"/>
    </row>
    <row r="68" spans="8:11" s="4" customFormat="1">
      <c r="H68" s="147"/>
      <c r="K68" s="147"/>
    </row>
    <row r="69" spans="8:11" s="4" customFormat="1">
      <c r="H69" s="147"/>
      <c r="K69" s="147"/>
    </row>
    <row r="70" spans="8:11" s="4" customFormat="1">
      <c r="H70" s="147"/>
      <c r="K70" s="147"/>
    </row>
    <row r="71" spans="8:11" s="4" customFormat="1">
      <c r="H71" s="147"/>
      <c r="K71" s="147"/>
    </row>
    <row r="72" spans="8:11" s="4" customFormat="1">
      <c r="H72" s="147"/>
      <c r="K72" s="147"/>
    </row>
    <row r="73" spans="8:11" s="4" customFormat="1">
      <c r="H73" s="147"/>
      <c r="K73" s="147"/>
    </row>
    <row r="74" spans="8:11" s="4" customFormat="1">
      <c r="H74" s="147"/>
      <c r="K74" s="147"/>
    </row>
    <row r="75" spans="8:11" s="4" customFormat="1">
      <c r="H75" s="147"/>
      <c r="K75" s="147"/>
    </row>
    <row r="76" spans="8:11" s="4" customFormat="1">
      <c r="H76" s="147"/>
      <c r="K76" s="147"/>
    </row>
    <row r="77" spans="8:11" s="4" customFormat="1">
      <c r="H77" s="147"/>
      <c r="K77" s="147"/>
    </row>
    <row r="78" spans="8:11" s="4" customFormat="1">
      <c r="H78" s="147"/>
      <c r="K78" s="147"/>
    </row>
    <row r="79" spans="8:11" s="4" customFormat="1">
      <c r="H79" s="147"/>
      <c r="K79" s="147"/>
    </row>
    <row r="80" spans="8:11" s="4" customFormat="1">
      <c r="H80" s="147"/>
      <c r="K80" s="147"/>
    </row>
    <row r="81" spans="8:11" s="4" customFormat="1">
      <c r="H81" s="147"/>
      <c r="K81" s="147"/>
    </row>
    <row r="82" spans="8:11" s="4" customFormat="1">
      <c r="H82" s="147"/>
      <c r="K82" s="147"/>
    </row>
    <row r="83" spans="8:11" s="4" customFormat="1">
      <c r="H83" s="147"/>
      <c r="K83" s="147"/>
    </row>
    <row r="84" spans="8:11" s="4" customFormat="1">
      <c r="H84" s="147"/>
      <c r="K84" s="147"/>
    </row>
    <row r="85" spans="8:11" s="4" customFormat="1">
      <c r="H85" s="147"/>
      <c r="K85" s="147"/>
    </row>
    <row r="86" spans="8:11" s="4" customFormat="1">
      <c r="H86" s="147"/>
      <c r="K86" s="147"/>
    </row>
    <row r="87" spans="8:11" s="4" customFormat="1">
      <c r="H87" s="147"/>
      <c r="K87" s="147"/>
    </row>
    <row r="88" spans="8:11" s="4" customFormat="1">
      <c r="H88" s="147"/>
      <c r="K88" s="147"/>
    </row>
    <row r="89" spans="8:11" s="4" customFormat="1">
      <c r="H89" s="147"/>
      <c r="K89" s="147"/>
    </row>
    <row r="90" spans="8:11" s="4" customFormat="1">
      <c r="H90" s="147"/>
      <c r="K90" s="147"/>
    </row>
    <row r="91" spans="8:11" s="4" customFormat="1">
      <c r="H91" s="147"/>
      <c r="K91" s="147"/>
    </row>
    <row r="92" spans="8:11" s="4" customFormat="1">
      <c r="H92" s="147"/>
      <c r="K92" s="147"/>
    </row>
    <row r="93" spans="8:11" s="4" customFormat="1">
      <c r="H93" s="147"/>
      <c r="K93" s="147"/>
    </row>
    <row r="94" spans="8:11" s="4" customFormat="1">
      <c r="H94" s="147"/>
      <c r="K94" s="147"/>
    </row>
    <row r="95" spans="8:11" s="4" customFormat="1">
      <c r="H95" s="147"/>
      <c r="K95" s="147"/>
    </row>
    <row r="96" spans="8:11" s="4" customFormat="1">
      <c r="H96" s="147"/>
      <c r="K96" s="147"/>
    </row>
    <row r="97" spans="8:11" s="4" customFormat="1">
      <c r="H97" s="147"/>
      <c r="K97" s="147"/>
    </row>
    <row r="98" spans="8:11" s="4" customFormat="1">
      <c r="H98" s="147"/>
      <c r="K98" s="147"/>
    </row>
    <row r="99" spans="8:11" s="4" customFormat="1">
      <c r="H99" s="147"/>
      <c r="K99" s="147"/>
    </row>
    <row r="100" spans="8:11" s="4" customFormat="1">
      <c r="H100" s="147"/>
      <c r="K100" s="147"/>
    </row>
    <row r="101" spans="8:11" s="4" customFormat="1">
      <c r="H101" s="147"/>
      <c r="K101" s="147"/>
    </row>
    <row r="102" spans="8:11" s="4" customFormat="1">
      <c r="H102" s="147"/>
      <c r="K102" s="147"/>
    </row>
    <row r="103" spans="8:11" s="4" customFormat="1">
      <c r="H103" s="147"/>
      <c r="K103" s="147"/>
    </row>
    <row r="104" spans="8:11" s="4" customFormat="1">
      <c r="H104" s="147"/>
      <c r="K104" s="147"/>
    </row>
    <row r="105" spans="8:11" s="4" customFormat="1">
      <c r="H105" s="147"/>
      <c r="K105" s="147"/>
    </row>
    <row r="106" spans="8:11" s="4" customFormat="1">
      <c r="H106" s="147"/>
      <c r="K106" s="147"/>
    </row>
    <row r="107" spans="8:11" s="4" customFormat="1">
      <c r="H107" s="147"/>
      <c r="K107" s="147"/>
    </row>
    <row r="108" spans="8:11" s="4" customFormat="1">
      <c r="H108" s="147"/>
      <c r="K108" s="147"/>
    </row>
    <row r="109" spans="8:11" s="4" customFormat="1">
      <c r="H109" s="147"/>
      <c r="K109" s="147"/>
    </row>
    <row r="110" spans="8:11" s="4" customFormat="1">
      <c r="H110" s="147"/>
      <c r="K110" s="147"/>
    </row>
    <row r="111" spans="8:11" s="4" customFormat="1">
      <c r="H111" s="147"/>
      <c r="K111" s="147"/>
    </row>
    <row r="112" spans="8:11" s="4" customFormat="1">
      <c r="H112" s="147"/>
      <c r="K112" s="147"/>
    </row>
    <row r="113" spans="8:11" s="4" customFormat="1">
      <c r="H113" s="147"/>
      <c r="K113" s="147"/>
    </row>
    <row r="114" spans="8:11" s="4" customFormat="1">
      <c r="H114" s="147"/>
      <c r="K114" s="147"/>
    </row>
    <row r="115" spans="8:11" s="4" customFormat="1">
      <c r="H115" s="147"/>
      <c r="K115" s="147"/>
    </row>
    <row r="116" spans="8:11" s="4" customFormat="1">
      <c r="H116" s="147"/>
      <c r="K116" s="147"/>
    </row>
    <row r="117" spans="8:11" s="4" customFormat="1">
      <c r="H117" s="147"/>
      <c r="K117" s="147"/>
    </row>
    <row r="118" spans="8:11" s="4" customFormat="1">
      <c r="H118" s="147"/>
      <c r="K118" s="147"/>
    </row>
    <row r="119" spans="8:11" s="4" customFormat="1">
      <c r="H119" s="147"/>
      <c r="K119" s="147"/>
    </row>
    <row r="120" spans="8:11" s="4" customFormat="1">
      <c r="H120" s="147"/>
      <c r="K120" s="147"/>
    </row>
    <row r="121" spans="8:11" s="4" customFormat="1">
      <c r="H121" s="147"/>
      <c r="K121" s="147"/>
    </row>
    <row r="122" spans="8:11" s="4" customFormat="1">
      <c r="H122" s="147"/>
      <c r="K122" s="147"/>
    </row>
    <row r="123" spans="8:11" s="4" customFormat="1">
      <c r="H123" s="147"/>
      <c r="K123" s="147"/>
    </row>
    <row r="124" spans="8:11" s="4" customFormat="1">
      <c r="H124" s="147"/>
      <c r="K124" s="147"/>
    </row>
    <row r="125" spans="8:11" s="4" customFormat="1">
      <c r="H125" s="147"/>
      <c r="K125" s="147"/>
    </row>
    <row r="126" spans="8:11" s="4" customFormat="1">
      <c r="H126" s="147"/>
      <c r="K126" s="147"/>
    </row>
    <row r="127" spans="8:11" s="4" customFormat="1">
      <c r="H127" s="147"/>
      <c r="K127" s="147"/>
    </row>
    <row r="128" spans="8:11" s="4" customFormat="1">
      <c r="H128" s="147"/>
      <c r="K128" s="147"/>
    </row>
    <row r="129" spans="8:11" s="4" customFormat="1">
      <c r="H129" s="147"/>
      <c r="K129" s="147"/>
    </row>
    <row r="130" spans="8:11" s="4" customFormat="1">
      <c r="H130" s="147"/>
      <c r="K130" s="147"/>
    </row>
    <row r="131" spans="8:11" s="4" customFormat="1">
      <c r="H131" s="147"/>
      <c r="K131" s="147"/>
    </row>
    <row r="132" spans="8:11" s="4" customFormat="1">
      <c r="H132" s="147"/>
      <c r="K132" s="147"/>
    </row>
    <row r="133" spans="8:11" s="4" customFormat="1">
      <c r="H133" s="147"/>
      <c r="K133" s="147"/>
    </row>
    <row r="134" spans="8:11" s="4" customFormat="1">
      <c r="H134" s="147"/>
      <c r="K134" s="147"/>
    </row>
    <row r="135" spans="8:11" s="4" customFormat="1">
      <c r="H135" s="147"/>
      <c r="K135" s="147"/>
    </row>
    <row r="136" spans="8:11" s="4" customFormat="1">
      <c r="H136" s="147"/>
      <c r="K136" s="147"/>
    </row>
    <row r="137" spans="8:11" s="4" customFormat="1">
      <c r="H137" s="147"/>
      <c r="K137" s="147"/>
    </row>
    <row r="138" spans="8:11" s="4" customFormat="1">
      <c r="H138" s="147"/>
      <c r="K138" s="147"/>
    </row>
    <row r="139" spans="8:11" s="4" customFormat="1">
      <c r="H139" s="147"/>
      <c r="K139" s="147"/>
    </row>
    <row r="140" spans="8:11" s="4" customFormat="1">
      <c r="H140" s="147"/>
      <c r="K140" s="147"/>
    </row>
    <row r="141" spans="8:11" s="4" customFormat="1">
      <c r="H141" s="147"/>
      <c r="K141" s="147"/>
    </row>
    <row r="142" spans="8:11" s="4" customFormat="1">
      <c r="H142" s="147"/>
      <c r="K142" s="147"/>
    </row>
    <row r="143" spans="8:11" s="4" customFormat="1">
      <c r="H143" s="147"/>
      <c r="K143" s="147"/>
    </row>
    <row r="144" spans="8:11" s="4" customFormat="1">
      <c r="H144" s="147"/>
      <c r="K144" s="147"/>
    </row>
    <row r="145" spans="8:11" s="4" customFormat="1">
      <c r="H145" s="147"/>
      <c r="K145" s="147"/>
    </row>
    <row r="146" spans="8:11" s="4" customFormat="1">
      <c r="H146" s="147"/>
      <c r="K146" s="147"/>
    </row>
    <row r="147" spans="8:11" s="4" customFormat="1">
      <c r="H147" s="147"/>
      <c r="K147" s="147"/>
    </row>
    <row r="148" spans="8:11" s="4" customFormat="1">
      <c r="H148" s="147"/>
      <c r="K148" s="147"/>
    </row>
    <row r="149" spans="8:11" s="4" customFormat="1">
      <c r="H149" s="147"/>
      <c r="K149" s="147"/>
    </row>
    <row r="150" spans="8:11" s="4" customFormat="1">
      <c r="H150" s="147"/>
      <c r="K150" s="147"/>
    </row>
    <row r="151" spans="8:11" s="4" customFormat="1">
      <c r="H151" s="147"/>
      <c r="K151" s="147"/>
    </row>
    <row r="152" spans="8:11" s="4" customFormat="1">
      <c r="H152" s="147"/>
      <c r="K152" s="147"/>
    </row>
    <row r="153" spans="8:11" s="4" customFormat="1">
      <c r="H153" s="147"/>
      <c r="K153" s="147"/>
    </row>
    <row r="154" spans="8:11" s="4" customFormat="1">
      <c r="H154" s="147"/>
      <c r="K154" s="147"/>
    </row>
    <row r="155" spans="8:11" s="4" customFormat="1">
      <c r="H155" s="147"/>
      <c r="K155" s="147"/>
    </row>
    <row r="156" spans="8:11" s="4" customFormat="1">
      <c r="H156" s="147"/>
      <c r="K156" s="147"/>
    </row>
    <row r="157" spans="8:11" s="4" customFormat="1">
      <c r="H157" s="147"/>
      <c r="K157" s="147"/>
    </row>
    <row r="158" spans="8:11" s="4" customFormat="1">
      <c r="H158" s="147"/>
      <c r="K158" s="147"/>
    </row>
    <row r="159" spans="8:11" s="4" customFormat="1">
      <c r="H159" s="147"/>
      <c r="K159" s="147"/>
    </row>
    <row r="160" spans="8:11" s="4" customFormat="1">
      <c r="H160" s="147"/>
      <c r="K160" s="147"/>
    </row>
    <row r="161" spans="8:11" s="4" customFormat="1">
      <c r="H161" s="147"/>
      <c r="K161" s="147"/>
    </row>
    <row r="162" spans="8:11" s="4" customFormat="1">
      <c r="H162" s="147"/>
      <c r="K162" s="147"/>
    </row>
    <row r="163" spans="8:11" s="4" customFormat="1">
      <c r="H163" s="147"/>
      <c r="K163" s="147"/>
    </row>
    <row r="164" spans="8:11" s="4" customFormat="1">
      <c r="H164" s="147"/>
      <c r="K164" s="147"/>
    </row>
    <row r="165" spans="8:11" s="4" customFormat="1">
      <c r="H165" s="147"/>
      <c r="K165" s="147"/>
    </row>
    <row r="166" spans="8:11" s="4" customFormat="1">
      <c r="H166" s="147"/>
      <c r="K166" s="147"/>
    </row>
    <row r="167" spans="8:11" s="4" customFormat="1">
      <c r="H167" s="147"/>
      <c r="K167" s="147"/>
    </row>
    <row r="168" spans="8:11" s="4" customFormat="1">
      <c r="H168" s="147"/>
      <c r="K168" s="147"/>
    </row>
    <row r="169" spans="8:11" s="4" customFormat="1">
      <c r="H169" s="147"/>
      <c r="K169" s="147"/>
    </row>
    <row r="170" spans="8:11" s="4" customFormat="1">
      <c r="H170" s="147"/>
      <c r="K170" s="147"/>
    </row>
    <row r="171" spans="8:11" s="4" customFormat="1">
      <c r="H171" s="147"/>
      <c r="K171" s="147"/>
    </row>
    <row r="172" spans="8:11" s="4" customFormat="1">
      <c r="H172" s="147"/>
      <c r="K172" s="147"/>
    </row>
    <row r="173" spans="8:11" s="4" customFormat="1">
      <c r="H173" s="147"/>
      <c r="K173" s="147"/>
    </row>
    <row r="174" spans="8:11" s="4" customFormat="1">
      <c r="H174" s="147"/>
      <c r="K174" s="147"/>
    </row>
    <row r="175" spans="8:11" s="4" customFormat="1">
      <c r="H175" s="147"/>
      <c r="K175" s="147"/>
    </row>
    <row r="176" spans="8:11" s="4" customFormat="1">
      <c r="H176" s="147"/>
      <c r="K176" s="147"/>
    </row>
    <row r="177" spans="8:11" s="4" customFormat="1">
      <c r="H177" s="147"/>
      <c r="K177" s="147"/>
    </row>
    <row r="178" spans="8:11" s="4" customFormat="1">
      <c r="H178" s="147"/>
      <c r="K178" s="147"/>
    </row>
    <row r="179" spans="8:11" s="4" customFormat="1">
      <c r="H179" s="147"/>
      <c r="K179" s="147"/>
    </row>
    <row r="180" spans="8:11" s="4" customFormat="1">
      <c r="H180" s="147"/>
      <c r="K180" s="147"/>
    </row>
    <row r="181" spans="8:11" s="4" customFormat="1">
      <c r="H181" s="147"/>
      <c r="K181" s="147"/>
    </row>
    <row r="182" spans="8:11" s="4" customFormat="1">
      <c r="H182" s="147"/>
      <c r="K182" s="147"/>
    </row>
    <row r="183" spans="8:11" s="4" customFormat="1">
      <c r="H183" s="147"/>
      <c r="K183" s="147"/>
    </row>
    <row r="184" spans="8:11" s="4" customFormat="1">
      <c r="H184" s="147"/>
      <c r="K184" s="147"/>
    </row>
    <row r="185" spans="8:11" s="4" customFormat="1">
      <c r="H185" s="147"/>
      <c r="K185" s="147"/>
    </row>
    <row r="186" spans="8:11" s="4" customFormat="1">
      <c r="H186" s="147"/>
      <c r="K186" s="147"/>
    </row>
    <row r="187" spans="8:11" s="4" customFormat="1">
      <c r="H187" s="147"/>
      <c r="K187" s="147"/>
    </row>
    <row r="188" spans="8:11" s="4" customFormat="1">
      <c r="H188" s="147"/>
      <c r="K188" s="147"/>
    </row>
    <row r="189" spans="8:11" s="4" customFormat="1">
      <c r="H189" s="147"/>
      <c r="K189" s="147"/>
    </row>
    <row r="190" spans="8:11" s="4" customFormat="1">
      <c r="H190" s="147"/>
      <c r="K190" s="147"/>
    </row>
    <row r="191" spans="8:11" s="4" customFormat="1">
      <c r="H191" s="147"/>
      <c r="K191" s="147"/>
    </row>
    <row r="192" spans="8:11" s="4" customFormat="1">
      <c r="H192" s="147"/>
      <c r="K192" s="147"/>
    </row>
    <row r="193" spans="8:11" s="4" customFormat="1">
      <c r="H193" s="147"/>
      <c r="K193" s="147"/>
    </row>
    <row r="194" spans="8:11" s="4" customFormat="1">
      <c r="H194" s="147"/>
      <c r="K194" s="147"/>
    </row>
    <row r="195" spans="8:11" s="4" customFormat="1">
      <c r="H195" s="147"/>
      <c r="K195" s="147"/>
    </row>
    <row r="196" spans="8:11" s="4" customFormat="1">
      <c r="H196" s="147"/>
      <c r="K196" s="147"/>
    </row>
    <row r="197" spans="8:11" s="4" customFormat="1">
      <c r="H197" s="147"/>
      <c r="K197" s="147"/>
    </row>
    <row r="198" spans="8:11" s="4" customFormat="1">
      <c r="H198" s="147"/>
      <c r="K198" s="147"/>
    </row>
    <row r="199" spans="8:11" s="4" customFormat="1">
      <c r="H199" s="147"/>
      <c r="K199" s="147"/>
    </row>
    <row r="200" spans="8:11" s="4" customFormat="1">
      <c r="H200" s="147"/>
      <c r="K200" s="147"/>
    </row>
    <row r="201" spans="8:11" s="4" customFormat="1">
      <c r="H201" s="147"/>
      <c r="K201" s="147"/>
    </row>
    <row r="202" spans="8:11" s="4" customFormat="1">
      <c r="H202" s="147"/>
      <c r="K202" s="147"/>
    </row>
    <row r="203" spans="8:11" s="4" customFormat="1">
      <c r="H203" s="147"/>
      <c r="K203" s="147"/>
    </row>
    <row r="204" spans="8:11" s="4" customFormat="1">
      <c r="H204" s="147"/>
      <c r="K204" s="147"/>
    </row>
    <row r="205" spans="8:11" s="4" customFormat="1">
      <c r="H205" s="147"/>
      <c r="K205" s="147"/>
    </row>
    <row r="206" spans="8:11" s="4" customFormat="1">
      <c r="H206" s="147"/>
      <c r="K206" s="147"/>
    </row>
    <row r="207" spans="8:11" s="4" customFormat="1">
      <c r="H207" s="147"/>
      <c r="K207" s="147"/>
    </row>
    <row r="208" spans="8:11" s="4" customFormat="1">
      <c r="H208" s="147"/>
      <c r="K208" s="147"/>
    </row>
    <row r="209" spans="8:11" s="4" customFormat="1">
      <c r="H209" s="147"/>
      <c r="K209" s="147"/>
    </row>
    <row r="210" spans="8:11" s="4" customFormat="1">
      <c r="H210" s="147"/>
      <c r="K210" s="147"/>
    </row>
    <row r="211" spans="8:11" s="4" customFormat="1">
      <c r="H211" s="147"/>
      <c r="K211" s="147"/>
    </row>
    <row r="212" spans="8:11" s="4" customFormat="1">
      <c r="H212" s="147"/>
      <c r="K212" s="147"/>
    </row>
    <row r="213" spans="8:11" s="4" customFormat="1">
      <c r="H213" s="147"/>
      <c r="K213" s="147"/>
    </row>
    <row r="214" spans="8:11" s="4" customFormat="1">
      <c r="H214" s="147"/>
      <c r="K214" s="147"/>
    </row>
    <row r="215" spans="8:11" s="4" customFormat="1">
      <c r="H215" s="147"/>
      <c r="K215" s="147"/>
    </row>
    <row r="216" spans="8:11" s="4" customFormat="1">
      <c r="H216" s="147"/>
      <c r="K216" s="147"/>
    </row>
    <row r="217" spans="8:11" s="4" customFormat="1">
      <c r="H217" s="147"/>
      <c r="K217" s="147"/>
    </row>
    <row r="218" spans="8:11" s="4" customFormat="1">
      <c r="H218" s="147"/>
      <c r="K218" s="147"/>
    </row>
    <row r="219" spans="8:11" s="4" customFormat="1">
      <c r="H219" s="147"/>
      <c r="K219" s="147"/>
    </row>
    <row r="220" spans="8:11" s="4" customFormat="1">
      <c r="H220" s="147"/>
      <c r="K220" s="147"/>
    </row>
    <row r="221" spans="8:11" s="4" customFormat="1">
      <c r="H221" s="147"/>
      <c r="K221" s="147"/>
    </row>
    <row r="222" spans="8:11" s="4" customFormat="1">
      <c r="H222" s="147"/>
      <c r="K222" s="147"/>
    </row>
    <row r="223" spans="8:11" s="4" customFormat="1">
      <c r="H223" s="147"/>
      <c r="K223" s="147"/>
    </row>
    <row r="224" spans="8:11" s="4" customFormat="1">
      <c r="H224" s="147"/>
      <c r="K224" s="147"/>
    </row>
    <row r="225" spans="8:11" s="4" customFormat="1">
      <c r="H225" s="147"/>
      <c r="K225" s="147"/>
    </row>
    <row r="226" spans="8:11" s="4" customFormat="1">
      <c r="H226" s="147"/>
      <c r="K226" s="147"/>
    </row>
    <row r="227" spans="8:11" s="4" customFormat="1">
      <c r="H227" s="147"/>
      <c r="K227" s="147"/>
    </row>
    <row r="228" spans="8:11" s="4" customFormat="1">
      <c r="H228" s="147"/>
      <c r="K228" s="147"/>
    </row>
    <row r="229" spans="8:11" s="4" customFormat="1">
      <c r="H229" s="147"/>
      <c r="K229" s="147"/>
    </row>
    <row r="230" spans="8:11" s="4" customFormat="1">
      <c r="H230" s="147"/>
      <c r="K230" s="147"/>
    </row>
    <row r="231" spans="8:11" s="4" customFormat="1">
      <c r="H231" s="147"/>
      <c r="K231" s="147"/>
    </row>
    <row r="232" spans="8:11" s="4" customFormat="1">
      <c r="H232" s="147"/>
      <c r="K232" s="147"/>
    </row>
    <row r="233" spans="8:11" s="4" customFormat="1">
      <c r="H233" s="147"/>
      <c r="K233" s="147"/>
    </row>
    <row r="234" spans="8:11" s="4" customFormat="1">
      <c r="H234" s="147"/>
      <c r="K234" s="147"/>
    </row>
    <row r="235" spans="8:11" s="4" customFormat="1">
      <c r="H235" s="147"/>
      <c r="K235" s="147"/>
    </row>
    <row r="236" spans="8:11" s="4" customFormat="1">
      <c r="H236" s="147"/>
      <c r="K236" s="147"/>
    </row>
    <row r="237" spans="8:11" s="4" customFormat="1">
      <c r="H237" s="147"/>
      <c r="K237" s="147"/>
    </row>
    <row r="238" spans="8:11" s="4" customFormat="1">
      <c r="H238" s="147"/>
      <c r="K238" s="147"/>
    </row>
    <row r="239" spans="8:11" s="4" customFormat="1">
      <c r="H239" s="147"/>
      <c r="K239" s="147"/>
    </row>
    <row r="240" spans="8:11" s="4" customFormat="1">
      <c r="H240" s="147"/>
      <c r="K240" s="147"/>
    </row>
    <row r="241" spans="8:11" s="4" customFormat="1">
      <c r="H241" s="147"/>
      <c r="K241" s="147"/>
    </row>
    <row r="242" spans="8:11" s="4" customFormat="1">
      <c r="H242" s="147"/>
      <c r="K242" s="147"/>
    </row>
    <row r="243" spans="8:11" s="4" customFormat="1">
      <c r="H243" s="147"/>
      <c r="K243" s="147"/>
    </row>
    <row r="244" spans="8:11" s="4" customFormat="1">
      <c r="H244" s="147"/>
      <c r="K244" s="147"/>
    </row>
    <row r="245" spans="8:11" s="4" customFormat="1">
      <c r="H245" s="147"/>
      <c r="K245" s="147"/>
    </row>
    <row r="246" spans="8:11" s="4" customFormat="1">
      <c r="H246" s="147"/>
      <c r="K246" s="147"/>
    </row>
  </sheetData>
  <mergeCells count="6">
    <mergeCell ref="N8:O8"/>
    <mergeCell ref="B8:C8"/>
    <mergeCell ref="D8:E8"/>
    <mergeCell ref="F8:G8"/>
    <mergeCell ref="I8:J8"/>
    <mergeCell ref="L8:M8"/>
  </mergeCells>
  <conditionalFormatting sqref="B10:O39">
    <cfRule type="expression" dxfId="17" priority="1">
      <formula>$A10=""</formula>
    </cfRule>
  </conditionalFormatting>
  <hyperlinks>
    <hyperlink ref="R10" location="Inputs!A1" display="See Inputs tab for User Volume detail" xr:uid="{2BA2ECBE-E721-4ACE-86B4-B7D76CBBBDA2}"/>
  </hyperlinks>
  <pageMargins left="0.7" right="0.7" top="0.75" bottom="0.75" header="0.3" footer="0.3"/>
  <pageSetup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29D9F-FC46-4D85-90F6-7D1B96D1D401}">
  <sheetPr>
    <tabColor theme="9" tint="0.39997558519241921"/>
  </sheetPr>
  <dimension ref="A1:AZ48"/>
  <sheetViews>
    <sheetView topLeftCell="A3" zoomScale="115" zoomScaleNormal="115" workbookViewId="0">
      <selection activeCell="A5" sqref="A5"/>
    </sheetView>
  </sheetViews>
  <sheetFormatPr defaultColWidth="9.140625" defaultRowHeight="14.45"/>
  <cols>
    <col min="1" max="1" width="28.85546875" style="4" customWidth="1"/>
    <col min="2" max="2" width="42.42578125" style="4" customWidth="1"/>
    <col min="3" max="3" width="30.140625" style="4" customWidth="1"/>
    <col min="4" max="16384" width="9.140625" style="4"/>
  </cols>
  <sheetData>
    <row r="1" spans="1:52" ht="20.100000000000001" thickBot="1">
      <c r="A1" s="51" t="s">
        <v>280</v>
      </c>
    </row>
    <row r="2" spans="1:52" ht="15" thickTop="1">
      <c r="A2" s="91" t="s">
        <v>328</v>
      </c>
      <c r="B2" s="90"/>
      <c r="C2" s="90"/>
      <c r="D2" s="90"/>
      <c r="E2" s="90"/>
      <c r="F2" s="90"/>
      <c r="G2" s="90"/>
      <c r="H2" s="90"/>
      <c r="I2" s="90"/>
    </row>
    <row r="3" spans="1:52">
      <c r="A3" s="32" t="s">
        <v>21</v>
      </c>
    </row>
    <row r="4" spans="1:52">
      <c r="A4" s="334">
        <v>0.03</v>
      </c>
      <c r="B4" s="4" t="s">
        <v>329</v>
      </c>
    </row>
    <row r="5" spans="1:52" ht="15">
      <c r="A5" s="72">
        <v>0</v>
      </c>
      <c r="B5" s="246" t="s">
        <v>330</v>
      </c>
    </row>
    <row r="6" spans="1:52">
      <c r="A6" s="25" t="s">
        <v>21</v>
      </c>
    </row>
    <row r="7" spans="1:52" ht="15" thickBot="1">
      <c r="A7" s="52" t="s">
        <v>331</v>
      </c>
    </row>
    <row r="8" spans="1:52" ht="15">
      <c r="A8" s="68" t="s">
        <v>325</v>
      </c>
      <c r="B8" s="66" t="s">
        <v>332</v>
      </c>
      <c r="C8" s="269" t="s">
        <v>333</v>
      </c>
      <c r="E8" s="9" t="s">
        <v>324</v>
      </c>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1"/>
    </row>
    <row r="9" spans="1:52">
      <c r="A9" s="26">
        <f>'Project Information'!B7</f>
        <v>2029</v>
      </c>
      <c r="B9" s="19">
        <f>Inputs!Y33</f>
        <v>7675000</v>
      </c>
      <c r="C9" s="7">
        <f>B9/(1+$A$4)^(A9-Overview!$B$22)</f>
        <v>6620522.4201484593</v>
      </c>
      <c r="E9" s="12"/>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s="13"/>
    </row>
    <row r="10" spans="1:52">
      <c r="A10" s="1">
        <f>IF(A9&lt;$A$9+'Project Information'!$B$8-1,A9+1,"")</f>
        <v>2030</v>
      </c>
      <c r="B10" s="19">
        <f>Inputs!Y34</f>
        <v>15350000</v>
      </c>
      <c r="C10" s="7">
        <f>IFERROR(B10/(1+$A$4)^(A10-Overview!$B$22),0)</f>
        <v>12855383.340094095</v>
      </c>
      <c r="E10" s="12"/>
      <c r="F10" s="179" t="s">
        <v>334</v>
      </c>
      <c r="G10" s="178"/>
      <c r="H10" s="178"/>
      <c r="I10" s="178"/>
      <c r="J10" s="178"/>
      <c r="K10" s="178"/>
      <c r="L10" s="178"/>
      <c r="M10" s="178"/>
      <c r="N10" s="178"/>
      <c r="O10" s="178"/>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s="13"/>
    </row>
    <row r="11" spans="1:52">
      <c r="A11" s="1">
        <f>IF(A10&lt;$A$9+'Project Information'!$B$8-1,A10+1,"")</f>
        <v>2031</v>
      </c>
      <c r="B11" s="19">
        <f>Inputs!Y35</f>
        <v>7675000</v>
      </c>
      <c r="C11" s="7">
        <f>IFERROR(B11/(1+$A$4)^(A11-Overview!$B$22),0)</f>
        <v>6240477.3495602403</v>
      </c>
      <c r="E11" s="12"/>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s="13"/>
    </row>
    <row r="12" spans="1:52">
      <c r="A12" s="1" t="str">
        <f>IF(A11&lt;$A$9+'Project Information'!$B$8-1,A11+1,"")</f>
        <v/>
      </c>
      <c r="B12" s="19">
        <v>0</v>
      </c>
      <c r="C12" s="7">
        <f>IFERROR(B12/(1+$A$4)^(A12-Overview!$B$22),0)</f>
        <v>0</v>
      </c>
      <c r="E12" s="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s="13"/>
    </row>
    <row r="13" spans="1:52">
      <c r="A13" s="1" t="str">
        <f>IF(A12&lt;$A$9+'Project Information'!$B$8-1,A12+1,"")</f>
        <v/>
      </c>
      <c r="B13" s="19">
        <v>0</v>
      </c>
      <c r="C13" s="7">
        <f>IFERROR(B13/(1+$A$4)^(A13-Overview!$B$22),0)</f>
        <v>0</v>
      </c>
      <c r="E13" s="12"/>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s="13"/>
    </row>
    <row r="14" spans="1:52">
      <c r="A14" s="1" t="str">
        <f>IF(A13&lt;$A$9+'Project Information'!$B$8-1,A13+1,"")</f>
        <v/>
      </c>
      <c r="B14" s="19">
        <v>0</v>
      </c>
      <c r="C14" s="7">
        <f>IFERROR(B14/(1+$A$4)^(A14-Overview!$B$22),0)</f>
        <v>0</v>
      </c>
      <c r="E14" s="12"/>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s="13"/>
    </row>
    <row r="15" spans="1:52">
      <c r="A15" s="1" t="str">
        <f>IF(A14&lt;$A$9+'Project Information'!$B$8-1,A14+1,"")</f>
        <v/>
      </c>
      <c r="B15" s="19">
        <v>0</v>
      </c>
      <c r="C15" s="7">
        <f>IFERROR(B15/(1+$A$4)^(A15-Overview!$B$22),0)</f>
        <v>0</v>
      </c>
      <c r="E15" s="12"/>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s="13"/>
    </row>
    <row r="16" spans="1:52">
      <c r="A16" s="1" t="str">
        <f>IF(A15&lt;$A$9+'Project Information'!$B$8-1,A15+1,"")</f>
        <v/>
      </c>
      <c r="B16" s="19">
        <v>0</v>
      </c>
      <c r="C16" s="7">
        <f>IFERROR(B16/(1+$A$4)^(A16-Overview!$B$22),0)</f>
        <v>0</v>
      </c>
      <c r="E16" s="12"/>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s="13"/>
    </row>
    <row r="17" spans="1:52">
      <c r="A17" s="1" t="str">
        <f>IF(A16&lt;$A$9+'Project Information'!$B$8-1,A16+1,"")</f>
        <v/>
      </c>
      <c r="B17" s="19">
        <v>0</v>
      </c>
      <c r="C17" s="7">
        <f>IFERROR(B17/(1+$A$4)^(A17-Overview!$B$22),0)</f>
        <v>0</v>
      </c>
      <c r="E17" s="12"/>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s="13"/>
    </row>
    <row r="18" spans="1:52">
      <c r="A18" s="1" t="str">
        <f>IF(A17&lt;$A$9+'Project Information'!$B$8-1,A17+1,"")</f>
        <v/>
      </c>
      <c r="B18" s="19">
        <v>0</v>
      </c>
      <c r="C18" s="7">
        <f>IFERROR(B18/(1+$A$4)^(A18-Overview!$B$22),0)</f>
        <v>0</v>
      </c>
      <c r="E18" s="12"/>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s="13"/>
    </row>
    <row r="19" spans="1:52">
      <c r="A19" s="1" t="str">
        <f>IF(A18&lt;$A$9+'Project Information'!$B$8-1,A18+1,"")</f>
        <v/>
      </c>
      <c r="B19" s="19">
        <v>0</v>
      </c>
      <c r="C19" s="7">
        <f>IFERROR(B19/(1+$A$4)^(A19-Overview!$B$22),0)</f>
        <v>0</v>
      </c>
      <c r="E19" s="12"/>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s="13"/>
    </row>
    <row r="20" spans="1:52">
      <c r="A20" s="1" t="str">
        <f>IF(A19&lt;$A$9+'Project Information'!$B$8-1,A19+1,"")</f>
        <v/>
      </c>
      <c r="B20" s="19">
        <v>0</v>
      </c>
      <c r="C20" s="7">
        <f>IFERROR(B20/(1+$A$4)^(A20-Overview!$B$22),0)</f>
        <v>0</v>
      </c>
      <c r="E20" s="12"/>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s="13"/>
    </row>
    <row r="21" spans="1:52">
      <c r="A21" s="1" t="str">
        <f>IF(A20&lt;$A$9+'Project Information'!$B$8-1,A20+1,"")</f>
        <v/>
      </c>
      <c r="B21" s="19">
        <v>0</v>
      </c>
      <c r="C21" s="7">
        <f>IFERROR(B21/(1+$A$4)^(A21-Overview!$B$22),0)</f>
        <v>0</v>
      </c>
      <c r="E21" s="12"/>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s="13"/>
    </row>
    <row r="22" spans="1:52">
      <c r="A22" s="1" t="str">
        <f>IF(A21&lt;$A$9+'Project Information'!$B$8-1,A21+1,"")</f>
        <v/>
      </c>
      <c r="B22" s="19">
        <v>0</v>
      </c>
      <c r="C22" s="7">
        <f>IFERROR(B22/(1+$A$4)^(A22-Overview!$B$22),0)</f>
        <v>0</v>
      </c>
      <c r="E22" s="1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s="13"/>
    </row>
    <row r="23" spans="1:52">
      <c r="A23" s="1" t="str">
        <f>IF(A22&lt;$A$9+'Project Information'!$B$8-1,A22+1,"")</f>
        <v/>
      </c>
      <c r="B23" s="19">
        <v>0</v>
      </c>
      <c r="C23" s="7">
        <f>IFERROR(B23/(1+$A$4)^(A23-Overview!$B$22),0)</f>
        <v>0</v>
      </c>
      <c r="E23" s="12"/>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s="13"/>
    </row>
    <row r="24" spans="1:52">
      <c r="A24" s="27"/>
      <c r="B24" s="28"/>
      <c r="C24" s="29"/>
      <c r="E24" s="12"/>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s="13"/>
    </row>
    <row r="25" spans="1:52">
      <c r="B25" s="24"/>
      <c r="C25" s="25"/>
      <c r="E25" s="12"/>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s="13"/>
    </row>
    <row r="26" spans="1:52">
      <c r="B26" s="24"/>
      <c r="C26" s="25"/>
      <c r="E26" s="12"/>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s="13"/>
    </row>
    <row r="27" spans="1:52">
      <c r="B27" s="24"/>
      <c r="C27" s="25"/>
      <c r="E27" s="12"/>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s="13"/>
    </row>
    <row r="28" spans="1:52">
      <c r="B28" s="24"/>
      <c r="C28" s="25"/>
      <c r="E28" s="12"/>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s="13"/>
    </row>
    <row r="29" spans="1:52">
      <c r="B29" s="24"/>
      <c r="C29" s="25"/>
      <c r="E29" s="12"/>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s="13"/>
    </row>
    <row r="30" spans="1:52">
      <c r="B30" s="24"/>
      <c r="C30" s="25"/>
      <c r="E30" s="12"/>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s="13"/>
    </row>
    <row r="31" spans="1:52">
      <c r="B31" s="24"/>
      <c r="C31" s="25"/>
      <c r="E31" s="12"/>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s="13"/>
    </row>
    <row r="32" spans="1:52">
      <c r="B32" s="24"/>
      <c r="C32" s="25"/>
      <c r="E32" s="1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s="13"/>
    </row>
    <row r="33" spans="2:52">
      <c r="B33" s="24"/>
      <c r="C33" s="25"/>
      <c r="E33" s="12"/>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s="13"/>
    </row>
    <row r="34" spans="2:52">
      <c r="B34" s="24"/>
      <c r="C34" s="25"/>
      <c r="E34" s="12"/>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s="13"/>
    </row>
    <row r="35" spans="2:52">
      <c r="B35" s="24"/>
      <c r="C35" s="25"/>
      <c r="E35" s="12"/>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s="13"/>
    </row>
    <row r="36" spans="2:52">
      <c r="B36" s="24"/>
      <c r="C36" s="25"/>
      <c r="E36" s="12"/>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s="13"/>
    </row>
    <row r="37" spans="2:52">
      <c r="B37" s="24"/>
      <c r="C37" s="25"/>
      <c r="E37" s="12"/>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s="13"/>
    </row>
    <row r="38" spans="2:52">
      <c r="B38" s="24"/>
      <c r="C38" s="25"/>
      <c r="E38" s="12"/>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s="13"/>
    </row>
    <row r="39" spans="2:52">
      <c r="B39" s="24"/>
      <c r="C39" s="25"/>
      <c r="E39" s="12"/>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s="13"/>
    </row>
    <row r="40" spans="2:52">
      <c r="B40" s="24"/>
      <c r="C40" s="25"/>
      <c r="E40" s="12"/>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s="13"/>
    </row>
    <row r="41" spans="2:52">
      <c r="B41" s="24"/>
      <c r="C41" s="25"/>
      <c r="E41" s="12"/>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s="13"/>
    </row>
    <row r="42" spans="2:52">
      <c r="B42" s="24"/>
      <c r="C42" s="25"/>
      <c r="E42" s="1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s="13"/>
    </row>
    <row r="43" spans="2:52">
      <c r="B43" s="24"/>
      <c r="C43" s="25"/>
      <c r="E43" s="12"/>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s="13"/>
    </row>
    <row r="44" spans="2:52">
      <c r="B44" s="24"/>
      <c r="C44" s="25"/>
      <c r="E44" s="12"/>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s="13"/>
    </row>
    <row r="45" spans="2:52">
      <c r="B45" s="24"/>
      <c r="C45" s="25"/>
      <c r="E45" s="12"/>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s="13"/>
    </row>
    <row r="46" spans="2:52">
      <c r="B46" s="24"/>
      <c r="C46" s="25"/>
      <c r="E46" s="12"/>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s="13"/>
    </row>
    <row r="47" spans="2:52">
      <c r="B47" s="24"/>
      <c r="C47" s="25"/>
      <c r="E47" s="12"/>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s="13"/>
    </row>
    <row r="48" spans="2:52" ht="15" thickBot="1">
      <c r="B48" s="24"/>
      <c r="C48" s="25"/>
      <c r="E48" s="14"/>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6"/>
    </row>
  </sheetData>
  <conditionalFormatting sqref="B9:B23">
    <cfRule type="expression" dxfId="16" priority="1">
      <formula>A9=""</formula>
    </cfRule>
  </conditionalFormatting>
  <hyperlinks>
    <hyperlink ref="F10" location="Inputs!A1" display="See Inputs tab for User Volume detail" xr:uid="{C0F4A44B-9EBC-4EBA-AFDD-57507AE192C1}"/>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5E38E-8165-48A5-9087-43035F106B2B}">
  <sheetPr>
    <tabColor theme="9" tint="0.39997558519241921"/>
  </sheetPr>
  <dimension ref="A1:BB98"/>
  <sheetViews>
    <sheetView topLeftCell="B4" zoomScaleNormal="100" workbookViewId="0">
      <selection activeCell="C8" sqref="C8"/>
    </sheetView>
  </sheetViews>
  <sheetFormatPr defaultColWidth="9.140625" defaultRowHeight="14.45"/>
  <cols>
    <col min="1" max="1" width="28.5703125" style="4" customWidth="1"/>
    <col min="2" max="2" width="42" style="4" customWidth="1"/>
    <col min="3" max="3" width="37.85546875" style="4" customWidth="1"/>
    <col min="4" max="4" width="46.5703125" style="4" customWidth="1"/>
    <col min="5" max="7" width="9.140625" style="4"/>
    <col min="8" max="8" width="12" style="4" bestFit="1" customWidth="1"/>
    <col min="9" max="9" width="17.42578125" style="4" customWidth="1"/>
    <col min="10" max="10" width="10.85546875" style="4" customWidth="1"/>
    <col min="11" max="11" width="16" style="4" customWidth="1"/>
    <col min="12" max="12" width="10.7109375" style="4" customWidth="1"/>
    <col min="13" max="16384" width="9.140625" style="4"/>
  </cols>
  <sheetData>
    <row r="1" spans="1:54" ht="20.100000000000001" thickBot="1">
      <c r="A1" s="51" t="s">
        <v>335</v>
      </c>
    </row>
    <row r="2" spans="1:54" ht="15" thickTop="1">
      <c r="A2" s="91" t="s">
        <v>336</v>
      </c>
      <c r="B2" s="90"/>
      <c r="C2" s="90"/>
      <c r="D2" s="90"/>
      <c r="E2" s="90"/>
    </row>
    <row r="3" spans="1:54">
      <c r="A3" s="4" t="s">
        <v>21</v>
      </c>
    </row>
    <row r="4" spans="1:54">
      <c r="A4" s="91" t="s">
        <v>337</v>
      </c>
      <c r="B4" s="91"/>
      <c r="C4" s="91"/>
      <c r="D4" s="91"/>
      <c r="E4" s="91"/>
      <c r="F4" s="91"/>
    </row>
    <row r="5" spans="1:54">
      <c r="A5" s="4" t="s">
        <v>21</v>
      </c>
    </row>
    <row r="6" spans="1:54" ht="15" thickBot="1">
      <c r="A6" s="52" t="s">
        <v>338</v>
      </c>
    </row>
    <row r="7" spans="1:54">
      <c r="A7" s="62" t="s">
        <v>325</v>
      </c>
      <c r="B7" s="63" t="s">
        <v>339</v>
      </c>
      <c r="C7" s="63" t="s">
        <v>340</v>
      </c>
      <c r="D7" s="63" t="s">
        <v>341</v>
      </c>
      <c r="G7" s="9" t="s">
        <v>324</v>
      </c>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1"/>
    </row>
    <row r="8" spans="1:54" ht="15">
      <c r="A8" s="5">
        <f>'Project Information'!$B$9</f>
        <v>2032</v>
      </c>
      <c r="B8" s="209">
        <f>I41+J41</f>
        <v>100963</v>
      </c>
      <c r="C8" s="19">
        <f>K41+L41</f>
        <v>15000</v>
      </c>
      <c r="D8" s="23">
        <f>C8-B8</f>
        <v>-85963</v>
      </c>
      <c r="G8" s="12"/>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s="13"/>
    </row>
    <row r="9" spans="1:54" ht="15">
      <c r="A9" s="1">
        <f>IF(A8&lt;'Project Information'!B$11,A8+1,"")</f>
        <v>2033</v>
      </c>
      <c r="B9" s="209">
        <f t="shared" ref="B9:B37" si="0">I42+J42</f>
        <v>104085</v>
      </c>
      <c r="C9" s="19">
        <f t="shared" ref="C9:C37" si="1">K42+L42</f>
        <v>15000</v>
      </c>
      <c r="D9" s="7">
        <f t="shared" ref="D9:D37" si="2">C9-B9</f>
        <v>-89085</v>
      </c>
      <c r="G9" s="12"/>
      <c r="H9" s="177"/>
      <c r="I9" s="178"/>
      <c r="J9" s="178"/>
      <c r="K9" s="178"/>
      <c r="L9" s="178"/>
      <c r="M9" s="178"/>
      <c r="N9" s="178"/>
      <c r="O9" s="178"/>
      <c r="P9" s="178"/>
      <c r="Q9" s="178"/>
      <c r="R9" s="178"/>
      <c r="S9" s="178"/>
      <c r="T9"/>
      <c r="U9"/>
      <c r="V9"/>
      <c r="W9"/>
      <c r="X9"/>
      <c r="Y9"/>
      <c r="Z9"/>
      <c r="AA9"/>
      <c r="AB9"/>
      <c r="AC9"/>
      <c r="AD9"/>
      <c r="AE9"/>
      <c r="AF9"/>
      <c r="AG9"/>
      <c r="AH9"/>
      <c r="AI9"/>
      <c r="AJ9"/>
      <c r="AK9"/>
      <c r="AL9"/>
      <c r="AM9"/>
      <c r="AN9"/>
      <c r="AO9"/>
      <c r="AP9"/>
      <c r="AQ9"/>
      <c r="AR9"/>
      <c r="AS9"/>
      <c r="AT9"/>
      <c r="AU9"/>
      <c r="AV9"/>
      <c r="AW9"/>
      <c r="AX9"/>
      <c r="AY9"/>
      <c r="AZ9"/>
      <c r="BA9"/>
      <c r="BB9" s="13"/>
    </row>
    <row r="10" spans="1:54" ht="15">
      <c r="A10" s="1">
        <f>IF(A9&lt;'Project Information'!B$11,A9+1,"")</f>
        <v>2034</v>
      </c>
      <c r="B10" s="209">
        <f t="shared" si="0"/>
        <v>107207</v>
      </c>
      <c r="C10" s="19">
        <f t="shared" si="1"/>
        <v>15000</v>
      </c>
      <c r="D10" s="7">
        <f t="shared" si="2"/>
        <v>-92207</v>
      </c>
      <c r="G10" s="12"/>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s="13"/>
    </row>
    <row r="11" spans="1:54" ht="15">
      <c r="A11" s="1">
        <f>IF(A10&lt;'Project Information'!B$11,A10+1,"")</f>
        <v>2035</v>
      </c>
      <c r="B11" s="209">
        <f t="shared" si="0"/>
        <v>110424</v>
      </c>
      <c r="C11" s="19">
        <f t="shared" si="1"/>
        <v>15000</v>
      </c>
      <c r="D11" s="7">
        <f t="shared" si="2"/>
        <v>-95424</v>
      </c>
      <c r="G11" s="12"/>
      <c r="H11" s="112" t="s">
        <v>342</v>
      </c>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s="13"/>
    </row>
    <row r="12" spans="1:54" ht="15">
      <c r="A12" s="1">
        <f>IF(A11&lt;'Project Information'!B$11,A11+1,"")</f>
        <v>2036</v>
      </c>
      <c r="B12" s="209">
        <f t="shared" si="0"/>
        <v>1058736</v>
      </c>
      <c r="C12" s="19">
        <f t="shared" si="1"/>
        <v>15000</v>
      </c>
      <c r="D12" s="7">
        <f t="shared" si="2"/>
        <v>-1043736</v>
      </c>
      <c r="G12" s="12"/>
      <c r="H12" s="4" t="s">
        <v>343</v>
      </c>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s="13"/>
    </row>
    <row r="13" spans="1:54" ht="15">
      <c r="A13" s="1">
        <f>IF(A12&lt;'Project Information'!B$11,A12+1,"")</f>
        <v>2037</v>
      </c>
      <c r="B13" s="209">
        <f t="shared" si="0"/>
        <v>117148</v>
      </c>
      <c r="C13" s="19">
        <f t="shared" si="1"/>
        <v>20000</v>
      </c>
      <c r="D13" s="7">
        <f t="shared" si="2"/>
        <v>-97148</v>
      </c>
      <c r="G13" s="12"/>
      <c r="H13" t="s">
        <v>344</v>
      </c>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s="13"/>
    </row>
    <row r="14" spans="1:54" ht="15">
      <c r="A14" s="1">
        <f>IF(A13&lt;'Project Information'!B$11,A13+1,"")</f>
        <v>2038</v>
      </c>
      <c r="B14" s="209">
        <f t="shared" si="0"/>
        <v>120663</v>
      </c>
      <c r="C14" s="19">
        <f t="shared" si="1"/>
        <v>20000</v>
      </c>
      <c r="D14" s="7">
        <f t="shared" si="2"/>
        <v>-100663</v>
      </c>
      <c r="G14" s="12"/>
      <c r="H14" s="208" t="s">
        <v>345</v>
      </c>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s="13"/>
    </row>
    <row r="15" spans="1:54" ht="15">
      <c r="A15" s="1">
        <f>IF(A14&lt;'Project Information'!B$11,A14+1,"")</f>
        <v>2039</v>
      </c>
      <c r="B15" s="209">
        <f t="shared" si="0"/>
        <v>124283</v>
      </c>
      <c r="C15" s="19">
        <f t="shared" si="1"/>
        <v>20000</v>
      </c>
      <c r="D15" s="7">
        <f t="shared" si="2"/>
        <v>-104283</v>
      </c>
      <c r="G15" s="12"/>
      <c r="H15" t="s">
        <v>346</v>
      </c>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s="13"/>
    </row>
    <row r="16" spans="1:54" ht="15">
      <c r="A16" s="1">
        <f>IF(A15&lt;'Project Information'!B$11,A15+1,"")</f>
        <v>2040</v>
      </c>
      <c r="B16" s="209">
        <f t="shared" si="0"/>
        <v>128011</v>
      </c>
      <c r="C16" s="19">
        <f t="shared" si="1"/>
        <v>20000</v>
      </c>
      <c r="D16" s="7">
        <f t="shared" si="2"/>
        <v>-108011</v>
      </c>
      <c r="G16" s="12"/>
      <c r="H16" s="214">
        <f>2.1*450000</f>
        <v>945000</v>
      </c>
      <c r="I16" s="112" t="s">
        <v>347</v>
      </c>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s="13"/>
    </row>
    <row r="17" spans="1:54" ht="15">
      <c r="A17" s="1">
        <f>IF(A16&lt;'Project Information'!B$11,A16+1,"")</f>
        <v>2041</v>
      </c>
      <c r="B17" s="209">
        <f t="shared" si="0"/>
        <v>131852</v>
      </c>
      <c r="C17" s="19">
        <f t="shared" si="1"/>
        <v>20000</v>
      </c>
      <c r="D17" s="7">
        <f t="shared" si="2"/>
        <v>-111852</v>
      </c>
      <c r="G17" s="12"/>
      <c r="H17" s="213" t="s">
        <v>348</v>
      </c>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s="13"/>
    </row>
    <row r="18" spans="1:54" ht="15">
      <c r="A18" s="1">
        <f>IF(A17&lt;'Project Information'!B$11,A17+1,"")</f>
        <v>2042</v>
      </c>
      <c r="B18" s="209">
        <f t="shared" si="0"/>
        <v>135807</v>
      </c>
      <c r="C18" s="19">
        <f t="shared" si="1"/>
        <v>25000</v>
      </c>
      <c r="D18" s="7">
        <f t="shared" si="2"/>
        <v>-110807</v>
      </c>
      <c r="G18" s="12"/>
      <c r="H18" s="213" t="s">
        <v>349</v>
      </c>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s="13"/>
    </row>
    <row r="19" spans="1:54" ht="15">
      <c r="A19" s="1">
        <f>IF(A18&lt;'Project Information'!B$11,A18+1,"")</f>
        <v>2043</v>
      </c>
      <c r="B19" s="209">
        <f t="shared" si="0"/>
        <v>139881</v>
      </c>
      <c r="C19" s="19">
        <f t="shared" si="1"/>
        <v>970000</v>
      </c>
      <c r="D19" s="7">
        <f t="shared" si="2"/>
        <v>830119</v>
      </c>
      <c r="G19" s="12"/>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s="13"/>
    </row>
    <row r="20" spans="1:54" ht="15">
      <c r="A20" s="1">
        <f>IF(A19&lt;'Project Information'!B$11,A19+1,"")</f>
        <v>2044</v>
      </c>
      <c r="B20" s="209">
        <f t="shared" si="0"/>
        <v>144078</v>
      </c>
      <c r="C20" s="19">
        <f t="shared" si="1"/>
        <v>25000</v>
      </c>
      <c r="D20" s="7">
        <f t="shared" si="2"/>
        <v>-119078</v>
      </c>
      <c r="G20" s="12"/>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s="13"/>
    </row>
    <row r="21" spans="1:54" ht="15">
      <c r="A21" s="1">
        <f>IF(A20&lt;'Project Information'!B$11,A20+1,"")</f>
        <v>2045</v>
      </c>
      <c r="B21" s="209">
        <f t="shared" si="0"/>
        <v>148400</v>
      </c>
      <c r="C21" s="19">
        <f t="shared" si="1"/>
        <v>25000</v>
      </c>
      <c r="D21" s="7">
        <f t="shared" si="2"/>
        <v>-123400</v>
      </c>
      <c r="G21" s="12"/>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s="13"/>
    </row>
    <row r="22" spans="1:54" ht="15">
      <c r="A22" s="1">
        <f>IF(A21&lt;'Project Information'!B$11,A21+1,"")</f>
        <v>2046</v>
      </c>
      <c r="B22" s="209">
        <f t="shared" si="0"/>
        <v>152722</v>
      </c>
      <c r="C22" s="19">
        <f t="shared" si="1"/>
        <v>25000</v>
      </c>
      <c r="D22" s="7">
        <f t="shared" si="2"/>
        <v>-127722</v>
      </c>
      <c r="G22" s="1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s="13"/>
    </row>
    <row r="23" spans="1:54" ht="15">
      <c r="A23" s="1">
        <f>IF(A22&lt;'Project Information'!B$11,A22+1,"")</f>
        <v>2047</v>
      </c>
      <c r="B23" s="209">
        <f t="shared" si="0"/>
        <v>157438</v>
      </c>
      <c r="C23" s="19">
        <f t="shared" si="1"/>
        <v>30000</v>
      </c>
      <c r="D23" s="7">
        <f t="shared" si="2"/>
        <v>-127438</v>
      </c>
      <c r="G23" s="12"/>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s="13"/>
    </row>
    <row r="24" spans="1:54" ht="15">
      <c r="A24" s="1">
        <f>IF(A23&lt;'Project Information'!B$11,A23+1,"")</f>
        <v>2048</v>
      </c>
      <c r="B24" s="209">
        <f t="shared" si="0"/>
        <v>1107161</v>
      </c>
      <c r="C24" s="19">
        <f t="shared" si="1"/>
        <v>30000</v>
      </c>
      <c r="D24" s="7">
        <f t="shared" si="2"/>
        <v>-1077161</v>
      </c>
      <c r="G24" s="12"/>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s="13"/>
    </row>
    <row r="25" spans="1:54" ht="15">
      <c r="A25" s="1">
        <f>IF(A24&lt;'Project Information'!B$11,A24+1,"")</f>
        <v>2049</v>
      </c>
      <c r="B25" s="209">
        <f t="shared" si="0"/>
        <v>167026</v>
      </c>
      <c r="C25" s="19">
        <f t="shared" si="1"/>
        <v>30000</v>
      </c>
      <c r="D25" s="7">
        <f t="shared" si="2"/>
        <v>-137026</v>
      </c>
      <c r="G25" s="12"/>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s="13"/>
    </row>
    <row r="26" spans="1:54" ht="15">
      <c r="A26" s="1">
        <f>IF(A25&lt;'Project Information'!B$11,A25+1,"")</f>
        <v>2050</v>
      </c>
      <c r="B26" s="209">
        <f t="shared" si="0"/>
        <v>172036</v>
      </c>
      <c r="C26" s="19">
        <f t="shared" si="1"/>
        <v>30000</v>
      </c>
      <c r="D26" s="7">
        <f t="shared" si="2"/>
        <v>-142036</v>
      </c>
      <c r="G26" s="12"/>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s="13"/>
    </row>
    <row r="27" spans="1:54" ht="15">
      <c r="A27" s="1">
        <f>IF(A26&lt;'Project Information'!B$11,A26+1,"")</f>
        <v>2051</v>
      </c>
      <c r="B27" s="209">
        <f t="shared" si="0"/>
        <v>177197</v>
      </c>
      <c r="C27" s="19">
        <f t="shared" si="1"/>
        <v>30000</v>
      </c>
      <c r="D27" s="7">
        <f t="shared" si="2"/>
        <v>-147197</v>
      </c>
      <c r="G27" s="12"/>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s="13"/>
    </row>
    <row r="28" spans="1:54" ht="15">
      <c r="A28" s="1" t="str">
        <f>IF(A27&lt;'Project Information'!B$11,A27+1,"")</f>
        <v/>
      </c>
      <c r="B28" s="209">
        <f t="shared" si="0"/>
        <v>0</v>
      </c>
      <c r="C28" s="19">
        <f t="shared" si="1"/>
        <v>0</v>
      </c>
      <c r="D28" s="7">
        <f t="shared" si="2"/>
        <v>0</v>
      </c>
      <c r="G28" s="12"/>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s="13"/>
    </row>
    <row r="29" spans="1:54" ht="15">
      <c r="A29" s="1" t="str">
        <f>IF(A28&lt;'Project Information'!B$11,A28+1,"")</f>
        <v/>
      </c>
      <c r="B29" s="209">
        <f t="shared" si="0"/>
        <v>0</v>
      </c>
      <c r="C29" s="19">
        <f t="shared" si="1"/>
        <v>0</v>
      </c>
      <c r="D29" s="7">
        <f t="shared" si="2"/>
        <v>0</v>
      </c>
      <c r="G29" s="12"/>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s="13"/>
    </row>
    <row r="30" spans="1:54" ht="15">
      <c r="A30" s="1" t="str">
        <f>IF(A29&lt;'Project Information'!B$11,A29+1,"")</f>
        <v/>
      </c>
      <c r="B30" s="209">
        <f t="shared" si="0"/>
        <v>0</v>
      </c>
      <c r="C30" s="19">
        <f t="shared" si="1"/>
        <v>0</v>
      </c>
      <c r="D30" s="7">
        <f t="shared" si="2"/>
        <v>0</v>
      </c>
      <c r="G30" s="12"/>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s="13"/>
    </row>
    <row r="31" spans="1:54" ht="15">
      <c r="A31" s="1" t="str">
        <f>IF(A30&lt;'Project Information'!B$11,A30+1,"")</f>
        <v/>
      </c>
      <c r="B31" s="209">
        <f t="shared" si="0"/>
        <v>0</v>
      </c>
      <c r="C31" s="19">
        <f t="shared" si="1"/>
        <v>0</v>
      </c>
      <c r="D31" s="7">
        <f t="shared" si="2"/>
        <v>0</v>
      </c>
      <c r="G31" s="12"/>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s="13"/>
    </row>
    <row r="32" spans="1:54" ht="15">
      <c r="A32" s="1" t="str">
        <f>IF(A31&lt;'Project Information'!B$11,A31+1,"")</f>
        <v/>
      </c>
      <c r="B32" s="209">
        <f t="shared" si="0"/>
        <v>0</v>
      </c>
      <c r="C32" s="19">
        <f t="shared" si="1"/>
        <v>0</v>
      </c>
      <c r="D32" s="7">
        <f t="shared" si="2"/>
        <v>0</v>
      </c>
      <c r="G32" s="1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s="13"/>
    </row>
    <row r="33" spans="1:54" ht="15">
      <c r="A33" s="1" t="str">
        <f>IF(A32&lt;'Project Information'!B$11,A32+1,"")</f>
        <v/>
      </c>
      <c r="B33" s="209">
        <f t="shared" si="0"/>
        <v>0</v>
      </c>
      <c r="C33" s="19">
        <f t="shared" si="1"/>
        <v>0</v>
      </c>
      <c r="D33" s="7">
        <f t="shared" si="2"/>
        <v>0</v>
      </c>
      <c r="G33" s="12"/>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s="13"/>
    </row>
    <row r="34" spans="1:54" ht="15">
      <c r="A34" s="1" t="str">
        <f>IF(A33&lt;'Project Information'!B$11,A33+1,"")</f>
        <v/>
      </c>
      <c r="B34" s="209">
        <f t="shared" si="0"/>
        <v>0</v>
      </c>
      <c r="C34" s="19">
        <f t="shared" si="1"/>
        <v>0</v>
      </c>
      <c r="D34" s="7">
        <f t="shared" si="2"/>
        <v>0</v>
      </c>
      <c r="G34" s="12"/>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s="13"/>
    </row>
    <row r="35" spans="1:54" ht="15">
      <c r="A35" s="1" t="str">
        <f>IF(A34&lt;'Project Information'!B$11,A34+1,"")</f>
        <v/>
      </c>
      <c r="B35" s="209">
        <f t="shared" si="0"/>
        <v>0</v>
      </c>
      <c r="C35" s="19">
        <f t="shared" si="1"/>
        <v>0</v>
      </c>
      <c r="D35" s="7">
        <f t="shared" si="2"/>
        <v>0</v>
      </c>
      <c r="G35" s="12"/>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s="13"/>
    </row>
    <row r="36" spans="1:54" ht="15">
      <c r="A36" s="1" t="str">
        <f>IF(A35&lt;'Project Information'!B$11,A35+1,"")</f>
        <v/>
      </c>
      <c r="B36" s="209">
        <f t="shared" si="0"/>
        <v>0</v>
      </c>
      <c r="C36" s="19">
        <f t="shared" si="1"/>
        <v>0</v>
      </c>
      <c r="D36" s="7">
        <f t="shared" si="2"/>
        <v>0</v>
      </c>
      <c r="G36" s="12"/>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s="13"/>
    </row>
    <row r="37" spans="1:54" ht="15">
      <c r="A37" s="1" t="str">
        <f>IF(A36&lt;'Project Information'!B$11,A36+1,"")</f>
        <v/>
      </c>
      <c r="B37" s="209">
        <f t="shared" si="0"/>
        <v>0</v>
      </c>
      <c r="C37" s="19">
        <f t="shared" si="1"/>
        <v>0</v>
      </c>
      <c r="D37" s="7">
        <f t="shared" si="2"/>
        <v>0</v>
      </c>
      <c r="G37" s="12"/>
      <c r="H37" s="4" t="s">
        <v>350</v>
      </c>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s="13"/>
    </row>
    <row r="38" spans="1:54" ht="15">
      <c r="A38" s="27"/>
      <c r="B38" s="28"/>
      <c r="C38" s="28"/>
      <c r="D38" s="29"/>
      <c r="G38" s="12"/>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s="13"/>
    </row>
    <row r="39" spans="1:54" ht="15">
      <c r="B39" s="24"/>
      <c r="C39" s="24"/>
      <c r="D39" s="25"/>
      <c r="G39" s="12"/>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s="13"/>
    </row>
    <row r="40" spans="1:54" ht="45.75">
      <c r="B40" s="24"/>
      <c r="C40" s="24"/>
      <c r="D40" s="25"/>
      <c r="G40" s="12"/>
      <c r="H40" s="207"/>
      <c r="I40" s="212" t="s">
        <v>351</v>
      </c>
      <c r="J40" s="212" t="s">
        <v>352</v>
      </c>
      <c r="K40" s="211" t="s">
        <v>353</v>
      </c>
      <c r="L40" s="211" t="s">
        <v>352</v>
      </c>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s="13"/>
    </row>
    <row r="41" spans="1:54" ht="15">
      <c r="B41" s="24"/>
      <c r="C41" s="24"/>
      <c r="D41" s="25"/>
      <c r="G41" s="12"/>
      <c r="H41">
        <v>2032</v>
      </c>
      <c r="I41" s="210">
        <v>100963</v>
      </c>
      <c r="J41"/>
      <c r="K41" s="142">
        <v>15000</v>
      </c>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s="13"/>
    </row>
    <row r="42" spans="1:54" ht="15">
      <c r="B42" s="24"/>
      <c r="C42" s="24"/>
      <c r="D42" s="25"/>
      <c r="G42" s="12"/>
      <c r="H42">
        <f>H41+1</f>
        <v>2033</v>
      </c>
      <c r="I42" s="210">
        <v>104085</v>
      </c>
      <c r="J42"/>
      <c r="K42" s="142">
        <v>15000</v>
      </c>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s="13"/>
    </row>
    <row r="43" spans="1:54" ht="15">
      <c r="B43" s="24"/>
      <c r="C43" s="24"/>
      <c r="D43" s="25"/>
      <c r="G43" s="12"/>
      <c r="H43">
        <f t="shared" ref="H43:H59" si="3">H42+1</f>
        <v>2034</v>
      </c>
      <c r="I43" s="210">
        <v>107207</v>
      </c>
      <c r="J43"/>
      <c r="K43" s="142">
        <v>15000</v>
      </c>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s="13"/>
    </row>
    <row r="44" spans="1:54" ht="15">
      <c r="B44" s="24"/>
      <c r="C44" s="24"/>
      <c r="D44" s="25"/>
      <c r="G44" s="12"/>
      <c r="H44">
        <f t="shared" si="3"/>
        <v>2035</v>
      </c>
      <c r="I44" s="210">
        <v>110424</v>
      </c>
      <c r="J44"/>
      <c r="K44" s="142">
        <v>15000</v>
      </c>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s="13"/>
    </row>
    <row r="45" spans="1:54" ht="15">
      <c r="B45" s="24"/>
      <c r="C45" s="24"/>
      <c r="D45" s="25"/>
      <c r="G45" s="12"/>
      <c r="H45">
        <f t="shared" si="3"/>
        <v>2036</v>
      </c>
      <c r="I45" s="210">
        <v>113736</v>
      </c>
      <c r="J45">
        <f>H16</f>
        <v>945000</v>
      </c>
      <c r="K45" s="142">
        <v>15000</v>
      </c>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s="13"/>
    </row>
    <row r="46" spans="1:54" ht="15">
      <c r="B46" s="24"/>
      <c r="C46" s="24"/>
      <c r="D46" s="25"/>
      <c r="G46" s="12"/>
      <c r="H46">
        <f t="shared" si="3"/>
        <v>2037</v>
      </c>
      <c r="I46" s="210">
        <v>117148</v>
      </c>
      <c r="J46"/>
      <c r="K46" s="142">
        <v>20000</v>
      </c>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s="13"/>
    </row>
    <row r="47" spans="1:54" ht="15">
      <c r="B47" s="24"/>
      <c r="C47" s="24"/>
      <c r="D47" s="25"/>
      <c r="G47" s="12"/>
      <c r="H47">
        <f t="shared" si="3"/>
        <v>2038</v>
      </c>
      <c r="I47" s="210">
        <v>120663</v>
      </c>
      <c r="J47"/>
      <c r="K47" s="142">
        <v>20000</v>
      </c>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s="13"/>
    </row>
    <row r="48" spans="1:54" ht="15">
      <c r="G48" s="12"/>
      <c r="H48">
        <f t="shared" si="3"/>
        <v>2039</v>
      </c>
      <c r="I48" s="210">
        <v>124283</v>
      </c>
      <c r="J48"/>
      <c r="K48" s="142">
        <v>20000</v>
      </c>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s="13"/>
    </row>
    <row r="49" spans="7:54" ht="15">
      <c r="G49" s="12"/>
      <c r="H49">
        <f t="shared" si="3"/>
        <v>2040</v>
      </c>
      <c r="I49" s="210">
        <v>128011</v>
      </c>
      <c r="J49"/>
      <c r="K49" s="142">
        <v>20000</v>
      </c>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s="13"/>
    </row>
    <row r="50" spans="7:54" ht="15">
      <c r="G50" s="12"/>
      <c r="H50">
        <f t="shared" si="3"/>
        <v>2041</v>
      </c>
      <c r="I50" s="210">
        <v>131852</v>
      </c>
      <c r="J50"/>
      <c r="K50" s="142">
        <v>20000</v>
      </c>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s="13"/>
    </row>
    <row r="51" spans="7:54" ht="15">
      <c r="G51" s="12"/>
      <c r="H51">
        <f t="shared" si="3"/>
        <v>2042</v>
      </c>
      <c r="I51" s="210">
        <v>135807</v>
      </c>
      <c r="J51"/>
      <c r="K51" s="142">
        <v>25000</v>
      </c>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s="13"/>
    </row>
    <row r="52" spans="7:54" ht="15">
      <c r="G52" s="12"/>
      <c r="H52">
        <f t="shared" si="3"/>
        <v>2043</v>
      </c>
      <c r="I52" s="210">
        <v>139881</v>
      </c>
      <c r="J52"/>
      <c r="K52" s="142">
        <v>25000</v>
      </c>
      <c r="L52">
        <f>H16</f>
        <v>945000</v>
      </c>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s="13"/>
    </row>
    <row r="53" spans="7:54" ht="15">
      <c r="G53" s="12"/>
      <c r="H53">
        <f t="shared" si="3"/>
        <v>2044</v>
      </c>
      <c r="I53" s="210">
        <v>144078</v>
      </c>
      <c r="J53"/>
      <c r="K53" s="142">
        <v>25000</v>
      </c>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s="13"/>
    </row>
    <row r="54" spans="7:54" ht="15">
      <c r="G54" s="12"/>
      <c r="H54">
        <f t="shared" si="3"/>
        <v>2045</v>
      </c>
      <c r="I54" s="210">
        <v>148400</v>
      </c>
      <c r="J54"/>
      <c r="K54" s="142">
        <v>25000</v>
      </c>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s="13"/>
    </row>
    <row r="55" spans="7:54" ht="15">
      <c r="G55" s="12"/>
      <c r="H55">
        <f t="shared" si="3"/>
        <v>2046</v>
      </c>
      <c r="I55" s="210">
        <v>152722</v>
      </c>
      <c r="J55"/>
      <c r="K55" s="142">
        <v>25000</v>
      </c>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s="13"/>
    </row>
    <row r="56" spans="7:54" ht="15">
      <c r="G56" s="12"/>
      <c r="H56">
        <f t="shared" si="3"/>
        <v>2047</v>
      </c>
      <c r="I56" s="210">
        <v>157438</v>
      </c>
      <c r="J56"/>
      <c r="K56" s="142">
        <v>30000</v>
      </c>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s="13"/>
    </row>
    <row r="57" spans="7:54" ht="15">
      <c r="G57" s="12"/>
      <c r="H57">
        <f t="shared" si="3"/>
        <v>2048</v>
      </c>
      <c r="I57" s="210">
        <v>162161</v>
      </c>
      <c r="J57">
        <f>H16</f>
        <v>945000</v>
      </c>
      <c r="K57" s="142">
        <v>30000</v>
      </c>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s="13"/>
    </row>
    <row r="58" spans="7:54" ht="15">
      <c r="G58" s="12"/>
      <c r="H58">
        <f t="shared" si="3"/>
        <v>2049</v>
      </c>
      <c r="I58" s="210">
        <v>167026</v>
      </c>
      <c r="J58"/>
      <c r="K58" s="142">
        <v>30000</v>
      </c>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s="13"/>
    </row>
    <row r="59" spans="7:54" ht="15">
      <c r="G59" s="12"/>
      <c r="H59">
        <f t="shared" si="3"/>
        <v>2050</v>
      </c>
      <c r="I59" s="210">
        <v>172036</v>
      </c>
      <c r="J59"/>
      <c r="K59" s="142">
        <v>30000</v>
      </c>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s="13"/>
    </row>
    <row r="60" spans="7:54" ht="15">
      <c r="G60" s="12"/>
      <c r="H60">
        <f>H59+1</f>
        <v>2051</v>
      </c>
      <c r="I60" s="210">
        <v>177197</v>
      </c>
      <c r="J60"/>
      <c r="K60" s="142">
        <v>30000</v>
      </c>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s="13"/>
    </row>
    <row r="61" spans="7:54">
      <c r="G61" s="12"/>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s="13"/>
    </row>
    <row r="62" spans="7:54">
      <c r="G62" s="1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s="13"/>
    </row>
    <row r="63" spans="7:54">
      <c r="G63" s="12"/>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s="13"/>
    </row>
    <row r="64" spans="7:54">
      <c r="G64" s="12"/>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s="13"/>
    </row>
    <row r="65" spans="7:54">
      <c r="G65" s="12"/>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s="13"/>
    </row>
    <row r="66" spans="7:54">
      <c r="G66" s="12"/>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s="13"/>
    </row>
    <row r="67" spans="7:54">
      <c r="G67" s="12"/>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s="13"/>
    </row>
    <row r="68" spans="7:54">
      <c r="G68" s="12"/>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s="13"/>
    </row>
    <row r="69" spans="7:54">
      <c r="G69" s="12"/>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s="13"/>
    </row>
    <row r="70" spans="7:54">
      <c r="G70" s="12"/>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s="13"/>
    </row>
    <row r="71" spans="7:54">
      <c r="G71" s="12"/>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s="13"/>
    </row>
    <row r="72" spans="7:54">
      <c r="G72" s="1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s="13"/>
    </row>
    <row r="73" spans="7:54">
      <c r="G73" s="12"/>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s="13"/>
    </row>
    <row r="74" spans="7:54">
      <c r="G74" s="12"/>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s="13"/>
    </row>
    <row r="75" spans="7:54">
      <c r="G75" s="12"/>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s="13"/>
    </row>
    <row r="76" spans="7:54">
      <c r="G76" s="12"/>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s="13"/>
    </row>
    <row r="77" spans="7:54">
      <c r="G77" s="12"/>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s="13"/>
    </row>
    <row r="78" spans="7:54">
      <c r="G78" s="12"/>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s="13"/>
    </row>
    <row r="79" spans="7:54">
      <c r="G79" s="12"/>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s="13"/>
    </row>
    <row r="80" spans="7:54">
      <c r="G80" s="12"/>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s="13"/>
    </row>
    <row r="81" spans="7:54">
      <c r="G81" s="12"/>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s="13"/>
    </row>
    <row r="82" spans="7:54">
      <c r="G82" s="1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s="13"/>
    </row>
    <row r="83" spans="7:54">
      <c r="G83" s="12"/>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s="13"/>
    </row>
    <row r="84" spans="7:54">
      <c r="G84" s="12"/>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s="13"/>
    </row>
    <row r="85" spans="7:54">
      <c r="G85" s="12"/>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s="13"/>
    </row>
    <row r="86" spans="7:54">
      <c r="G86" s="12"/>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s="13"/>
    </row>
    <row r="87" spans="7:54">
      <c r="G87" s="12"/>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s="13"/>
    </row>
    <row r="88" spans="7:54">
      <c r="G88" s="12"/>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s="13"/>
    </row>
    <row r="89" spans="7:54">
      <c r="G89" s="12"/>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s="13"/>
    </row>
    <row r="90" spans="7:54">
      <c r="G90" s="12"/>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s="13"/>
    </row>
    <row r="91" spans="7:54">
      <c r="G91" s="12"/>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s="13"/>
    </row>
    <row r="92" spans="7:54">
      <c r="G92" s="1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s="13"/>
    </row>
    <row r="93" spans="7:54">
      <c r="G93" s="12"/>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s="13"/>
    </row>
    <row r="94" spans="7:54">
      <c r="G94" s="12"/>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s="13"/>
    </row>
    <row r="95" spans="7:54">
      <c r="G95" s="12"/>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s="13"/>
    </row>
    <row r="96" spans="7:54">
      <c r="G96" s="12"/>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s="13"/>
    </row>
    <row r="97" spans="7:54" ht="15" thickBot="1">
      <c r="G97" s="14"/>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6"/>
    </row>
    <row r="98" spans="7:54" ht="15"/>
  </sheetData>
  <conditionalFormatting sqref="C8:C37">
    <cfRule type="expression" dxfId="15" priority="3">
      <formula>A8=""</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3ED40-5564-4F69-B498-62F7E290D6B9}">
  <sheetPr>
    <tabColor theme="9" tint="0.39997558519241921"/>
  </sheetPr>
  <dimension ref="A1:BB111"/>
  <sheetViews>
    <sheetView topLeftCell="C16" workbookViewId="0">
      <selection activeCell="J20" sqref="J20"/>
    </sheetView>
  </sheetViews>
  <sheetFormatPr defaultColWidth="9.140625" defaultRowHeight="14.45"/>
  <cols>
    <col min="1" max="1" width="38.42578125" style="4" customWidth="1"/>
    <col min="2" max="2" width="25.28515625" style="4" customWidth="1"/>
    <col min="3" max="3" width="32.5703125" style="4" customWidth="1"/>
    <col min="4" max="4" width="22.7109375" style="4" customWidth="1"/>
    <col min="5" max="7" width="9.140625" style="4"/>
    <col min="8" max="8" width="18.85546875" style="4" customWidth="1"/>
    <col min="9" max="9" width="18" style="4" bestFit="1" customWidth="1"/>
    <col min="10" max="10" width="16.140625" style="4" customWidth="1"/>
    <col min="11" max="11" width="11" style="4" bestFit="1" customWidth="1"/>
    <col min="12" max="12" width="18" style="4" bestFit="1" customWidth="1"/>
    <col min="13" max="13" width="16.140625" style="4" customWidth="1"/>
    <col min="14" max="14" width="140.28515625" style="4" bestFit="1" customWidth="1"/>
    <col min="15" max="15" width="19.140625" style="4" bestFit="1" customWidth="1"/>
    <col min="16" max="16" width="30.5703125" style="4" bestFit="1" customWidth="1"/>
    <col min="17" max="17" width="22.7109375" style="4" bestFit="1" customWidth="1"/>
    <col min="18" max="16384" width="9.140625" style="4"/>
  </cols>
  <sheetData>
    <row r="1" spans="1:9" ht="20.100000000000001" thickBot="1">
      <c r="A1" s="51" t="s">
        <v>302</v>
      </c>
    </row>
    <row r="2" spans="1:9" ht="15" thickTop="1">
      <c r="A2" s="90" t="s">
        <v>354</v>
      </c>
      <c r="B2" s="90"/>
      <c r="C2" s="90"/>
      <c r="D2" s="90"/>
      <c r="E2" s="90"/>
      <c r="F2" s="90"/>
    </row>
    <row r="3" spans="1:9">
      <c r="A3" s="4" t="s">
        <v>21</v>
      </c>
    </row>
    <row r="4" spans="1:9">
      <c r="A4" s="91" t="s">
        <v>336</v>
      </c>
      <c r="B4" s="90"/>
      <c r="C4" s="90"/>
      <c r="D4" s="90"/>
      <c r="E4" s="90"/>
      <c r="F4" s="90"/>
      <c r="G4" s="90"/>
      <c r="H4" s="90"/>
      <c r="I4" s="90"/>
    </row>
    <row r="5" spans="1:9">
      <c r="A5" s="32" t="s">
        <v>21</v>
      </c>
    </row>
    <row r="6" spans="1:9">
      <c r="A6" s="52" t="s">
        <v>355</v>
      </c>
    </row>
    <row r="7" spans="1:9">
      <c r="A7" s="69" t="s">
        <v>38</v>
      </c>
      <c r="B7" s="69" t="str">
        <f>'Parameter Values'!B6</f>
        <v>Monetized Value (2024 $)</v>
      </c>
    </row>
    <row r="8" spans="1:9">
      <c r="A8" s="30" t="s">
        <v>40</v>
      </c>
      <c r="B8" s="34">
        <f>'Parameter Values'!B7</f>
        <v>5500</v>
      </c>
    </row>
    <row r="9" spans="1:9">
      <c r="A9" s="30" t="s">
        <v>41</v>
      </c>
      <c r="B9" s="34">
        <f>'Parameter Values'!B8</f>
        <v>122400</v>
      </c>
    </row>
    <row r="10" spans="1:9">
      <c r="A10" s="30" t="s">
        <v>42</v>
      </c>
      <c r="B10" s="34">
        <f>'Parameter Values'!B9</f>
        <v>256300</v>
      </c>
    </row>
    <row r="11" spans="1:9">
      <c r="A11" s="30" t="s">
        <v>43</v>
      </c>
      <c r="B11" s="34">
        <f>'Parameter Values'!B10</f>
        <v>1302300</v>
      </c>
    </row>
    <row r="12" spans="1:9">
      <c r="A12" s="30" t="s">
        <v>44</v>
      </c>
      <c r="B12" s="34">
        <f>'Parameter Values'!B11</f>
        <v>13700000</v>
      </c>
    </row>
    <row r="13" spans="1:9">
      <c r="A13" s="30" t="s">
        <v>45</v>
      </c>
      <c r="B13" s="34">
        <f>'Parameter Values'!B12</f>
        <v>238500</v>
      </c>
    </row>
    <row r="14" spans="1:9">
      <c r="A14" s="75" t="s">
        <v>21</v>
      </c>
      <c r="B14" s="76"/>
    </row>
    <row r="15" spans="1:9">
      <c r="A15" s="30" t="s">
        <v>47</v>
      </c>
    </row>
    <row r="16" spans="1:9">
      <c r="A16" s="30" t="s">
        <v>48</v>
      </c>
      <c r="B16" s="34">
        <f>'Parameter Values'!B15</f>
        <v>9700</v>
      </c>
    </row>
    <row r="17" spans="1:54">
      <c r="A17" s="30" t="s">
        <v>49</v>
      </c>
      <c r="B17" s="34">
        <f>'Parameter Values'!B16</f>
        <v>342400</v>
      </c>
    </row>
    <row r="18" spans="1:54">
      <c r="A18" s="30" t="s">
        <v>50</v>
      </c>
      <c r="B18" s="34">
        <f>'Parameter Values'!B17</f>
        <v>15366900</v>
      </c>
    </row>
    <row r="19" spans="1:54">
      <c r="A19" s="4" t="s">
        <v>21</v>
      </c>
    </row>
    <row r="20" spans="1:54" ht="15" thickBot="1">
      <c r="A20" s="52" t="s">
        <v>356</v>
      </c>
    </row>
    <row r="21" spans="1:54">
      <c r="A21" s="62" t="s">
        <v>325</v>
      </c>
      <c r="B21" s="63" t="s">
        <v>357</v>
      </c>
      <c r="C21" s="63" t="s">
        <v>358</v>
      </c>
      <c r="D21" s="67" t="s">
        <v>359</v>
      </c>
      <c r="G21" s="9" t="s">
        <v>324</v>
      </c>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1"/>
    </row>
    <row r="22" spans="1:54">
      <c r="A22" s="5">
        <f>'Project Information'!$B$9</f>
        <v>2032</v>
      </c>
      <c r="B22" s="19">
        <f>J35</f>
        <v>1692800</v>
      </c>
      <c r="C22" s="19">
        <f>M35</f>
        <v>977300</v>
      </c>
      <c r="D22" s="23">
        <f>B22-C22</f>
        <v>715500</v>
      </c>
      <c r="G22" s="1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s="13"/>
    </row>
    <row r="23" spans="1:54">
      <c r="A23" s="1">
        <f>IF(A22&lt;'Project Information'!B$11,A22+1,"")</f>
        <v>2033</v>
      </c>
      <c r="B23" s="19">
        <f>B22*(1+(Inputs!X$6/20))</f>
        <v>1692800</v>
      </c>
      <c r="C23" s="19">
        <f>C22*(1+(Inputs!Y$6/20))</f>
        <v>977300</v>
      </c>
      <c r="D23" s="7">
        <f t="shared" ref="D23:D51" si="0">B23-C23</f>
        <v>715500</v>
      </c>
      <c r="G23" s="12"/>
      <c r="H23" s="177" t="s">
        <v>360</v>
      </c>
      <c r="I23" s="177"/>
      <c r="J23" s="178"/>
      <c r="K23" s="178"/>
      <c r="L23" s="178"/>
      <c r="M23" s="178"/>
      <c r="N23" s="178"/>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s="13"/>
    </row>
    <row r="24" spans="1:54">
      <c r="A24" s="1">
        <f>IF(A23&lt;'Project Information'!B$11,A23+1,"")</f>
        <v>2034</v>
      </c>
      <c r="B24" s="19">
        <f>B23*(1+(Inputs!X$6/20))</f>
        <v>1692800</v>
      </c>
      <c r="C24" s="19">
        <f>C23*(1+(Inputs!Y$6/20))</f>
        <v>977300</v>
      </c>
      <c r="D24" s="7">
        <f t="shared" si="0"/>
        <v>715500</v>
      </c>
      <c r="G24" s="12"/>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s="13"/>
    </row>
    <row r="25" spans="1:54">
      <c r="A25" s="1">
        <f>IF(A24&lt;'Project Information'!B$11,A24+1,"")</f>
        <v>2035</v>
      </c>
      <c r="B25" s="19">
        <f>B24*(1+(Inputs!X$6/20))</f>
        <v>1692800</v>
      </c>
      <c r="C25" s="19">
        <f>C24*(1+(Inputs!Y$6/20))</f>
        <v>977300</v>
      </c>
      <c r="D25" s="7">
        <f t="shared" si="0"/>
        <v>715500</v>
      </c>
      <c r="G25" s="12"/>
      <c r="H25"/>
      <c r="I25" s="156" t="s">
        <v>361</v>
      </c>
      <c r="J25" s="156"/>
      <c r="K25"/>
      <c r="L25" s="157" t="s">
        <v>362</v>
      </c>
      <c r="M25" s="157"/>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s="13"/>
    </row>
    <row r="26" spans="1:54">
      <c r="A26" s="1">
        <f>IF(A25&lt;'Project Information'!B$11,A25+1,"")</f>
        <v>2036</v>
      </c>
      <c r="B26" s="19">
        <f>B25*(1+(Inputs!X$6/20))</f>
        <v>1692800</v>
      </c>
      <c r="C26" s="19">
        <f>C25*(1+(Inputs!Y$6/20))</f>
        <v>977300</v>
      </c>
      <c r="D26" s="7">
        <f t="shared" si="0"/>
        <v>715500</v>
      </c>
      <c r="G26" s="12"/>
      <c r="H26"/>
      <c r="I26" t="s">
        <v>363</v>
      </c>
      <c r="J26" t="s">
        <v>24</v>
      </c>
      <c r="K26" t="s">
        <v>364</v>
      </c>
      <c r="L26" t="s">
        <v>363</v>
      </c>
      <c r="M26" t="s">
        <v>24</v>
      </c>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s="13"/>
    </row>
    <row r="27" spans="1:54">
      <c r="A27" s="1">
        <f>IF(A26&lt;'Project Information'!B$11,A26+1,"")</f>
        <v>2037</v>
      </c>
      <c r="B27" s="19">
        <f>B26*(1+(Inputs!X$6/20))</f>
        <v>1692800</v>
      </c>
      <c r="C27" s="19">
        <f>C26*(1+(Inputs!Y$6/20))</f>
        <v>977300</v>
      </c>
      <c r="D27" s="7">
        <f t="shared" si="0"/>
        <v>715500</v>
      </c>
      <c r="G27" s="12"/>
      <c r="H27" t="s">
        <v>365</v>
      </c>
      <c r="I27" s="130">
        <v>56</v>
      </c>
      <c r="J27" s="142">
        <f t="shared" ref="J27:J32" si="1">I27*$B8</f>
        <v>308000</v>
      </c>
      <c r="K27" s="146">
        <v>0</v>
      </c>
      <c r="L27">
        <f>I27*(1-K27)</f>
        <v>56</v>
      </c>
      <c r="M27" s="142">
        <f t="shared" ref="M27:M32" si="2">L27*$B8</f>
        <v>308000</v>
      </c>
      <c r="N27" t="s">
        <v>366</v>
      </c>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s="13"/>
    </row>
    <row r="28" spans="1:54">
      <c r="A28" s="1">
        <f>IF(A27&lt;'Project Information'!B$11,A27+1,"")</f>
        <v>2038</v>
      </c>
      <c r="B28" s="19">
        <f>B27*(1+(Inputs!X$6/20))</f>
        <v>1692800</v>
      </c>
      <c r="C28" s="19">
        <f>C27*(1+(Inputs!Y$6/20))</f>
        <v>977300</v>
      </c>
      <c r="D28" s="7">
        <f t="shared" si="0"/>
        <v>715500</v>
      </c>
      <c r="G28" s="12"/>
      <c r="H28" t="s">
        <v>367</v>
      </c>
      <c r="I28" s="130">
        <v>0</v>
      </c>
      <c r="J28" s="142">
        <f t="shared" si="1"/>
        <v>0</v>
      </c>
      <c r="K28" s="146">
        <f>MIN(1,$M$43)</f>
        <v>1</v>
      </c>
      <c r="L28">
        <f t="shared" ref="L28:L33" si="3">I28*(1-K28)</f>
        <v>0</v>
      </c>
      <c r="M28" s="142">
        <f t="shared" si="2"/>
        <v>0</v>
      </c>
      <c r="N28" t="s">
        <v>368</v>
      </c>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s="13"/>
    </row>
    <row r="29" spans="1:54">
      <c r="A29" s="1">
        <f>IF(A28&lt;'Project Information'!B$11,A28+1,"")</f>
        <v>2039</v>
      </c>
      <c r="B29" s="19">
        <f>B28*(1+(Inputs!X$6/20))</f>
        <v>1692800</v>
      </c>
      <c r="C29" s="19">
        <f>C28*(1+(Inputs!Y$6/20))</f>
        <v>977300</v>
      </c>
      <c r="D29" s="7">
        <f t="shared" si="0"/>
        <v>715500</v>
      </c>
      <c r="G29" s="12"/>
      <c r="H29" t="s">
        <v>369</v>
      </c>
      <c r="I29" s="130">
        <v>0</v>
      </c>
      <c r="J29" s="142">
        <f t="shared" si="1"/>
        <v>0</v>
      </c>
      <c r="K29" s="146">
        <f t="shared" ref="K29:K32" si="4">MIN(1,$M$43)</f>
        <v>1</v>
      </c>
      <c r="L29">
        <f t="shared" si="3"/>
        <v>0</v>
      </c>
      <c r="M29" s="142">
        <f t="shared" si="2"/>
        <v>0</v>
      </c>
      <c r="N29" t="s">
        <v>368</v>
      </c>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s="13"/>
    </row>
    <row r="30" spans="1:54">
      <c r="A30" s="1">
        <f>IF(A29&lt;'Project Information'!B$11,A29+1,"")</f>
        <v>2040</v>
      </c>
      <c r="B30" s="19">
        <f>B29*(1+(Inputs!X$6/20))</f>
        <v>1692800</v>
      </c>
      <c r="C30" s="19">
        <f>C29*(1+(Inputs!Y$6/20))</f>
        <v>977300</v>
      </c>
      <c r="D30" s="7">
        <f t="shared" si="0"/>
        <v>715500</v>
      </c>
      <c r="G30" s="12"/>
      <c r="H30" t="s">
        <v>370</v>
      </c>
      <c r="I30" s="130">
        <v>0</v>
      </c>
      <c r="J30" s="142">
        <f t="shared" si="1"/>
        <v>0</v>
      </c>
      <c r="K30" s="146">
        <f t="shared" si="4"/>
        <v>1</v>
      </c>
      <c r="L30">
        <f t="shared" si="3"/>
        <v>0</v>
      </c>
      <c r="M30" s="142">
        <f t="shared" si="2"/>
        <v>0</v>
      </c>
      <c r="N30" t="s">
        <v>368</v>
      </c>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s="13"/>
    </row>
    <row r="31" spans="1:54">
      <c r="A31" s="1">
        <f>IF(A30&lt;'Project Information'!B$11,A30+1,"")</f>
        <v>2041</v>
      </c>
      <c r="B31" s="19">
        <f>B30*(1+(Inputs!X$6/20))</f>
        <v>1692800</v>
      </c>
      <c r="C31" s="19">
        <f>C30*(1+(Inputs!Y$6/20))</f>
        <v>977300</v>
      </c>
      <c r="D31" s="7">
        <f t="shared" si="0"/>
        <v>715500</v>
      </c>
      <c r="G31" s="12"/>
      <c r="H31" t="s">
        <v>371</v>
      </c>
      <c r="I31" s="130">
        <v>0</v>
      </c>
      <c r="J31" s="142">
        <f t="shared" si="1"/>
        <v>0</v>
      </c>
      <c r="K31" s="146">
        <f t="shared" si="4"/>
        <v>1</v>
      </c>
      <c r="L31">
        <f t="shared" si="3"/>
        <v>0</v>
      </c>
      <c r="M31" s="142">
        <f t="shared" si="2"/>
        <v>0</v>
      </c>
      <c r="N31" t="s">
        <v>368</v>
      </c>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s="13"/>
    </row>
    <row r="32" spans="1:54">
      <c r="A32" s="1">
        <f>IF(A31&lt;'Project Information'!B$11,A31+1,"")</f>
        <v>2042</v>
      </c>
      <c r="B32" s="19">
        <f>B31*(1+(Inputs!X$6/20))</f>
        <v>1692800</v>
      </c>
      <c r="C32" s="19">
        <f>C31*(1+(Inputs!Y$6/20))</f>
        <v>977300</v>
      </c>
      <c r="D32" s="7">
        <f t="shared" si="0"/>
        <v>715500</v>
      </c>
      <c r="G32" s="12"/>
      <c r="H32" t="s">
        <v>372</v>
      </c>
      <c r="I32" s="130">
        <v>3</v>
      </c>
      <c r="J32" s="142">
        <f t="shared" si="1"/>
        <v>715500</v>
      </c>
      <c r="K32" s="146">
        <f t="shared" si="4"/>
        <v>1</v>
      </c>
      <c r="L32">
        <f t="shared" si="3"/>
        <v>0</v>
      </c>
      <c r="M32" s="142">
        <f t="shared" si="2"/>
        <v>0</v>
      </c>
      <c r="N32" t="s">
        <v>373</v>
      </c>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s="13"/>
    </row>
    <row r="33" spans="1:54">
      <c r="A33" s="1">
        <f>IF(A32&lt;'Project Information'!B$11,A32+1,"")</f>
        <v>2043</v>
      </c>
      <c r="B33" s="19">
        <f>B32*(1+(Inputs!X$6/20))</f>
        <v>1692800</v>
      </c>
      <c r="C33" s="19">
        <f>C32*(1+(Inputs!Y$6/20))</f>
        <v>977300</v>
      </c>
      <c r="D33" s="7">
        <f t="shared" si="0"/>
        <v>715500</v>
      </c>
      <c r="G33" s="12"/>
      <c r="H33" t="s">
        <v>374</v>
      </c>
      <c r="I33" s="130">
        <v>69</v>
      </c>
      <c r="J33" s="142">
        <f>I33*$B16</f>
        <v>669300</v>
      </c>
      <c r="K33" s="146">
        <v>0</v>
      </c>
      <c r="L33">
        <f t="shared" si="3"/>
        <v>69</v>
      </c>
      <c r="M33" s="142">
        <f>L33*$B16</f>
        <v>669300</v>
      </c>
      <c r="N33" t="s">
        <v>366</v>
      </c>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s="13"/>
    </row>
    <row r="34" spans="1:54">
      <c r="A34" s="1">
        <f>IF(A33&lt;'Project Information'!B$11,A33+1,"")</f>
        <v>2044</v>
      </c>
      <c r="B34" s="19">
        <f>B33*(1+(Inputs!X$6/20))</f>
        <v>1692800</v>
      </c>
      <c r="C34" s="19">
        <f>C33*(1+(Inputs!Y$6/20))</f>
        <v>977300</v>
      </c>
      <c r="D34" s="7">
        <f t="shared" si="0"/>
        <v>715500</v>
      </c>
      <c r="G34" s="12"/>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s="13"/>
    </row>
    <row r="35" spans="1:54">
      <c r="A35" s="1">
        <f>IF(A34&lt;'Project Information'!B$11,A34+1,"")</f>
        <v>2045</v>
      </c>
      <c r="B35" s="19">
        <f>B34*(1+(Inputs!X$6/20))</f>
        <v>1692800</v>
      </c>
      <c r="C35" s="19">
        <f>C34*(1+(Inputs!Y$6/20))</f>
        <v>977300</v>
      </c>
      <c r="D35" s="7">
        <f t="shared" si="0"/>
        <v>715500</v>
      </c>
      <c r="G35" s="12"/>
      <c r="H35" t="s">
        <v>309</v>
      </c>
      <c r="I35"/>
      <c r="J35" s="142">
        <f>SUM(J27:J33)</f>
        <v>1692800</v>
      </c>
      <c r="K35"/>
      <c r="L35"/>
      <c r="M35" s="142">
        <f>SUM(M27:M33)</f>
        <v>977300</v>
      </c>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s="13"/>
    </row>
    <row r="36" spans="1:54">
      <c r="A36" s="1">
        <f>IF(A35&lt;'Project Information'!B$11,A35+1,"")</f>
        <v>2046</v>
      </c>
      <c r="B36" s="19">
        <f>B35*(1+(Inputs!X$6/20))</f>
        <v>1692800</v>
      </c>
      <c r="C36" s="19">
        <f>C35*(1+(Inputs!Y$6/20))</f>
        <v>977300</v>
      </c>
      <c r="D36" s="7">
        <f t="shared" si="0"/>
        <v>715500</v>
      </c>
      <c r="G36" s="12"/>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s="13"/>
    </row>
    <row r="37" spans="1:54">
      <c r="A37" s="1">
        <f>IF(A36&lt;'Project Information'!B$11,A36+1,"")</f>
        <v>2047</v>
      </c>
      <c r="B37" s="19">
        <f>B36*(1+(Inputs!X$6/20))</f>
        <v>1692800</v>
      </c>
      <c r="C37" s="19">
        <f>C36*(1+(Inputs!Y$6/20))</f>
        <v>977300</v>
      </c>
      <c r="D37" s="7">
        <f t="shared" si="0"/>
        <v>715500</v>
      </c>
      <c r="G37" s="12"/>
      <c r="H37" s="206"/>
      <c r="I37" s="202" t="s">
        <v>375</v>
      </c>
      <c r="J37" t="s">
        <v>376</v>
      </c>
      <c r="K37" t="s">
        <v>377</v>
      </c>
      <c r="L37" t="s">
        <v>378</v>
      </c>
      <c r="M37" t="s">
        <v>379</v>
      </c>
      <c r="N37" s="202" t="s">
        <v>380</v>
      </c>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s="13"/>
    </row>
    <row r="38" spans="1:54">
      <c r="A38" s="1">
        <f>IF(A37&lt;'Project Information'!B$11,A37+1,"")</f>
        <v>2048</v>
      </c>
      <c r="B38" s="19">
        <f>B37*(1+(Inputs!X$6/20))</f>
        <v>1692800</v>
      </c>
      <c r="C38" s="19">
        <f>C37*(1+(Inputs!Y$6/20))</f>
        <v>977300</v>
      </c>
      <c r="D38" s="7">
        <f t="shared" si="0"/>
        <v>715500</v>
      </c>
      <c r="G38" s="12"/>
      <c r="H38" s="206"/>
      <c r="I38" s="204">
        <v>9250</v>
      </c>
      <c r="J38" s="204">
        <v>0.75</v>
      </c>
      <c r="K38" s="205">
        <v>0.25</v>
      </c>
      <c r="L38" s="205">
        <v>0.25</v>
      </c>
      <c r="M38" s="205">
        <f>AVERAGE(K38:L38)</f>
        <v>0.25</v>
      </c>
      <c r="N38" s="202" t="s">
        <v>381</v>
      </c>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s="13"/>
    </row>
    <row r="39" spans="1:54">
      <c r="A39" s="1">
        <f>IF(A38&lt;'Project Information'!B$11,A38+1,"")</f>
        <v>2049</v>
      </c>
      <c r="B39" s="19">
        <f>B38*(1+(Inputs!X$6/20))</f>
        <v>1692800</v>
      </c>
      <c r="C39" s="19">
        <f>C38*(1+(Inputs!Y$6/20))</f>
        <v>977300</v>
      </c>
      <c r="D39" s="7">
        <f t="shared" si="0"/>
        <v>715500</v>
      </c>
      <c r="G39" s="12"/>
      <c r="H39" s="206"/>
      <c r="I39" s="204" t="s">
        <v>382</v>
      </c>
      <c r="J39" s="204" t="s">
        <v>383</v>
      </c>
      <c r="K39" s="205">
        <v>0.19</v>
      </c>
      <c r="L39" s="205">
        <v>0.4</v>
      </c>
      <c r="M39" s="205">
        <f t="shared" ref="M39:M42" si="5">AVERAGE(K39:L39)</f>
        <v>0.29500000000000004</v>
      </c>
      <c r="N39" s="202" t="s">
        <v>384</v>
      </c>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s="13"/>
    </row>
    <row r="40" spans="1:54">
      <c r="A40" s="1">
        <f>IF(A39&lt;'Project Information'!B$11,A39+1,"")</f>
        <v>2050</v>
      </c>
      <c r="B40" s="19">
        <f>B39*(1+(Inputs!X$6/20))</f>
        <v>1692800</v>
      </c>
      <c r="C40" s="19">
        <f>C39*(1+(Inputs!Y$6/20))</f>
        <v>977300</v>
      </c>
      <c r="D40" s="7">
        <f t="shared" si="0"/>
        <v>715500</v>
      </c>
      <c r="G40" s="12"/>
      <c r="H40" s="206"/>
      <c r="I40" s="204" t="s">
        <v>385</v>
      </c>
      <c r="J40" s="204" t="s">
        <v>386</v>
      </c>
      <c r="K40" s="205">
        <v>0.69</v>
      </c>
      <c r="L40" s="205">
        <v>0.73</v>
      </c>
      <c r="M40" s="205">
        <f t="shared" si="5"/>
        <v>0.71</v>
      </c>
      <c r="N40" s="202" t="s">
        <v>387</v>
      </c>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s="13"/>
    </row>
    <row r="41" spans="1:54">
      <c r="A41" s="1">
        <f>IF(A40&lt;'Project Information'!B$11,A40+1,"")</f>
        <v>2051</v>
      </c>
      <c r="B41" s="19">
        <f>B40*(1+(Inputs!X$6/20))</f>
        <v>1692800</v>
      </c>
      <c r="C41" s="19">
        <f>C40*(1+(Inputs!Y$6/20))</f>
        <v>977300</v>
      </c>
      <c r="D41" s="7">
        <f t="shared" si="0"/>
        <v>715500</v>
      </c>
      <c r="G41" s="12"/>
      <c r="H41" s="206"/>
      <c r="I41" s="204" t="s">
        <v>388</v>
      </c>
      <c r="J41" s="204" t="s">
        <v>389</v>
      </c>
      <c r="K41" s="205">
        <v>0.188</v>
      </c>
      <c r="L41" s="205">
        <v>0.47</v>
      </c>
      <c r="M41" s="205">
        <f t="shared" si="5"/>
        <v>0.32899999999999996</v>
      </c>
      <c r="N41" s="202" t="s">
        <v>390</v>
      </c>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s="13"/>
    </row>
    <row r="42" spans="1:54">
      <c r="A42" s="1" t="str">
        <f>IF(A41&lt;'Project Information'!B$11,A41+1,"")</f>
        <v/>
      </c>
      <c r="B42" s="19">
        <v>0</v>
      </c>
      <c r="C42" s="19">
        <v>0</v>
      </c>
      <c r="D42" s="7">
        <f t="shared" si="0"/>
        <v>0</v>
      </c>
      <c r="G42" s="12"/>
      <c r="H42"/>
      <c r="I42" s="204" t="s">
        <v>391</v>
      </c>
      <c r="J42" s="204" t="s">
        <v>392</v>
      </c>
      <c r="K42" s="205">
        <v>0.04</v>
      </c>
      <c r="L42" s="205">
        <v>0.33</v>
      </c>
      <c r="M42" s="205">
        <f t="shared" si="5"/>
        <v>0.185</v>
      </c>
      <c r="N42" s="202" t="s">
        <v>393</v>
      </c>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s="13"/>
    </row>
    <row r="43" spans="1:54">
      <c r="A43" s="1" t="str">
        <f>IF(A42&lt;'Project Information'!B$11,A42+1,"")</f>
        <v/>
      </c>
      <c r="B43" s="19">
        <v>0</v>
      </c>
      <c r="C43" s="19">
        <v>0</v>
      </c>
      <c r="D43" s="7">
        <f t="shared" si="0"/>
        <v>0</v>
      </c>
      <c r="G43" s="12"/>
      <c r="H43" t="s">
        <v>309</v>
      </c>
      <c r="I43"/>
      <c r="J43"/>
      <c r="K43" s="203">
        <f>SUM(K38:K42)</f>
        <v>1.3579999999999999</v>
      </c>
      <c r="L43" s="203">
        <f t="shared" ref="L43:M43" si="6">SUM(L38:L42)</f>
        <v>2.1799999999999997</v>
      </c>
      <c r="M43" s="203">
        <f t="shared" si="6"/>
        <v>1.7689999999999999</v>
      </c>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s="13"/>
    </row>
    <row r="44" spans="1:54">
      <c r="A44" s="1" t="str">
        <f>IF(A43&lt;'Project Information'!B$11,A43+1,"")</f>
        <v/>
      </c>
      <c r="B44" s="19">
        <v>0</v>
      </c>
      <c r="C44" s="19">
        <v>0</v>
      </c>
      <c r="D44" s="7">
        <f t="shared" si="0"/>
        <v>0</v>
      </c>
      <c r="G44" s="12"/>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s="13"/>
    </row>
    <row r="45" spans="1:54">
      <c r="A45" s="1" t="str">
        <f>IF(A44&lt;'Project Information'!B$11,A44+1,"")</f>
        <v/>
      </c>
      <c r="B45" s="19">
        <v>0</v>
      </c>
      <c r="C45" s="19">
        <v>0</v>
      </c>
      <c r="D45" s="7">
        <f t="shared" si="0"/>
        <v>0</v>
      </c>
      <c r="G45" s="12"/>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s="13"/>
    </row>
    <row r="46" spans="1:54">
      <c r="A46" s="1" t="str">
        <f>IF(A45&lt;'Project Information'!B$11,A45+1,"")</f>
        <v/>
      </c>
      <c r="B46" s="19">
        <v>0</v>
      </c>
      <c r="C46" s="19">
        <v>0</v>
      </c>
      <c r="D46" s="7">
        <f t="shared" si="0"/>
        <v>0</v>
      </c>
      <c r="G46" s="12"/>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s="13"/>
    </row>
    <row r="47" spans="1:54">
      <c r="A47" s="1" t="str">
        <f>IF(A46&lt;'Project Information'!B$11,A46+1,"")</f>
        <v/>
      </c>
      <c r="B47" s="19">
        <v>0</v>
      </c>
      <c r="C47" s="19">
        <v>0</v>
      </c>
      <c r="D47" s="7">
        <f t="shared" si="0"/>
        <v>0</v>
      </c>
      <c r="G47" s="12"/>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s="13"/>
    </row>
    <row r="48" spans="1:54">
      <c r="A48" s="1" t="str">
        <f>IF(A47&lt;'Project Information'!B$11,A47+1,"")</f>
        <v/>
      </c>
      <c r="B48" s="19">
        <v>0</v>
      </c>
      <c r="C48" s="19">
        <v>0</v>
      </c>
      <c r="D48" s="7">
        <f t="shared" si="0"/>
        <v>0</v>
      </c>
      <c r="G48" s="12"/>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s="13"/>
    </row>
    <row r="49" spans="1:54">
      <c r="A49" s="1" t="str">
        <f>IF(A48&lt;'Project Information'!B$11,A48+1,"")</f>
        <v/>
      </c>
      <c r="B49" s="19">
        <v>0</v>
      </c>
      <c r="C49" s="19">
        <v>0</v>
      </c>
      <c r="D49" s="7">
        <f t="shared" si="0"/>
        <v>0</v>
      </c>
      <c r="G49" s="12"/>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s="13"/>
    </row>
    <row r="50" spans="1:54">
      <c r="A50" s="1" t="str">
        <f>IF(A49&lt;'Project Information'!B$11,A49+1,"")</f>
        <v/>
      </c>
      <c r="B50" s="19">
        <v>0</v>
      </c>
      <c r="C50" s="19">
        <v>0</v>
      </c>
      <c r="D50" s="7">
        <f t="shared" si="0"/>
        <v>0</v>
      </c>
      <c r="G50" s="12"/>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s="13"/>
    </row>
    <row r="51" spans="1:54">
      <c r="A51" s="1" t="str">
        <f>IF(A50&lt;'Project Information'!B$11,A50+1,"")</f>
        <v/>
      </c>
      <c r="B51" s="19">
        <v>0</v>
      </c>
      <c r="C51" s="19">
        <v>0</v>
      </c>
      <c r="D51" s="8">
        <f t="shared" si="0"/>
        <v>0</v>
      </c>
      <c r="G51" s="12"/>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s="13"/>
    </row>
    <row r="52" spans="1:54">
      <c r="A52" s="27"/>
      <c r="B52" s="28"/>
      <c r="C52" s="28"/>
      <c r="D52" s="25"/>
      <c r="G52" s="1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s="13"/>
    </row>
    <row r="53" spans="1:54">
      <c r="B53" s="24"/>
      <c r="C53" s="24"/>
      <c r="D53" s="25"/>
      <c r="G53" s="12"/>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s="13"/>
    </row>
    <row r="54" spans="1:54">
      <c r="B54" s="24"/>
      <c r="C54" s="24"/>
      <c r="D54" s="25"/>
      <c r="G54" s="12"/>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s="13"/>
    </row>
    <row r="55" spans="1:54">
      <c r="B55" s="24"/>
      <c r="C55" s="24"/>
      <c r="D55" s="25"/>
      <c r="G55" s="12"/>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s="13"/>
    </row>
    <row r="56" spans="1:54">
      <c r="B56" s="24"/>
      <c r="C56" s="24"/>
      <c r="D56" s="25"/>
      <c r="G56" s="12"/>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s="13"/>
    </row>
    <row r="57" spans="1:54">
      <c r="B57" s="24"/>
      <c r="C57" s="24"/>
      <c r="D57" s="25"/>
      <c r="G57" s="12"/>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s="13"/>
    </row>
    <row r="58" spans="1:54">
      <c r="B58" s="24"/>
      <c r="C58" s="24"/>
      <c r="D58" s="25"/>
      <c r="G58" s="12"/>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s="13"/>
    </row>
    <row r="59" spans="1:54">
      <c r="B59" s="24"/>
      <c r="C59" s="24"/>
      <c r="D59" s="25"/>
      <c r="G59" s="12"/>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s="13"/>
    </row>
    <row r="60" spans="1:54">
      <c r="B60" s="24"/>
      <c r="C60" s="24"/>
      <c r="D60" s="25"/>
      <c r="G60" s="12"/>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s="13"/>
    </row>
    <row r="61" spans="1:54">
      <c r="B61" s="24"/>
      <c r="C61" s="24"/>
      <c r="D61" s="25"/>
      <c r="G61" s="12"/>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s="13"/>
    </row>
    <row r="62" spans="1:54">
      <c r="G62" s="1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s="13"/>
    </row>
    <row r="63" spans="1:54">
      <c r="G63" s="12"/>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s="13"/>
    </row>
    <row r="64" spans="1:54">
      <c r="G64" s="12"/>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s="13"/>
    </row>
    <row r="65" spans="7:54">
      <c r="G65" s="12"/>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s="13"/>
    </row>
    <row r="66" spans="7:54">
      <c r="G66" s="12"/>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s="13"/>
    </row>
    <row r="67" spans="7:54">
      <c r="G67" s="12"/>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s="13"/>
    </row>
    <row r="68" spans="7:54">
      <c r="G68" s="12"/>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s="13"/>
    </row>
    <row r="69" spans="7:54">
      <c r="G69" s="12"/>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s="13"/>
    </row>
    <row r="70" spans="7:54">
      <c r="G70" s="12"/>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s="13"/>
    </row>
    <row r="71" spans="7:54">
      <c r="G71" s="12"/>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s="13"/>
    </row>
    <row r="72" spans="7:54">
      <c r="G72" s="1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s="13"/>
    </row>
    <row r="73" spans="7:54">
      <c r="G73" s="12"/>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s="13"/>
    </row>
    <row r="74" spans="7:54">
      <c r="G74" s="12"/>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s="13"/>
    </row>
    <row r="75" spans="7:54">
      <c r="G75" s="12"/>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s="13"/>
    </row>
    <row r="76" spans="7:54">
      <c r="G76" s="12"/>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s="13"/>
    </row>
    <row r="77" spans="7:54">
      <c r="G77" s="12"/>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s="13"/>
    </row>
    <row r="78" spans="7:54">
      <c r="G78" s="12"/>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s="13"/>
    </row>
    <row r="79" spans="7:54">
      <c r="G79" s="12"/>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s="13"/>
    </row>
    <row r="80" spans="7:54">
      <c r="G80" s="12"/>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s="13"/>
    </row>
    <row r="81" spans="7:54">
      <c r="G81" s="12"/>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s="13"/>
    </row>
    <row r="82" spans="7:54">
      <c r="G82" s="1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s="13"/>
    </row>
    <row r="83" spans="7:54">
      <c r="G83" s="12"/>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s="13"/>
    </row>
    <row r="84" spans="7:54">
      <c r="G84" s="12"/>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s="13"/>
    </row>
    <row r="85" spans="7:54">
      <c r="G85" s="12"/>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s="13"/>
    </row>
    <row r="86" spans="7:54">
      <c r="G86" s="12"/>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s="13"/>
    </row>
    <row r="87" spans="7:54">
      <c r="G87" s="12"/>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s="13"/>
    </row>
    <row r="88" spans="7:54">
      <c r="G88" s="12"/>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s="13"/>
    </row>
    <row r="89" spans="7:54">
      <c r="G89" s="12"/>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s="13"/>
    </row>
    <row r="90" spans="7:54">
      <c r="G90" s="12"/>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s="13"/>
    </row>
    <row r="91" spans="7:54">
      <c r="G91" s="12"/>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s="13"/>
    </row>
    <row r="92" spans="7:54">
      <c r="G92" s="1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s="13"/>
    </row>
    <row r="93" spans="7:54">
      <c r="G93" s="12"/>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s="13"/>
    </row>
    <row r="94" spans="7:54">
      <c r="G94" s="12"/>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s="13"/>
    </row>
    <row r="95" spans="7:54">
      <c r="G95" s="12"/>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s="13"/>
    </row>
    <row r="96" spans="7:54">
      <c r="G96" s="12"/>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s="13"/>
    </row>
    <row r="97" spans="7:54">
      <c r="G97" s="12"/>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s="13"/>
    </row>
    <row r="98" spans="7:54">
      <c r="G98" s="12"/>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s="13"/>
    </row>
    <row r="99" spans="7:54">
      <c r="G99" s="12"/>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s="13"/>
    </row>
    <row r="100" spans="7:54">
      <c r="G100" s="12"/>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s="13"/>
    </row>
    <row r="101" spans="7:54">
      <c r="G101" s="12"/>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s="13"/>
    </row>
    <row r="102" spans="7:54">
      <c r="G102" s="1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s="13"/>
    </row>
    <row r="103" spans="7:54">
      <c r="G103" s="12"/>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s="13"/>
    </row>
    <row r="104" spans="7:54">
      <c r="G104" s="12"/>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s="13"/>
    </row>
    <row r="105" spans="7:54">
      <c r="G105" s="12"/>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s="13"/>
    </row>
    <row r="106" spans="7:54">
      <c r="G106" s="12"/>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s="13"/>
    </row>
    <row r="107" spans="7:54">
      <c r="G107" s="12"/>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s="13"/>
    </row>
    <row r="108" spans="7:54">
      <c r="G108" s="12"/>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s="13"/>
    </row>
    <row r="109" spans="7:54">
      <c r="G109" s="12"/>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s="13"/>
    </row>
    <row r="110" spans="7:54">
      <c r="G110" s="12"/>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s="13"/>
    </row>
    <row r="111" spans="7:54" ht="15" thickBot="1">
      <c r="G111" s="14"/>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6"/>
    </row>
  </sheetData>
  <conditionalFormatting sqref="B22:B51 C23:C41">
    <cfRule type="expression" dxfId="14" priority="2">
      <formula>A22=""</formula>
    </cfRule>
  </conditionalFormatting>
  <conditionalFormatting sqref="C22 C42:C51">
    <cfRule type="expression" dxfId="13" priority="1">
      <formula>A22=""</formula>
    </cfRule>
  </conditionalFormatting>
  <hyperlinks>
    <hyperlink ref="N38" r:id="rId1" display="https://d5x8rk04.na1.hs-sales-engage.com/Ctc/UE+23284/d5x8Rk04/Jl22-6qcW7lCdLW6lZ3n8W5htXx_41vLD4W6xL_dd5-MQYdW5fJlNt6s_9ltW3cGdrn5tlJ2fW7bc-XV7FYwmjW6t7CHn1kqGd2W9k3Z2F5GmD1yW7DHGXX9c00rMW5_WhJm4D3tGYW51gbrd2sW5WlW5tV4_d4PV_QCW6zy-S87XNzr8VmdlkZ70D0XZVZ0fNC218P6bW5mVdrk4qZfZpW1QVtks7wldGFW44nk9H7rW_WvN2zLttK_Hl2jW39N6-P1YVNtHW6x-l2Z3LNP39N1sMJWkf3bfjN1nHXLt3YfPfW6_HsrH6ZhdjkW7_W9sT58xrD8f7tZ2sW04" xr:uid="{F86833D9-17F8-4A5A-A582-FE6FF611E1F0}"/>
  </hyperlinks>
  <pageMargins left="0.7" right="0.7" top="0.75" bottom="0.75" header="0.3" footer="0.3"/>
  <pageSetup orientation="portrait" r:id="rId2"/>
  <ignoredErrors>
    <ignoredError sqref="M38" formulaRange="1"/>
  </ignoredError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050E6615EF4E049B076A33DA9A196F2" ma:contentTypeVersion="6" ma:contentTypeDescription="Create a new document." ma:contentTypeScope="" ma:versionID="8d6fb1198524e71be8152ac02f70b376">
  <xsd:schema xmlns:xsd="http://www.w3.org/2001/XMLSchema" xmlns:xs="http://www.w3.org/2001/XMLSchema" xmlns:p="http://schemas.microsoft.com/office/2006/metadata/properties" xmlns:ns2="63e76f6f-7b72-4713-880d-fa70c72af57e" xmlns:ns3="db30cf03-fcfd-4eaf-b636-cf12bf31f0c3" targetNamespace="http://schemas.microsoft.com/office/2006/metadata/properties" ma:root="true" ma:fieldsID="9360f43728df5cb61e6b17709b23c67e" ns2:_="" ns3:_="">
    <xsd:import namespace="63e76f6f-7b72-4713-880d-fa70c72af57e"/>
    <xsd:import namespace="db30cf03-fcfd-4eaf-b636-cf12bf31f0c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76f6f-7b72-4713-880d-fa70c72af5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30cf03-fcfd-4eaf-b636-cf12bf31f0c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35A8DE-8EE7-4B5C-8A68-3DDAE7796649}"/>
</file>

<file path=customXml/itemProps2.xml><?xml version="1.0" encoding="utf-8"?>
<ds:datastoreItem xmlns:ds="http://schemas.openxmlformats.org/officeDocument/2006/customXml" ds:itemID="{2F6A75C8-32B2-4DE8-BFF7-29A9BBC104B1}"/>
</file>

<file path=customXml/itemProps3.xml><?xml version="1.0" encoding="utf-8"?>
<ds:datastoreItem xmlns:ds="http://schemas.openxmlformats.org/officeDocument/2006/customXml" ds:itemID="{766B18F7-5699-4B1A-A249-2E16B09B81A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Riesenberg, Jordan (OST)</dc:creator>
  <cp:keywords/>
  <dc:description/>
  <cp:lastModifiedBy>Grond, Kathryn</cp:lastModifiedBy>
  <cp:revision/>
  <dcterms:created xsi:type="dcterms:W3CDTF">2023-03-14T14:10:51Z</dcterms:created>
  <dcterms:modified xsi:type="dcterms:W3CDTF">2026-02-24T13:22:30Z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0x0101002050E6615EF4E049B076A33DA9A196F2</vt:lpwstr>
  </property>
</Properties>
</file>