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P:\GPA\ED281_ED279\FY27\Web Postings\For Upload\"/>
    </mc:Choice>
  </mc:AlternateContent>
  <xr:revisionPtr revIDLastSave="0" documentId="8_{1D8B6BEB-5CEC-4617-99ED-B3953D75D8B8}" xr6:coauthVersionLast="47" xr6:coauthVersionMax="47" xr10:uidLastSave="{00000000-0000-0000-0000-000000000000}"/>
  <bookViews>
    <workbookView xWindow="1470" yWindow="1470" windowWidth="28440" windowHeight="15345" xr2:uid="{F3FA7276-FD55-477F-9EA0-D7C20DD0D953}"/>
  </bookViews>
  <sheets>
    <sheet name="Program allocation estimate" sheetId="1" r:id="rId1"/>
    <sheet name="Supplies cost" sheetId="2" r:id="rId2"/>
    <sheet name="ED Tech programs" sheetId="3" r:id="rId3"/>
    <sheet name="Clinical Super Programs" sheetId="4" r:id="rId4"/>
  </sheets>
  <definedNames>
    <definedName name="_xlnm.Print_Area" localSheetId="3">'Clinical Super Programs'!$A$1:$G$17</definedName>
    <definedName name="_xlnm.Print_Area" localSheetId="0">'Program allocation estimate'!$A$3:$AE$13</definedName>
    <definedName name="_xlnm.Print_Titles" localSheetId="0">'Program allocation estimate'!$A:$B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R6" i="1"/>
  <c r="R7" i="1"/>
  <c r="R8" i="1"/>
  <c r="R9" i="1"/>
  <c r="R10" i="1"/>
  <c r="R11" i="1"/>
  <c r="R12" i="1"/>
  <c r="R13" i="1"/>
  <c r="R4" i="1"/>
  <c r="Y8" i="1"/>
  <c r="Y9" i="1"/>
  <c r="Y10" i="1"/>
  <c r="Y11" i="1"/>
  <c r="Y12" i="1"/>
  <c r="Y13" i="1"/>
  <c r="Y4" i="1"/>
  <c r="Y5" i="1"/>
  <c r="Y6" i="1"/>
  <c r="X8" i="1"/>
  <c r="X9" i="1"/>
  <c r="X10" i="1"/>
  <c r="X11" i="1"/>
  <c r="X12" i="1"/>
  <c r="X13" i="1"/>
  <c r="X4" i="1"/>
  <c r="X5" i="1"/>
  <c r="X6" i="1"/>
  <c r="V8" i="1"/>
  <c r="V9" i="1"/>
  <c r="V10" i="1"/>
  <c r="V11" i="1"/>
  <c r="V12" i="1"/>
  <c r="V13" i="1"/>
  <c r="V4" i="1"/>
  <c r="V5" i="1"/>
  <c r="V6" i="1"/>
  <c r="W8" i="1"/>
  <c r="W9" i="1"/>
  <c r="W10" i="1"/>
  <c r="W11" i="1"/>
  <c r="W12" i="1"/>
  <c r="W13" i="1"/>
  <c r="W4" i="1"/>
  <c r="W5" i="1"/>
  <c r="W6" i="1"/>
  <c r="Y7" i="1"/>
  <c r="X7" i="1"/>
  <c r="W7" i="1"/>
  <c r="V7" i="1"/>
  <c r="Z6" i="1"/>
  <c r="Z5" i="1"/>
  <c r="Z7" i="1"/>
  <c r="Z8" i="1"/>
  <c r="Z9" i="1"/>
  <c r="Z10" i="1"/>
  <c r="Z11" i="1"/>
  <c r="Z12" i="1"/>
  <c r="Z13" i="1"/>
  <c r="Z4" i="1"/>
  <c r="AB13" i="1"/>
  <c r="U13" i="1"/>
  <c r="S13" i="1"/>
  <c r="O13" i="1"/>
  <c r="P13" i="1" s="1"/>
  <c r="Q13" i="1" s="1"/>
  <c r="J13" i="1"/>
  <c r="K13" i="1" s="1"/>
  <c r="H13" i="1"/>
  <c r="I13" i="1" s="1"/>
  <c r="E13" i="1"/>
  <c r="F13" i="1" s="1"/>
  <c r="G13" i="1" s="1"/>
  <c r="AB12" i="1"/>
  <c r="U12" i="1"/>
  <c r="S12" i="1"/>
  <c r="O12" i="1"/>
  <c r="P12" i="1" s="1"/>
  <c r="Q12" i="1" s="1"/>
  <c r="J12" i="1"/>
  <c r="K12" i="1" s="1"/>
  <c r="H12" i="1"/>
  <c r="I12" i="1" s="1"/>
  <c r="E12" i="1"/>
  <c r="F12" i="1" s="1"/>
  <c r="AB11" i="1"/>
  <c r="U11" i="1"/>
  <c r="S11" i="1"/>
  <c r="O11" i="1"/>
  <c r="P11" i="1" s="1"/>
  <c r="Q11" i="1" s="1"/>
  <c r="J11" i="1"/>
  <c r="K11" i="1" s="1"/>
  <c r="H11" i="1"/>
  <c r="I11" i="1" s="1"/>
  <c r="E11" i="1"/>
  <c r="F11" i="1" s="1"/>
  <c r="AB10" i="1"/>
  <c r="U10" i="1"/>
  <c r="S10" i="1"/>
  <c r="O10" i="1"/>
  <c r="P10" i="1" s="1"/>
  <c r="Q10" i="1" s="1"/>
  <c r="J10" i="1"/>
  <c r="K10" i="1" s="1"/>
  <c r="H10" i="1"/>
  <c r="I10" i="1" s="1"/>
  <c r="E10" i="1"/>
  <c r="F10" i="1" s="1"/>
  <c r="G10" i="1" s="1"/>
  <c r="AB9" i="1"/>
  <c r="U9" i="1"/>
  <c r="S9" i="1"/>
  <c r="O9" i="1"/>
  <c r="P9" i="1" s="1"/>
  <c r="Q9" i="1" s="1"/>
  <c r="J9" i="1"/>
  <c r="K9" i="1" s="1"/>
  <c r="H9" i="1"/>
  <c r="I9" i="1" s="1"/>
  <c r="E9" i="1"/>
  <c r="F9" i="1" s="1"/>
  <c r="G9" i="1" s="1"/>
  <c r="AB8" i="1"/>
  <c r="U8" i="1"/>
  <c r="S8" i="1"/>
  <c r="O8" i="1"/>
  <c r="P8" i="1" s="1"/>
  <c r="Q8" i="1" s="1"/>
  <c r="J8" i="1"/>
  <c r="K8" i="1" s="1"/>
  <c r="H8" i="1"/>
  <c r="I8" i="1" s="1"/>
  <c r="E8" i="1"/>
  <c r="F8" i="1" s="1"/>
  <c r="AB7" i="1"/>
  <c r="U7" i="1"/>
  <c r="S7" i="1"/>
  <c r="O7" i="1"/>
  <c r="P7" i="1" s="1"/>
  <c r="Q7" i="1" s="1"/>
  <c r="J7" i="1"/>
  <c r="K7" i="1" s="1"/>
  <c r="H7" i="1"/>
  <c r="I7" i="1" s="1"/>
  <c r="E7" i="1"/>
  <c r="F7" i="1" s="1"/>
  <c r="AB6" i="1"/>
  <c r="U6" i="1"/>
  <c r="S6" i="1"/>
  <c r="O6" i="1"/>
  <c r="P6" i="1" s="1"/>
  <c r="Q6" i="1" s="1"/>
  <c r="J6" i="1"/>
  <c r="K6" i="1" s="1"/>
  <c r="H6" i="1"/>
  <c r="I6" i="1" s="1"/>
  <c r="E6" i="1"/>
  <c r="F6" i="1" s="1"/>
  <c r="G6" i="1" s="1"/>
  <c r="AB5" i="1"/>
  <c r="U5" i="1"/>
  <c r="S5" i="1"/>
  <c r="O5" i="1"/>
  <c r="P5" i="1" s="1"/>
  <c r="Q5" i="1" s="1"/>
  <c r="J5" i="1"/>
  <c r="K5" i="1" s="1"/>
  <c r="H5" i="1"/>
  <c r="I5" i="1" s="1"/>
  <c r="E5" i="1"/>
  <c r="F5" i="1" s="1"/>
  <c r="G5" i="1" s="1"/>
  <c r="AB4" i="1"/>
  <c r="U4" i="1"/>
  <c r="S4" i="1"/>
  <c r="O4" i="1"/>
  <c r="P4" i="1" s="1"/>
  <c r="Q4" i="1" s="1"/>
  <c r="J4" i="1"/>
  <c r="K4" i="1" s="1"/>
  <c r="H4" i="1"/>
  <c r="I4" i="1" s="1"/>
  <c r="E4" i="1"/>
  <c r="F4" i="1" s="1"/>
  <c r="T12" i="1" l="1"/>
  <c r="T6" i="1"/>
  <c r="T10" i="1"/>
  <c r="T13" i="1"/>
  <c r="T4" i="1"/>
  <c r="L9" i="1"/>
  <c r="M9" i="1" s="1"/>
  <c r="L11" i="1"/>
  <c r="M11" i="1" s="1"/>
  <c r="N11" i="1" s="1"/>
  <c r="T11" i="1"/>
  <c r="L5" i="1"/>
  <c r="M5" i="1" s="1"/>
  <c r="N5" i="1" s="1"/>
  <c r="L7" i="1"/>
  <c r="M7" i="1" s="1"/>
  <c r="N7" i="1" s="1"/>
  <c r="T7" i="1"/>
  <c r="T5" i="1"/>
  <c r="T9" i="1"/>
  <c r="L13" i="1"/>
  <c r="M13" i="1" s="1"/>
  <c r="N13" i="1" s="1"/>
  <c r="L4" i="1"/>
  <c r="M4" i="1" s="1"/>
  <c r="N4" i="1" s="1"/>
  <c r="L10" i="1"/>
  <c r="M10" i="1" s="1"/>
  <c r="N10" i="1" s="1"/>
  <c r="L12" i="1"/>
  <c r="M12" i="1" s="1"/>
  <c r="N12" i="1" s="1"/>
  <c r="L8" i="1"/>
  <c r="M8" i="1" s="1"/>
  <c r="N8" i="1" s="1"/>
  <c r="L6" i="1"/>
  <c r="M6" i="1" s="1"/>
  <c r="N6" i="1" s="1"/>
  <c r="T8" i="1"/>
  <c r="G7" i="1"/>
  <c r="G11" i="1"/>
  <c r="G8" i="1"/>
  <c r="G4" i="1"/>
  <c r="G12" i="1"/>
  <c r="AC12" i="1" s="1"/>
  <c r="AF12" i="1" s="1"/>
  <c r="AC8" i="1" l="1"/>
  <c r="AC11" i="1"/>
  <c r="AC7" i="1"/>
  <c r="AF7" i="1" s="1"/>
  <c r="AE12" i="1"/>
  <c r="AC6" i="1"/>
  <c r="AF6" i="1" s="1"/>
  <c r="N9" i="1"/>
  <c r="AC9" i="1" s="1"/>
  <c r="AF9" i="1" s="1"/>
  <c r="AC10" i="1"/>
  <c r="AF10" i="1" s="1"/>
  <c r="AC13" i="1"/>
  <c r="AF13" i="1" s="1"/>
  <c r="AC4" i="1"/>
  <c r="AF4" i="1" s="1"/>
  <c r="AC5" i="1"/>
  <c r="AF5" i="1" s="1"/>
  <c r="AE11" i="1" l="1"/>
  <c r="AF11" i="1"/>
  <c r="AE8" i="1"/>
  <c r="AF8" i="1"/>
  <c r="AE7" i="1"/>
  <c r="AE4" i="1"/>
  <c r="AE6" i="1"/>
  <c r="AE10" i="1"/>
  <c r="AE5" i="1"/>
  <c r="AE13" i="1"/>
  <c r="AE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Batista, Ida</author>
  </authors>
  <commentList>
    <comment ref="AC12" authorId="0" shapeId="0" xr:uid="{56ED3A6D-E423-475D-8D14-CCB500DF4E10}">
      <text>
        <r>
          <rPr>
            <b/>
            <sz val="9"/>
            <color indexed="81"/>
            <rFont val="Tahoma"/>
            <family val="2"/>
          </rPr>
          <t>Batista, Ida:</t>
        </r>
        <r>
          <rPr>
            <sz val="9"/>
            <color indexed="81"/>
            <rFont val="Tahoma"/>
            <family val="2"/>
          </rPr>
          <t xml:space="preserve">
New formula to add to next years sheet!
</t>
        </r>
      </text>
    </comment>
  </commentList>
</comments>
</file>

<file path=xl/sharedStrings.xml><?xml version="1.0" encoding="utf-8"?>
<sst xmlns="http://schemas.openxmlformats.org/spreadsheetml/2006/main" count="207" uniqueCount="170">
  <si>
    <t>CIPCode</t>
  </si>
  <si>
    <t>Teacher  Ave Salary</t>
  </si>
  <si>
    <t>Teacher  Benefit</t>
  </si>
  <si>
    <t>Ed Tech FTE Process</t>
  </si>
  <si>
    <t>Ed Tech Ave Salary</t>
  </si>
  <si>
    <t>Clinical Supervisor Process</t>
  </si>
  <si>
    <t>Other Student &amp; Staff Support</t>
  </si>
  <si>
    <t>Step 1</t>
  </si>
  <si>
    <t>Step 2</t>
  </si>
  <si>
    <t>Step 3</t>
  </si>
  <si>
    <t>Step 4</t>
  </si>
  <si>
    <t>Step 5</t>
  </si>
  <si>
    <t>Per pupil cost</t>
  </si>
  <si>
    <t>Teacher FTE</t>
  </si>
  <si>
    <t>Teacher  Salary</t>
  </si>
  <si>
    <t>Identify 16 programs that qualify for Ed techs</t>
  </si>
  <si>
    <t>Calculate Ed Tech FTE for identified programs</t>
  </si>
  <si>
    <t xml:space="preserve">Identify Diversified Occupations that qualify for Ed techs </t>
  </si>
  <si>
    <t>Calculate Ed Tech FTE for Diversified Occupations</t>
  </si>
  <si>
    <t>Total Ed Tech FTE</t>
  </si>
  <si>
    <t>Ed Tech Salary</t>
  </si>
  <si>
    <t>Ed Tech Benefit</t>
  </si>
  <si>
    <t>Total Clinical Supervisors</t>
  </si>
  <si>
    <t>Total Clinical Supervisors Costs</t>
  </si>
  <si>
    <t>Supplies by Program</t>
  </si>
  <si>
    <t>Supplies per Pupil</t>
  </si>
  <si>
    <t>Total Supply Allocation</t>
  </si>
  <si>
    <t>Student Assessment</t>
  </si>
  <si>
    <t>O&amp;M</t>
  </si>
  <si>
    <t>New</t>
  </si>
  <si>
    <t>Name</t>
  </si>
  <si>
    <t>Agriculture, General</t>
  </si>
  <si>
    <t>Agricultural Mechanics and Equipment/Machine Technology</t>
  </si>
  <si>
    <t>Aquaculture</t>
  </si>
  <si>
    <t>Crop Production</t>
  </si>
  <si>
    <t>Applied Horticulture/Horticulture Operations, General</t>
  </si>
  <si>
    <t>Plant Sciences, General</t>
  </si>
  <si>
    <t>Natural Resources/Conservation, General</t>
  </si>
  <si>
    <t>Natural Resources Management and Policy</t>
  </si>
  <si>
    <t xml:space="preserve"> Forest Management/Forest Resources Management</t>
  </si>
  <si>
    <t>Forest Technology/Technician</t>
  </si>
  <si>
    <t>Digital Communication and Media/Multimedia</t>
  </si>
  <si>
    <t>Radio and Television Broadcasting Technology/Technician</t>
  </si>
  <si>
    <t>Graphic Communications, General</t>
  </si>
  <si>
    <t>Desktop Publishing and Digital Imaging Design</t>
  </si>
  <si>
    <t>Graphic and Printing Equipment Operator, General Production</t>
  </si>
  <si>
    <t>Computer and Information Sciences</t>
  </si>
  <si>
    <t>Information Technology</t>
  </si>
  <si>
    <t xml:space="preserve"> Computer Information Systems/Information Assurance</t>
  </si>
  <si>
    <t>Cosmetology/Cosmetologist</t>
  </si>
  <si>
    <t>Baking and Pastry Arts/Baker/Pastry Chef</t>
  </si>
  <si>
    <t>Culinary Arts/Chef Training</t>
  </si>
  <si>
    <t>Food Preparation/Professional Cooking/Kitchen Assistant</t>
  </si>
  <si>
    <t>Materials Engineering</t>
  </si>
  <si>
    <t>Engineering Technology, General</t>
  </si>
  <si>
    <t>Applied Engineering Technologies/Technicians</t>
  </si>
  <si>
    <t>Manufacturing Technology/Technician</t>
  </si>
  <si>
    <t>Mechanical Engineering/Mechanical Technology/Technician</t>
  </si>
  <si>
    <t>Drafting and Design Technology/Technician, General</t>
  </si>
  <si>
    <t>CAD/CADD Drafting and/or Design Technology/Technician</t>
  </si>
  <si>
    <t>Architectural Drafting and Architectural CAD/CADD</t>
  </si>
  <si>
    <t>Energy Systems Technology/Technician</t>
  </si>
  <si>
    <t>Child Care Provider/Assistant</t>
  </si>
  <si>
    <t>Developmental Service Worker</t>
  </si>
  <si>
    <t>Parks, Recreation and Leisure Facilities Management</t>
  </si>
  <si>
    <t>Outdoor education</t>
  </si>
  <si>
    <t>Job-Seeking/Changing Skills</t>
  </si>
  <si>
    <t>Career Exploration/Awareness Skills</t>
  </si>
  <si>
    <t>Biology Technician/Biotechnology Laboratory Technician</t>
  </si>
  <si>
    <t>Security and Protective Services</t>
  </si>
  <si>
    <t>Criminal Justice/Police Science</t>
  </si>
  <si>
    <t>Fire Science/Fire-fighting</t>
  </si>
  <si>
    <t>Construction Trades, General</t>
  </si>
  <si>
    <t>Mason/Masonry</t>
  </si>
  <si>
    <t>Carpentry/Carpenter</t>
  </si>
  <si>
    <t>Electrician</t>
  </si>
  <si>
    <t>Plumbing Technology/Plumber</t>
  </si>
  <si>
    <t>Electrical/Electronics Equipment Installation and Repair, General</t>
  </si>
  <si>
    <t>Computer Installation and Repair Technology/Technician</t>
  </si>
  <si>
    <t>Industrial Electronics Technology/Technician</t>
  </si>
  <si>
    <t xml:space="preserve"> Heating, Air Conditioning, Ventilation and Refrigeration Maintenance Technology/Technician</t>
  </si>
  <si>
    <t>Heavy Equipment Maintenance Technology/Technician</t>
  </si>
  <si>
    <t>Autobody/Collision and Repair Technology/Technician</t>
  </si>
  <si>
    <t>Automobile/Automotive Mechanics Technology/Technician</t>
  </si>
  <si>
    <t>Diesel Mechanics Technology/Technician</t>
  </si>
  <si>
    <t>Small Engine Mechanics and Repair Technology/Technician</t>
  </si>
  <si>
    <t>Marine Maintenance/Fitter and Ship Repair Technology/Technician</t>
  </si>
  <si>
    <t>Machine Tool Technology/Machinist</t>
  </si>
  <si>
    <t>Sheet Metal Technology/Sheetworking</t>
  </si>
  <si>
    <t>Welding Technology/Welder</t>
  </si>
  <si>
    <t>Construction/Heavy Equipment/Earthmoving Equipment Operation</t>
  </si>
  <si>
    <t>Truck and Bus Driver/Commercial Vehicle Operation</t>
  </si>
  <si>
    <t>Visual and Performing Arts, General</t>
  </si>
  <si>
    <t>Digital Arts</t>
  </si>
  <si>
    <t>Commercial and Advertising Art</t>
  </si>
  <si>
    <t>Graphic Design</t>
  </si>
  <si>
    <t>Cinematography and Film/Video Production</t>
  </si>
  <si>
    <t>Health Services/Allied Health/Health Sciences, General</t>
  </si>
  <si>
    <t>Medical Office Assistant/Specialist</t>
  </si>
  <si>
    <t xml:space="preserve"> Medical/Clinical Assistant</t>
  </si>
  <si>
    <t>Emergency Medical Technology/Technician (EMT Paramedic)</t>
  </si>
  <si>
    <t>Athletic Training/Trainer</t>
  </si>
  <si>
    <t>Clinical/Medical Laboratory Technician</t>
  </si>
  <si>
    <t>Nurse/Nursing Assistant/Aide and Patient Care Assistant</t>
  </si>
  <si>
    <t xml:space="preserve"> Nursing Assistant/Aide and Patient Care Assistant/Aide</t>
  </si>
  <si>
    <t>Business Administration and Management, General.</t>
  </si>
  <si>
    <t>Accounting Technology/Technician and Bookkeeping</t>
  </si>
  <si>
    <t>Administrative Assistant and Secretarial Science, General</t>
  </si>
  <si>
    <t>Business/Office Automation/Technology/Data Entry</t>
  </si>
  <si>
    <t>General Office Occupations and Clerical Services</t>
  </si>
  <si>
    <t>Finance, General</t>
  </si>
  <si>
    <t>Hospitality Administration/Management, General</t>
  </si>
  <si>
    <t>Marketing/Marketing Management, General</t>
  </si>
  <si>
    <t>Insurance</t>
  </si>
  <si>
    <t>Sales, Distribution, and Marketing Operations, General</t>
  </si>
  <si>
    <t>Retailing and Retail Operations</t>
  </si>
  <si>
    <t>Hospitality and Recreation Marketing Operations</t>
  </si>
  <si>
    <t>Applied Acedemics- Mathematics</t>
  </si>
  <si>
    <t>Applied Academics-English</t>
  </si>
  <si>
    <t>Applied Academics-Social Sciences</t>
  </si>
  <si>
    <t>Applied Academics-History</t>
  </si>
  <si>
    <t>Maine CIP</t>
  </si>
  <si>
    <t>Cooperative ed</t>
  </si>
  <si>
    <t>Tech Lab</t>
  </si>
  <si>
    <t>Applied acad</t>
  </si>
  <si>
    <t>CTE Exploration</t>
  </si>
  <si>
    <t>Number of programs</t>
  </si>
  <si>
    <t>School name</t>
  </si>
  <si>
    <t>Agriculture/Agribusiness</t>
  </si>
  <si>
    <t xml:space="preserve">Voc special needs </t>
  </si>
  <si>
    <t>Agri Mechanization</t>
  </si>
  <si>
    <t>Employability Skills</t>
  </si>
  <si>
    <t>Medical/Clinical Assistant</t>
  </si>
  <si>
    <t>Nursing Assistant/Aide and Patient Care Assistant/Aide</t>
  </si>
  <si>
    <t>Program Name</t>
  </si>
  <si>
    <t>Existing or new Program</t>
  </si>
  <si>
    <t>Estimate Enrollment or 3 Year Ave Enrollment</t>
  </si>
  <si>
    <t>Identify Programs that qualify for Clinical Supervision</t>
  </si>
  <si>
    <t>Substitutes* (Only for New Programs)</t>
  </si>
  <si>
    <t>Grand Total Program Allocation</t>
  </si>
  <si>
    <t>Difference  between program allocation &amp; budget</t>
  </si>
  <si>
    <t>Final Program Model Allocation (Lesser of Grand Total Program Allocation or Budget)</t>
  </si>
  <si>
    <t>New Program Budget without Equipment*</t>
  </si>
  <si>
    <t xml:space="preserve">Existing </t>
  </si>
  <si>
    <t xml:space="preserve"> Program sq New footage*</t>
  </si>
  <si>
    <t>NOTES:</t>
  </si>
  <si>
    <t>2. Information can be pulled from new program application or Oct 1 CTE enrollment</t>
  </si>
  <si>
    <t>3. For New programs, information will be from the application for the first 3 years until 3 years of actual enrollments are collected.  For example, if you started a Program in FY22 and ran it through FY24, FY24 would be the third year of the program &amp; in FY25, average actual enrollments will be used without comparison to application budgets.</t>
  </si>
  <si>
    <t>5. Sq. footage is for new program new sq. footage only.</t>
  </si>
  <si>
    <t>6. New program budget without equipment is based on the amount in the application and is valid for the first 3 years of the program's existence. If the program is an "existing" program please put in an amount greater than the Grand Total Program Allocation so excel will allocate the model allocation amount in column AF.</t>
  </si>
  <si>
    <t>Example line - Plumbing</t>
  </si>
  <si>
    <t>Example line - Health Services</t>
  </si>
  <si>
    <t>1. Must fill in CIPCode; Existing or New program; Estimate or 3 year Ave Enrollment; Sq. Footage*; New Program Budget without Equipment*</t>
  </si>
  <si>
    <t>Co-Curricular* (Only for New Programs)</t>
  </si>
  <si>
    <t>PD* (Only for New Programs)</t>
  </si>
  <si>
    <t>Safety* (Only for New Programs)</t>
  </si>
  <si>
    <t>Technology* (Only for New Programs)</t>
  </si>
  <si>
    <t>4. For New programs, we include an amount for Substitutes assuming all students are new to CTE. Otherwise, this component is not calculated for individual programs. For Technology, Co-curricular, PD and Safety these use school 3-year averages and are only calculated for New programs.</t>
  </si>
  <si>
    <t>FY27 CTE Program Estimate Allocation Tool</t>
  </si>
  <si>
    <t>Supply Program Amount FY27</t>
  </si>
  <si>
    <t>Teacher Assistant/Aide</t>
  </si>
  <si>
    <t>Technology/Technician</t>
  </si>
  <si>
    <t>Alternative fuel Vehicle Technology</t>
  </si>
  <si>
    <t>Dance</t>
  </si>
  <si>
    <t>Music Technology</t>
  </si>
  <si>
    <t>Landscaping and Groundkeeping</t>
  </si>
  <si>
    <t>Nail Tech/ Manicurist</t>
  </si>
  <si>
    <t>Automation Engineer Technology/Technician</t>
  </si>
  <si>
    <t>Cabinetmaking and Millwork</t>
  </si>
  <si>
    <t>Applied Acedemics- Science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</si>
</sst>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3" formatCode="_(* #,##0.00_);_(* \(#,##0.00\);_(* &quot;-&quot;??_);_(@_)"/>
    <numFmt numFmtId="164" formatCode="00.0000"/>
    <numFmt numFmtId="165" formatCode="&quot;$&quot;#,##0.00"/>
    <numFmt numFmtId="166" formatCode="0.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i/>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style="medium">
        <color indexed="64"/>
      </left>
      <right style="thin">
        <color indexed="64"/>
      </right>
      <top/>
      <bottom/>
      <diagonal/>
    </border>
    <border>
      <left style="medium">
        <color indexed="64"/>
      </left>
      <right style="thin">
        <color indexed="64"/>
      </right>
      <top style="medium">
        <color auto="1"/>
      </top>
      <bottom style="thin">
        <color auto="1"/>
      </bottom>
      <diagonal/>
    </border>
    <border>
      <left style="thin">
        <color indexed="64"/>
      </left>
      <right style="medium">
        <color indexed="64"/>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s>
  <cellStyleXfs count="2">
    <xf numFmtId="0" fontId="0" fillId="0" borderId="0"/>
    <xf numFmtId="43" fontId="1" fillId="0" borderId="0" applyFont="0" applyFill="0" applyBorder="0" applyAlignment="0" applyProtection="0"/>
  </cellStyleXfs>
  <cellXfs count="103">
    <xf numFmtId="0" fontId="0" fillId="0" borderId="0" xfId="0"/>
    <xf numFmtId="165" fontId="2" fillId="3" borderId="0" xfId="0" applyNumberFormat="1" applyFont="1" applyFill="1"/>
    <xf numFmtId="0" fontId="2" fillId="0" borderId="0" xfId="0" applyFont="1"/>
    <xf numFmtId="0" fontId="2" fillId="4" borderId="0" xfId="0" applyFont="1" applyFill="1" applyAlignment="1">
      <alignment horizontal="center" vertical="center" wrapText="1"/>
    </xf>
    <xf numFmtId="0" fontId="0" fillId="0" borderId="2" xfId="0" applyBorder="1"/>
    <xf numFmtId="164" fontId="0" fillId="0" borderId="0" xfId="0" applyNumberFormat="1"/>
    <xf numFmtId="164" fontId="0" fillId="0" borderId="0" xfId="0" applyNumberFormat="1" applyAlignment="1">
      <alignment horizontal="left"/>
    </xf>
    <xf numFmtId="0" fontId="0" fillId="0" borderId="0" xfId="0" applyAlignment="1">
      <alignment horizontal="left"/>
    </xf>
    <xf numFmtId="164" fontId="0" fillId="0" borderId="0" xfId="0" applyNumberFormat="1" applyAlignment="1">
      <alignment horizontal="left" vertical="center"/>
    </xf>
    <xf numFmtId="0" fontId="2" fillId="0" borderId="0" xfId="0" applyFont="1" applyAlignment="1">
      <alignment wrapText="1"/>
    </xf>
    <xf numFmtId="0" fontId="0" fillId="0" borderId="13" xfId="0" applyBorder="1"/>
    <xf numFmtId="6" fontId="0" fillId="0" borderId="19" xfId="0" applyNumberFormat="1" applyBorder="1"/>
    <xf numFmtId="6" fontId="0" fillId="0" borderId="20" xfId="0" applyNumberFormat="1" applyBorder="1"/>
    <xf numFmtId="0" fontId="2" fillId="4" borderId="4" xfId="0" applyFont="1" applyFill="1" applyBorder="1" applyAlignment="1">
      <alignment horizontal="center" vertical="center" wrapText="1"/>
    </xf>
    <xf numFmtId="8" fontId="0" fillId="6" borderId="9" xfId="0" applyNumberFormat="1" applyFill="1" applyBorder="1"/>
    <xf numFmtId="0" fontId="2" fillId="4" borderId="8" xfId="0" applyFont="1" applyFill="1" applyBorder="1" applyAlignment="1">
      <alignment horizontal="center" vertical="center" wrapText="1"/>
    </xf>
    <xf numFmtId="6" fontId="0" fillId="0" borderId="15" xfId="0" applyNumberFormat="1" applyBorder="1"/>
    <xf numFmtId="0" fontId="0" fillId="5" borderId="14" xfId="0" applyFill="1" applyBorder="1"/>
    <xf numFmtId="0" fontId="0" fillId="0" borderId="3" xfId="0" applyBorder="1"/>
    <xf numFmtId="0" fontId="0" fillId="0" borderId="4" xfId="0" applyBorder="1"/>
    <xf numFmtId="0" fontId="5" fillId="5" borderId="13" xfId="0" applyFont="1" applyFill="1" applyBorder="1" applyAlignment="1">
      <alignment horizontal="center" vertical="center" wrapText="1"/>
    </xf>
    <xf numFmtId="165" fontId="2" fillId="3" borderId="8" xfId="0" applyNumberFormat="1" applyFont="1" applyFill="1" applyBorder="1"/>
    <xf numFmtId="0" fontId="2" fillId="3" borderId="0" xfId="0" applyFont="1" applyFill="1" applyAlignment="1">
      <alignment horizontal="center" vertical="center" wrapText="1"/>
    </xf>
    <xf numFmtId="0" fontId="0" fillId="0" borderId="5" xfId="0" applyBorder="1" applyAlignment="1">
      <alignment horizontal="center" vertical="center" wrapText="1"/>
    </xf>
    <xf numFmtId="0" fontId="0" fillId="5" borderId="19" xfId="0" applyFill="1" applyBorder="1"/>
    <xf numFmtId="8" fontId="0" fillId="0" borderId="19" xfId="0" applyNumberFormat="1" applyBorder="1"/>
    <xf numFmtId="0" fontId="0" fillId="0" borderId="22" xfId="0" applyBorder="1"/>
    <xf numFmtId="0" fontId="0" fillId="5" borderId="16" xfId="0" applyFill="1" applyBorder="1"/>
    <xf numFmtId="6" fontId="0" fillId="0" borderId="17" xfId="0" applyNumberFormat="1" applyBorder="1"/>
    <xf numFmtId="8" fontId="0" fillId="6" borderId="10" xfId="0" applyNumberFormat="1" applyFill="1" applyBorder="1"/>
    <xf numFmtId="0" fontId="0" fillId="5" borderId="20" xfId="0" applyFill="1" applyBorder="1"/>
    <xf numFmtId="8" fontId="0" fillId="0" borderId="20" xfId="0" applyNumberFormat="1" applyBorder="1"/>
    <xf numFmtId="8" fontId="0" fillId="0" borderId="21" xfId="0" applyNumberFormat="1" applyBorder="1"/>
    <xf numFmtId="0" fontId="7" fillId="0" borderId="0" xfId="0" applyFont="1"/>
    <xf numFmtId="0" fontId="5" fillId="5" borderId="5" xfId="0" applyFont="1" applyFill="1" applyBorder="1" applyAlignment="1">
      <alignment horizontal="center" vertical="center" wrapText="1"/>
    </xf>
    <xf numFmtId="0" fontId="2" fillId="5" borderId="0" xfId="0" applyFont="1" applyFill="1"/>
    <xf numFmtId="0" fontId="6" fillId="0" borderId="0" xfId="0" applyFont="1" applyAlignment="1">
      <alignment horizontal="center" wrapText="1"/>
    </xf>
    <xf numFmtId="0" fontId="8" fillId="0" borderId="4" xfId="0" applyFont="1" applyBorder="1" applyAlignment="1">
      <alignment wrapText="1"/>
    </xf>
    <xf numFmtId="0" fontId="8" fillId="0" borderId="13" xfId="0" applyFont="1" applyBorder="1" applyAlignment="1">
      <alignment wrapText="1"/>
    </xf>
    <xf numFmtId="0" fontId="8" fillId="0" borderId="2" xfId="0" applyFont="1" applyBorder="1" applyAlignment="1">
      <alignment wrapText="1"/>
    </xf>
    <xf numFmtId="0" fontId="8" fillId="0" borderId="8" xfId="0" applyFont="1" applyBorder="1" applyAlignment="1">
      <alignment wrapText="1"/>
    </xf>
    <xf numFmtId="0" fontId="8" fillId="0" borderId="13" xfId="0" applyFont="1" applyBorder="1" applyAlignment="1">
      <alignment horizontal="center" wrapText="1"/>
    </xf>
    <xf numFmtId="0" fontId="8" fillId="0" borderId="2" xfId="0" applyFont="1" applyBorder="1" applyAlignment="1">
      <alignment horizontal="center" wrapText="1"/>
    </xf>
    <xf numFmtId="0" fontId="8" fillId="0" borderId="11" xfId="0" applyFont="1" applyBorder="1" applyAlignment="1">
      <alignment horizontal="center" wrapText="1"/>
    </xf>
    <xf numFmtId="0" fontId="8" fillId="0" borderId="8" xfId="0" applyFont="1" applyBorder="1" applyAlignment="1">
      <alignment horizontal="center" wrapText="1"/>
    </xf>
    <xf numFmtId="0" fontId="8" fillId="0" borderId="13" xfId="0" applyFont="1" applyBorder="1"/>
    <xf numFmtId="0" fontId="8" fillId="0" borderId="2" xfId="0" applyFont="1" applyBorder="1"/>
    <xf numFmtId="0" fontId="8" fillId="0" borderId="8" xfId="0" applyFont="1" applyBorder="1"/>
    <xf numFmtId="0" fontId="8" fillId="0" borderId="5" xfId="0" applyFont="1" applyBorder="1" applyAlignment="1">
      <alignment horizontal="center"/>
    </xf>
    <xf numFmtId="0" fontId="8" fillId="0" borderId="0" xfId="0" applyFont="1"/>
    <xf numFmtId="4" fontId="7" fillId="3" borderId="0" xfId="0" applyNumberFormat="1" applyFont="1" applyFill="1"/>
    <xf numFmtId="4" fontId="7" fillId="0" borderId="8" xfId="0" applyNumberFormat="1" applyFont="1" applyBorder="1"/>
    <xf numFmtId="0" fontId="8" fillId="0" borderId="13" xfId="0" applyFont="1" applyBorder="1" applyAlignment="1">
      <alignment horizontal="center" wrapText="1"/>
    </xf>
    <xf numFmtId="0" fontId="8" fillId="0" borderId="2" xfId="0" applyFont="1" applyBorder="1" applyAlignment="1">
      <alignment horizontal="center" wrapText="1"/>
    </xf>
    <xf numFmtId="0" fontId="8" fillId="0" borderId="11" xfId="0" applyFont="1" applyBorder="1" applyAlignment="1">
      <alignment horizontal="center" vertical="center" wrapText="1"/>
    </xf>
    <xf numFmtId="165" fontId="7" fillId="3" borderId="0" xfId="0" applyNumberFormat="1" applyFont="1" applyFill="1"/>
    <xf numFmtId="2" fontId="7" fillId="0" borderId="8" xfId="0" applyNumberFormat="1" applyFont="1" applyBorder="1"/>
    <xf numFmtId="165" fontId="7" fillId="3" borderId="8" xfId="0" applyNumberFormat="1" applyFont="1" applyFill="1" applyBorder="1" applyAlignment="1">
      <alignment horizontal="center" wrapText="1"/>
    </xf>
    <xf numFmtId="0" fontId="7" fillId="0" borderId="2" xfId="0" applyFont="1" applyBorder="1" applyAlignment="1">
      <alignment wrapText="1"/>
    </xf>
    <xf numFmtId="165" fontId="7" fillId="3" borderId="8" xfId="0" applyNumberFormat="1" applyFont="1" applyFill="1" applyBorder="1"/>
    <xf numFmtId="165" fontId="7" fillId="3" borderId="5" xfId="0" applyNumberFormat="1" applyFont="1" applyFill="1" applyBorder="1"/>
    <xf numFmtId="0" fontId="7" fillId="5" borderId="0" xfId="0" applyFont="1" applyFill="1" applyAlignment="1">
      <alignment horizontal="center" vertical="center" wrapText="1"/>
    </xf>
    <xf numFmtId="0" fontId="8" fillId="2" borderId="1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5" borderId="6" xfId="0" applyFont="1" applyFill="1" applyBorder="1"/>
    <xf numFmtId="0" fontId="8" fillId="0" borderId="14" xfId="0" applyFont="1" applyBorder="1"/>
    <xf numFmtId="165" fontId="8" fillId="0" borderId="7" xfId="1" applyNumberFormat="1" applyFont="1" applyFill="1" applyBorder="1"/>
    <xf numFmtId="165" fontId="8" fillId="0" borderId="15" xfId="1" applyNumberFormat="1" applyFont="1" applyFill="1" applyBorder="1"/>
    <xf numFmtId="0" fontId="8" fillId="0" borderId="7" xfId="0" applyFont="1" applyBorder="1"/>
    <xf numFmtId="0" fontId="8" fillId="0" borderId="12" xfId="0" applyFont="1" applyBorder="1" applyAlignment="1">
      <alignment horizontal="center" vertical="center"/>
    </xf>
    <xf numFmtId="165" fontId="8" fillId="0" borderId="14" xfId="0" applyNumberFormat="1" applyFont="1" applyBorder="1" applyAlignment="1">
      <alignment horizontal="center" vertical="center"/>
    </xf>
    <xf numFmtId="165" fontId="8" fillId="0" borderId="15" xfId="0" applyNumberFormat="1" applyFont="1" applyBorder="1" applyAlignment="1">
      <alignment horizontal="center" vertical="center"/>
    </xf>
    <xf numFmtId="2" fontId="8" fillId="0" borderId="7" xfId="1" applyNumberFormat="1" applyFont="1" applyFill="1" applyBorder="1"/>
    <xf numFmtId="165" fontId="8" fillId="0" borderId="15" xfId="0" applyNumberFormat="1" applyFont="1" applyBorder="1"/>
    <xf numFmtId="165" fontId="8" fillId="0" borderId="19" xfId="0" applyNumberFormat="1" applyFont="1" applyBorder="1"/>
    <xf numFmtId="6" fontId="8" fillId="0" borderId="20" xfId="0" applyNumberFormat="1" applyFont="1" applyBorder="1"/>
    <xf numFmtId="0" fontId="8" fillId="5" borderId="21" xfId="0" applyFont="1" applyFill="1" applyBorder="1"/>
    <xf numFmtId="0" fontId="8" fillId="0" borderId="16" xfId="0" applyFont="1" applyBorder="1"/>
    <xf numFmtId="165" fontId="8" fillId="0" borderId="1" xfId="1" applyNumberFormat="1" applyFont="1" applyFill="1" applyBorder="1"/>
    <xf numFmtId="165" fontId="8" fillId="0" borderId="17" xfId="1" applyNumberFormat="1" applyFont="1" applyFill="1" applyBorder="1"/>
    <xf numFmtId="0" fontId="8" fillId="0" borderId="1" xfId="0" applyFont="1" applyBorder="1"/>
    <xf numFmtId="0" fontId="8" fillId="0" borderId="18" xfId="0" applyFont="1" applyBorder="1" applyAlignment="1">
      <alignment horizontal="center" vertical="center"/>
    </xf>
    <xf numFmtId="165" fontId="8" fillId="0" borderId="16" xfId="0" applyNumberFormat="1" applyFont="1" applyBorder="1" applyAlignment="1">
      <alignment horizontal="center" vertical="center"/>
    </xf>
    <xf numFmtId="165" fontId="8" fillId="0" borderId="17" xfId="0" applyNumberFormat="1" applyFont="1" applyBorder="1" applyAlignment="1">
      <alignment horizontal="center" vertical="center"/>
    </xf>
    <xf numFmtId="2" fontId="8" fillId="0" borderId="1" xfId="1" applyNumberFormat="1" applyFont="1" applyFill="1" applyBorder="1"/>
    <xf numFmtId="165" fontId="8" fillId="0" borderId="17" xfId="0" applyNumberFormat="1" applyFont="1" applyBorder="1"/>
    <xf numFmtId="165" fontId="8" fillId="0" borderId="20" xfId="0" applyNumberFormat="1" applyFont="1" applyBorder="1"/>
    <xf numFmtId="0" fontId="7" fillId="5" borderId="21" xfId="0" applyFont="1" applyFill="1" applyBorder="1"/>
    <xf numFmtId="0" fontId="7" fillId="5" borderId="2" xfId="0" applyFont="1" applyFill="1" applyBorder="1"/>
    <xf numFmtId="0" fontId="7" fillId="5" borderId="2" xfId="0" applyFont="1" applyFill="1" applyBorder="1" applyAlignment="1">
      <alignment wrapText="1"/>
    </xf>
    <xf numFmtId="0" fontId="8" fillId="0" borderId="12" xfId="0" applyFont="1" applyBorder="1"/>
    <xf numFmtId="164" fontId="8" fillId="5" borderId="7" xfId="0" applyNumberFormat="1" applyFont="1" applyFill="1" applyBorder="1"/>
    <xf numFmtId="0" fontId="8" fillId="5" borderId="7" xfId="0" applyFont="1" applyFill="1" applyBorder="1"/>
    <xf numFmtId="0" fontId="8" fillId="0" borderId="21" xfId="0" applyFont="1" applyBorder="1"/>
    <xf numFmtId="166" fontId="8" fillId="5" borderId="1" xfId="0" applyNumberFormat="1" applyFont="1" applyFill="1" applyBorder="1"/>
    <xf numFmtId="164" fontId="8" fillId="5" borderId="1" xfId="0" applyNumberFormat="1" applyFont="1" applyFill="1" applyBorder="1"/>
    <xf numFmtId="0" fontId="7" fillId="0" borderId="21" xfId="0" applyFont="1" applyBorder="1"/>
    <xf numFmtId="166" fontId="7" fillId="5" borderId="1" xfId="0" applyNumberFormat="1" applyFont="1" applyFill="1" applyBorder="1"/>
    <xf numFmtId="164" fontId="7" fillId="5" borderId="1" xfId="0"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AECAD-3265-4ED7-B00F-C90CD054E1ED}">
  <sheetPr>
    <pageSetUpPr fitToPage="1"/>
  </sheetPr>
  <dimension ref="A1:AX22"/>
  <sheetViews>
    <sheetView tabSelected="1" zoomScale="85" zoomScaleNormal="85" workbookViewId="0">
      <selection activeCell="A2" sqref="A2"/>
    </sheetView>
  </sheetViews>
  <sheetFormatPr defaultRowHeight="15" x14ac:dyDescent="0.25"/>
  <cols>
    <col min="1" max="1" width="34.5703125" customWidth="1"/>
    <col min="2" max="3" width="15.140625" customWidth="1"/>
    <col min="4" max="4" width="15" customWidth="1"/>
    <col min="5" max="5" width="11.85546875" customWidth="1"/>
    <col min="6" max="6" width="12.140625" customWidth="1"/>
    <col min="7" max="7" width="12.28515625" customWidth="1"/>
    <col min="8" max="9" width="7.85546875" customWidth="1"/>
    <col min="10" max="10" width="10" customWidth="1"/>
    <col min="11" max="11" width="7.85546875" customWidth="1"/>
    <col min="12" max="12" width="10.85546875" customWidth="1"/>
    <col min="13" max="13" width="12.140625" customWidth="1"/>
    <col min="14" max="14" width="11.140625" customWidth="1"/>
    <col min="15" max="15" width="12" customWidth="1"/>
    <col min="16" max="16" width="11.7109375" customWidth="1"/>
    <col min="17" max="17" width="11.85546875" bestFit="1" customWidth="1"/>
    <col min="18" max="18" width="8.85546875" customWidth="1"/>
    <col min="19" max="19" width="9.5703125" customWidth="1"/>
    <col min="20" max="21" width="13" customWidth="1"/>
    <col min="22" max="22" width="11.28515625" customWidth="1"/>
    <col min="23" max="23" width="10.42578125" customWidth="1"/>
    <col min="24" max="24" width="9.140625" customWidth="1"/>
    <col min="25" max="26" width="14.85546875" customWidth="1"/>
    <col min="27" max="27" width="13.5703125" customWidth="1"/>
    <col min="28" max="29" width="13.7109375" customWidth="1"/>
    <col min="30" max="30" width="14.42578125" customWidth="1"/>
    <col min="31" max="31" width="19.7109375" customWidth="1"/>
    <col min="32" max="32" width="24.85546875" customWidth="1"/>
  </cols>
  <sheetData>
    <row r="1" spans="1:50" ht="30" customHeight="1" x14ac:dyDescent="0.3">
      <c r="A1" s="36" t="s">
        <v>158</v>
      </c>
      <c r="B1" s="36"/>
      <c r="C1" s="36"/>
      <c r="D1" s="37"/>
      <c r="E1" s="38"/>
      <c r="F1" s="39" t="s">
        <v>1</v>
      </c>
      <c r="G1" s="40" t="s">
        <v>2</v>
      </c>
      <c r="H1" s="41" t="s">
        <v>3</v>
      </c>
      <c r="I1" s="42"/>
      <c r="J1" s="42"/>
      <c r="K1" s="42"/>
      <c r="L1" s="43"/>
      <c r="M1" s="38" t="s">
        <v>4</v>
      </c>
      <c r="N1" s="40" t="s">
        <v>21</v>
      </c>
      <c r="O1" s="41" t="s">
        <v>5</v>
      </c>
      <c r="P1" s="42"/>
      <c r="Q1" s="44"/>
      <c r="R1" s="45"/>
      <c r="S1" s="46"/>
      <c r="T1" s="47"/>
      <c r="U1" s="48" t="s">
        <v>6</v>
      </c>
      <c r="V1" s="48"/>
      <c r="W1" s="48"/>
      <c r="X1" s="48"/>
      <c r="Y1" s="48"/>
      <c r="AA1" s="18"/>
      <c r="AB1" s="19"/>
    </row>
    <row r="2" spans="1:50" ht="47.25" x14ac:dyDescent="0.25">
      <c r="D2" s="49"/>
      <c r="E2" s="45"/>
      <c r="F2" s="50">
        <v>62553</v>
      </c>
      <c r="G2" s="51">
        <v>0.26</v>
      </c>
      <c r="H2" s="52" t="s">
        <v>7</v>
      </c>
      <c r="I2" s="53" t="s">
        <v>8</v>
      </c>
      <c r="J2" s="53" t="s">
        <v>9</v>
      </c>
      <c r="K2" s="53" t="s">
        <v>10</v>
      </c>
      <c r="L2" s="54" t="s">
        <v>11</v>
      </c>
      <c r="M2" s="55">
        <v>24421</v>
      </c>
      <c r="N2" s="56">
        <v>0.4</v>
      </c>
      <c r="O2" s="52" t="s">
        <v>7</v>
      </c>
      <c r="P2" s="53" t="s">
        <v>8</v>
      </c>
      <c r="Q2" s="57">
        <v>3209</v>
      </c>
      <c r="R2" s="45"/>
      <c r="S2" s="58" t="s">
        <v>12</v>
      </c>
      <c r="T2" s="59">
        <v>84</v>
      </c>
      <c r="U2" s="60">
        <v>71</v>
      </c>
      <c r="V2" s="60">
        <v>129</v>
      </c>
      <c r="W2" s="60">
        <v>50</v>
      </c>
      <c r="X2" s="60">
        <v>25</v>
      </c>
      <c r="Y2" s="60">
        <v>49</v>
      </c>
      <c r="Z2" s="1">
        <v>54</v>
      </c>
      <c r="AA2" s="10"/>
      <c r="AB2" s="21">
        <v>6.7</v>
      </c>
    </row>
    <row r="3" spans="1:50" ht="88.5" customHeight="1" thickBot="1" x14ac:dyDescent="0.3">
      <c r="A3" s="49" t="s">
        <v>134</v>
      </c>
      <c r="B3" s="92" t="s">
        <v>0</v>
      </c>
      <c r="C3" s="93" t="s">
        <v>135</v>
      </c>
      <c r="D3" s="61" t="s">
        <v>136</v>
      </c>
      <c r="E3" s="62" t="s">
        <v>13</v>
      </c>
      <c r="F3" s="63" t="s">
        <v>14</v>
      </c>
      <c r="G3" s="64" t="s">
        <v>2</v>
      </c>
      <c r="H3" s="62" t="s">
        <v>15</v>
      </c>
      <c r="I3" s="65" t="s">
        <v>16</v>
      </c>
      <c r="J3" s="65" t="s">
        <v>17</v>
      </c>
      <c r="K3" s="65" t="s">
        <v>18</v>
      </c>
      <c r="L3" s="65" t="s">
        <v>19</v>
      </c>
      <c r="M3" s="66" t="s">
        <v>20</v>
      </c>
      <c r="N3" s="64" t="s">
        <v>21</v>
      </c>
      <c r="O3" s="62" t="s">
        <v>137</v>
      </c>
      <c r="P3" s="65" t="s">
        <v>22</v>
      </c>
      <c r="Q3" s="64" t="s">
        <v>23</v>
      </c>
      <c r="R3" s="62" t="s">
        <v>24</v>
      </c>
      <c r="S3" s="65" t="s">
        <v>25</v>
      </c>
      <c r="T3" s="64" t="s">
        <v>26</v>
      </c>
      <c r="U3" s="67" t="s">
        <v>27</v>
      </c>
      <c r="V3" s="67" t="s">
        <v>156</v>
      </c>
      <c r="W3" s="67" t="s">
        <v>153</v>
      </c>
      <c r="X3" s="67" t="s">
        <v>154</v>
      </c>
      <c r="Y3" s="67" t="s">
        <v>155</v>
      </c>
      <c r="Z3" s="3" t="s">
        <v>138</v>
      </c>
      <c r="AA3" s="20" t="s">
        <v>144</v>
      </c>
      <c r="AB3" s="15" t="s">
        <v>28</v>
      </c>
      <c r="AC3" s="13" t="s">
        <v>139</v>
      </c>
      <c r="AD3" s="34" t="s">
        <v>142</v>
      </c>
      <c r="AE3" s="23" t="s">
        <v>140</v>
      </c>
      <c r="AF3" s="22" t="s">
        <v>141</v>
      </c>
    </row>
    <row r="4" spans="1:50" s="4" customFormat="1" ht="21.75" customHeight="1" x14ac:dyDescent="0.25">
      <c r="A4" s="94" t="s">
        <v>151</v>
      </c>
      <c r="B4" s="95">
        <v>51</v>
      </c>
      <c r="C4" s="96" t="s">
        <v>29</v>
      </c>
      <c r="D4" s="68">
        <v>33</v>
      </c>
      <c r="E4" s="69">
        <f>IF((D4=0),0,IF(AND(D4&gt;0,D4&lt;=12),0.5,IF(AND(D4&gt;12,D4&lt;=32),1,IF(AND(D4&gt;32,D4&lt;=39),1.5,IF(AND(D4&gt;39,D4&lt;=64),2,IF(AND(D4&gt;64,D4&lt;=79),2.5,3))))))</f>
        <v>1.5</v>
      </c>
      <c r="F4" s="70">
        <f t="shared" ref="F4:F13" si="0">E4*$F$2</f>
        <v>93829.5</v>
      </c>
      <c r="G4" s="71">
        <f t="shared" ref="G4:G13" si="1">F4*$G$2</f>
        <v>24395.670000000002</v>
      </c>
      <c r="H4" s="69">
        <f>IF(ISNA(MATCH($B4,'ED Tech programs'!$A$2:$A$18,0)),0,1)</f>
        <v>0</v>
      </c>
      <c r="I4" s="72">
        <f t="shared" ref="I4:I13" si="2">IF(AND($H4=1,$D4&gt;12),1,IF(AND($H4=1,$D4&lt;=12),0.5,0))</f>
        <v>0</v>
      </c>
      <c r="J4" s="72">
        <f>IF(ISNA(MATCH($B4,'ED Tech programs'!$G$2:$G$3,0)),0,1)</f>
        <v>0</v>
      </c>
      <c r="K4" s="72">
        <f t="shared" ref="K4:K13" si="3">IF($J4=1,$D4/27,0)</f>
        <v>0</v>
      </c>
      <c r="L4" s="73">
        <f t="shared" ref="L4:L13" si="4">$I4+$K4</f>
        <v>0</v>
      </c>
      <c r="M4" s="74">
        <f t="shared" ref="M4:M13" si="5">L4*$M$2</f>
        <v>0</v>
      </c>
      <c r="N4" s="75">
        <f t="shared" ref="N4:N13" si="6">M4*$N$2</f>
        <v>0</v>
      </c>
      <c r="O4" s="69">
        <f>IF(ISNA(MATCH($B4,'Clinical Super Programs'!$A$2:$A$6,0)),0,1)</f>
        <v>1</v>
      </c>
      <c r="P4" s="76">
        <f t="shared" ref="P4:P13" si="7">IF($O4=1,ROUND($D4/8,2),0)</f>
        <v>4.13</v>
      </c>
      <c r="Q4" s="71">
        <f t="shared" ref="Q4:Q13" si="8">P4*$Q$2</f>
        <v>13253.17</v>
      </c>
      <c r="R4" s="69">
        <f>SUMIF('Supplies cost'!$A$2:$A$108,'Program allocation estimate'!$B4,'Supplies cost'!$G$2:$G$108)</f>
        <v>1441</v>
      </c>
      <c r="S4" s="72">
        <f t="shared" ref="S4:S13" si="9">ROUND($D4*$T$2,2)</f>
        <v>2772</v>
      </c>
      <c r="T4" s="77">
        <f>R4+S4</f>
        <v>4213</v>
      </c>
      <c r="U4" s="78">
        <f t="shared" ref="U4:U13" si="10">D4*$U$2</f>
        <v>2343</v>
      </c>
      <c r="V4" s="79">
        <f t="shared" ref="V4:V13" si="11">IF(OR(C4="New",C4="NEW",C4="new"),$D4*$V$2,0)</f>
        <v>4257</v>
      </c>
      <c r="W4" s="79">
        <f t="shared" ref="W4:W13" si="12">IF(OR(C4="New",C4="NEW",C4="new"),$D4*$W$2,0)</f>
        <v>1650</v>
      </c>
      <c r="X4" s="79">
        <f t="shared" ref="X4:X13" si="13">IF(OR(C4="New",C4="NEW",C4="new"),$D4*$X$2,0)</f>
        <v>825</v>
      </c>
      <c r="Y4" s="79">
        <f t="shared" ref="Y4:Y13" si="14">IF(OR(C4="New",C4="NEW",C4="new"),$D4*$Y$2,0)</f>
        <v>1617</v>
      </c>
      <c r="Z4" s="11">
        <f>IF(OR(C4="New", C4="NEW", C4="new"),$D4*$Z$2,0)</f>
        <v>1782</v>
      </c>
      <c r="AA4" s="17">
        <v>900</v>
      </c>
      <c r="AB4" s="16">
        <f t="shared" ref="AB4:AB13" si="15">$AB$2*$AA4</f>
        <v>6030</v>
      </c>
      <c r="AC4" s="14">
        <f t="shared" ref="AC4:AC13" si="16">IF(D4=0,0,F4+G4+M4+N4+Q4+T4+U4+V4+W4+X4+Y4+Z4+AB4)</f>
        <v>154195.34</v>
      </c>
      <c r="AD4" s="24">
        <v>85500</v>
      </c>
      <c r="AE4" s="25">
        <f>AC4-AD4</f>
        <v>68695.34</v>
      </c>
      <c r="AF4" s="32">
        <f t="shared" ref="AF4:AF13" si="17">IF(AD4&lt;&gt;0,IF(AC4&lt;AD4,AC4,AD4),AC4)</f>
        <v>85500</v>
      </c>
      <c r="AG4"/>
      <c r="AH4"/>
      <c r="AI4"/>
      <c r="AJ4"/>
      <c r="AK4"/>
      <c r="AL4"/>
      <c r="AM4"/>
      <c r="AN4"/>
      <c r="AO4"/>
      <c r="AP4"/>
      <c r="AQ4"/>
      <c r="AR4"/>
      <c r="AS4"/>
      <c r="AT4"/>
      <c r="AU4"/>
      <c r="AV4"/>
      <c r="AW4"/>
      <c r="AX4" s="26"/>
    </row>
    <row r="5" spans="1:50" s="4" customFormat="1" ht="15" customHeight="1" x14ac:dyDescent="0.25">
      <c r="A5" s="97" t="s">
        <v>150</v>
      </c>
      <c r="B5" s="98">
        <v>46.0503</v>
      </c>
      <c r="C5" s="99" t="s">
        <v>143</v>
      </c>
      <c r="D5" s="80">
        <v>17</v>
      </c>
      <c r="E5" s="81">
        <f t="shared" ref="E5:E13" si="18">IF((D5=0),0,IF(AND(D5&gt;0,D5&lt;=12),0.5,IF(AND(D5&gt;12,D5&lt;=32),1,IF(AND(D5&gt;32,D5&lt;=39),1.5,IF(AND(D5&gt;39,D5&lt;=64),2,IF(AND(D5&gt;64,D5&lt;=79),2.5,3))))))</f>
        <v>1</v>
      </c>
      <c r="F5" s="82">
        <f t="shared" si="0"/>
        <v>62553</v>
      </c>
      <c r="G5" s="83">
        <f t="shared" si="1"/>
        <v>16263.78</v>
      </c>
      <c r="H5" s="81">
        <f>IF(ISNA(MATCH($B5,'ED Tech programs'!$A$2:$A$18,0)),0,1)</f>
        <v>1</v>
      </c>
      <c r="I5" s="84">
        <f t="shared" si="2"/>
        <v>1</v>
      </c>
      <c r="J5" s="84">
        <f>IF(ISNA(MATCH($B5,'ED Tech programs'!$G$2:$G$3,0)),0,1)</f>
        <v>0</v>
      </c>
      <c r="K5" s="84">
        <f t="shared" si="3"/>
        <v>0</v>
      </c>
      <c r="L5" s="85">
        <f t="shared" si="4"/>
        <v>1</v>
      </c>
      <c r="M5" s="86">
        <f t="shared" si="5"/>
        <v>24421</v>
      </c>
      <c r="N5" s="87">
        <f t="shared" si="6"/>
        <v>9768.4</v>
      </c>
      <c r="O5" s="81">
        <f>IF(ISNA(MATCH($B5,'Clinical Super Programs'!$A$2:$A$6,0)),0,1)</f>
        <v>0</v>
      </c>
      <c r="P5" s="88">
        <f t="shared" si="7"/>
        <v>0</v>
      </c>
      <c r="Q5" s="83">
        <f t="shared" si="8"/>
        <v>0</v>
      </c>
      <c r="R5" s="81">
        <f>SUMIF('Supplies cost'!$A$2:$A$108,'Program allocation estimate'!$B5,'Supplies cost'!$G$2:$G$108)</f>
        <v>7311</v>
      </c>
      <c r="S5" s="84">
        <f t="shared" si="9"/>
        <v>1428</v>
      </c>
      <c r="T5" s="89">
        <f t="shared" ref="T5:T13" si="19">R5+S5</f>
        <v>8739</v>
      </c>
      <c r="U5" s="90">
        <f t="shared" si="10"/>
        <v>1207</v>
      </c>
      <c r="V5" s="79">
        <f t="shared" si="11"/>
        <v>0</v>
      </c>
      <c r="W5" s="79">
        <f t="shared" si="12"/>
        <v>0</v>
      </c>
      <c r="X5" s="79">
        <f t="shared" si="13"/>
        <v>0</v>
      </c>
      <c r="Y5" s="79">
        <f t="shared" si="14"/>
        <v>0</v>
      </c>
      <c r="Z5" s="12">
        <f t="shared" ref="Z5:Z13" si="20">IF(OR(C5="New", C5="NEW", C5="new"),$D5*$Z$2,0)</f>
        <v>0</v>
      </c>
      <c r="AA5" s="27"/>
      <c r="AB5" s="28">
        <f t="shared" si="15"/>
        <v>0</v>
      </c>
      <c r="AC5" s="29">
        <f t="shared" si="16"/>
        <v>122952.18</v>
      </c>
      <c r="AD5" s="30">
        <v>0</v>
      </c>
      <c r="AE5" s="31">
        <f t="shared" ref="AE5:AE13" si="21">AC5-AD5</f>
        <v>122952.18</v>
      </c>
      <c r="AF5" s="32">
        <f t="shared" si="17"/>
        <v>122952.18</v>
      </c>
      <c r="AG5"/>
      <c r="AH5"/>
      <c r="AI5"/>
      <c r="AJ5"/>
      <c r="AK5"/>
      <c r="AL5"/>
      <c r="AM5"/>
      <c r="AN5"/>
      <c r="AO5"/>
      <c r="AP5"/>
      <c r="AQ5"/>
      <c r="AR5"/>
      <c r="AS5"/>
      <c r="AT5"/>
      <c r="AU5"/>
      <c r="AV5"/>
      <c r="AW5"/>
      <c r="AX5" s="26"/>
    </row>
    <row r="6" spans="1:50" s="4" customFormat="1" ht="15.75" x14ac:dyDescent="0.25">
      <c r="A6" s="100"/>
      <c r="B6" s="101"/>
      <c r="C6" s="102"/>
      <c r="D6" s="91"/>
      <c r="E6" s="81">
        <f t="shared" si="18"/>
        <v>0</v>
      </c>
      <c r="F6" s="82">
        <f t="shared" si="0"/>
        <v>0</v>
      </c>
      <c r="G6" s="83">
        <f t="shared" si="1"/>
        <v>0</v>
      </c>
      <c r="H6" s="81">
        <f>IF(ISNA(MATCH($B6,'ED Tech programs'!$A$2:$A$18,0)),0,1)</f>
        <v>0</v>
      </c>
      <c r="I6" s="84">
        <f t="shared" si="2"/>
        <v>0</v>
      </c>
      <c r="J6" s="84">
        <f>IF(ISNA(MATCH($B6,'ED Tech programs'!$G$2:$G$3,0)),0,1)</f>
        <v>0</v>
      </c>
      <c r="K6" s="84">
        <f t="shared" si="3"/>
        <v>0</v>
      </c>
      <c r="L6" s="85">
        <f t="shared" si="4"/>
        <v>0</v>
      </c>
      <c r="M6" s="86">
        <f t="shared" si="5"/>
        <v>0</v>
      </c>
      <c r="N6" s="87">
        <f t="shared" si="6"/>
        <v>0</v>
      </c>
      <c r="O6" s="81">
        <f>IF(ISNA(MATCH($B6,'Clinical Super Programs'!$A$2:$A$6,0)),0,1)</f>
        <v>0</v>
      </c>
      <c r="P6" s="88">
        <f t="shared" si="7"/>
        <v>0</v>
      </c>
      <c r="Q6" s="83">
        <f t="shared" si="8"/>
        <v>0</v>
      </c>
      <c r="R6" s="81">
        <f>SUMIF('Supplies cost'!$A$2:$A$108,'Program allocation estimate'!$B6,'Supplies cost'!$G$2:$G$108)</f>
        <v>0</v>
      </c>
      <c r="S6" s="84">
        <f t="shared" si="9"/>
        <v>0</v>
      </c>
      <c r="T6" s="89">
        <f t="shared" si="19"/>
        <v>0</v>
      </c>
      <c r="U6" s="90">
        <f t="shared" si="10"/>
        <v>0</v>
      </c>
      <c r="V6" s="79">
        <f t="shared" si="11"/>
        <v>0</v>
      </c>
      <c r="W6" s="79">
        <f t="shared" si="12"/>
        <v>0</v>
      </c>
      <c r="X6" s="79">
        <f t="shared" si="13"/>
        <v>0</v>
      </c>
      <c r="Y6" s="79">
        <f t="shared" si="14"/>
        <v>0</v>
      </c>
      <c r="Z6" s="12">
        <f>IF(OR(C6="New", C6="NEW", C6="new"),$D6*$Z$2,0)</f>
        <v>0</v>
      </c>
      <c r="AA6" s="27"/>
      <c r="AB6" s="28">
        <f t="shared" si="15"/>
        <v>0</v>
      </c>
      <c r="AC6" s="29">
        <f t="shared" si="16"/>
        <v>0</v>
      </c>
      <c r="AD6" s="30"/>
      <c r="AE6" s="31">
        <f t="shared" si="21"/>
        <v>0</v>
      </c>
      <c r="AF6" s="32">
        <f t="shared" si="17"/>
        <v>0</v>
      </c>
      <c r="AG6"/>
      <c r="AH6"/>
      <c r="AI6"/>
      <c r="AJ6"/>
      <c r="AK6"/>
      <c r="AL6"/>
      <c r="AM6"/>
      <c r="AN6"/>
      <c r="AO6"/>
      <c r="AP6"/>
      <c r="AQ6"/>
      <c r="AR6"/>
      <c r="AS6"/>
      <c r="AT6"/>
      <c r="AU6"/>
      <c r="AV6"/>
      <c r="AW6"/>
      <c r="AX6" s="26"/>
    </row>
    <row r="7" spans="1:50" s="4" customFormat="1" ht="15.75" x14ac:dyDescent="0.25">
      <c r="A7" s="100"/>
      <c r="B7" s="101"/>
      <c r="C7" s="102"/>
      <c r="D7" s="91"/>
      <c r="E7" s="81">
        <f t="shared" si="18"/>
        <v>0</v>
      </c>
      <c r="F7" s="82">
        <f t="shared" si="0"/>
        <v>0</v>
      </c>
      <c r="G7" s="83">
        <f t="shared" si="1"/>
        <v>0</v>
      </c>
      <c r="H7" s="81">
        <f>IF(ISNA(MATCH($B7,'ED Tech programs'!$A$2:$A$18,0)),0,1)</f>
        <v>0</v>
      </c>
      <c r="I7" s="84">
        <f t="shared" si="2"/>
        <v>0</v>
      </c>
      <c r="J7" s="84">
        <f>IF(ISNA(MATCH($B7,'ED Tech programs'!$G$2:$G$3,0)),0,1)</f>
        <v>0</v>
      </c>
      <c r="K7" s="84">
        <f t="shared" si="3"/>
        <v>0</v>
      </c>
      <c r="L7" s="85">
        <f t="shared" si="4"/>
        <v>0</v>
      </c>
      <c r="M7" s="86">
        <f t="shared" si="5"/>
        <v>0</v>
      </c>
      <c r="N7" s="87">
        <f t="shared" si="6"/>
        <v>0</v>
      </c>
      <c r="O7" s="81">
        <f>IF(ISNA(MATCH($B7,'Clinical Super Programs'!$A$2:$A$6,0)),0,1)</f>
        <v>0</v>
      </c>
      <c r="P7" s="88">
        <f t="shared" si="7"/>
        <v>0</v>
      </c>
      <c r="Q7" s="83">
        <f t="shared" si="8"/>
        <v>0</v>
      </c>
      <c r="R7" s="81">
        <f>SUMIF('Supplies cost'!$A$2:$A$108,'Program allocation estimate'!$B7,'Supplies cost'!$G$2:$G$108)</f>
        <v>0</v>
      </c>
      <c r="S7" s="84">
        <f t="shared" si="9"/>
        <v>0</v>
      </c>
      <c r="T7" s="89">
        <f t="shared" si="19"/>
        <v>0</v>
      </c>
      <c r="U7" s="90">
        <f t="shared" si="10"/>
        <v>0</v>
      </c>
      <c r="V7" s="79">
        <f>IF(OR(C7="New",C7="NEW",C7="new"),$D7*$V$2,0)</f>
        <v>0</v>
      </c>
      <c r="W7" s="79">
        <f>IF(OR(C7="New",C7="NEW",C7="new"),$D7*$W$2,0)</f>
        <v>0</v>
      </c>
      <c r="X7" s="79">
        <f>IF(OR(C7="New",C7="NEW",C7="new"),$D7*$X$2,0)</f>
        <v>0</v>
      </c>
      <c r="Y7" s="79">
        <f>IF(OR(C7="New",C7="NEW",C7="new"),$D7*$Y$2,0)</f>
        <v>0</v>
      </c>
      <c r="Z7" s="12">
        <f t="shared" si="20"/>
        <v>0</v>
      </c>
      <c r="AA7" s="27"/>
      <c r="AB7" s="28">
        <f t="shared" si="15"/>
        <v>0</v>
      </c>
      <c r="AC7" s="29">
        <f t="shared" si="16"/>
        <v>0</v>
      </c>
      <c r="AD7" s="30"/>
      <c r="AE7" s="31">
        <f t="shared" si="21"/>
        <v>0</v>
      </c>
      <c r="AF7" s="32">
        <f>IF(AD7&lt;&gt;0,IF(AC7&lt;AD7,AC7,AD7),AC7)</f>
        <v>0</v>
      </c>
      <c r="AG7"/>
      <c r="AH7"/>
      <c r="AI7"/>
      <c r="AJ7"/>
      <c r="AK7"/>
      <c r="AL7"/>
      <c r="AM7"/>
      <c r="AN7"/>
      <c r="AO7"/>
      <c r="AP7"/>
      <c r="AQ7"/>
      <c r="AR7"/>
      <c r="AS7"/>
      <c r="AT7"/>
      <c r="AU7"/>
      <c r="AV7"/>
      <c r="AW7"/>
      <c r="AX7" s="26"/>
    </row>
    <row r="8" spans="1:50" s="4" customFormat="1" ht="15.75" x14ac:dyDescent="0.25">
      <c r="A8" s="97"/>
      <c r="B8" s="98"/>
      <c r="C8" s="99"/>
      <c r="D8" s="80"/>
      <c r="E8" s="81">
        <f t="shared" si="18"/>
        <v>0</v>
      </c>
      <c r="F8" s="82">
        <f t="shared" si="0"/>
        <v>0</v>
      </c>
      <c r="G8" s="83">
        <f t="shared" si="1"/>
        <v>0</v>
      </c>
      <c r="H8" s="81">
        <f>IF(ISNA(MATCH($B8,'ED Tech programs'!$A$2:$A$18,0)),0,1)</f>
        <v>0</v>
      </c>
      <c r="I8" s="84">
        <f t="shared" si="2"/>
        <v>0</v>
      </c>
      <c r="J8" s="84">
        <f>IF(ISNA(MATCH($B8,'ED Tech programs'!$G$2:$G$3,0)),0,1)</f>
        <v>0</v>
      </c>
      <c r="K8" s="84">
        <f t="shared" si="3"/>
        <v>0</v>
      </c>
      <c r="L8" s="85">
        <f t="shared" si="4"/>
        <v>0</v>
      </c>
      <c r="M8" s="86">
        <f t="shared" si="5"/>
        <v>0</v>
      </c>
      <c r="N8" s="87">
        <f t="shared" si="6"/>
        <v>0</v>
      </c>
      <c r="O8" s="81">
        <f>IF(ISNA(MATCH($B8,'Clinical Super Programs'!$A$2:$A$6,0)),0,1)</f>
        <v>0</v>
      </c>
      <c r="P8" s="88">
        <f t="shared" si="7"/>
        <v>0</v>
      </c>
      <c r="Q8" s="83">
        <f t="shared" si="8"/>
        <v>0</v>
      </c>
      <c r="R8" s="81">
        <f>SUMIF('Supplies cost'!$A$2:$A$108,'Program allocation estimate'!$B8,'Supplies cost'!$G$2:$G$108)</f>
        <v>0</v>
      </c>
      <c r="S8" s="84">
        <f t="shared" si="9"/>
        <v>0</v>
      </c>
      <c r="T8" s="89">
        <f t="shared" si="19"/>
        <v>0</v>
      </c>
      <c r="U8" s="90">
        <f t="shared" si="10"/>
        <v>0</v>
      </c>
      <c r="V8" s="79">
        <f t="shared" si="11"/>
        <v>0</v>
      </c>
      <c r="W8" s="79">
        <f t="shared" si="12"/>
        <v>0</v>
      </c>
      <c r="X8" s="79">
        <f t="shared" si="13"/>
        <v>0</v>
      </c>
      <c r="Y8" s="79">
        <f t="shared" si="14"/>
        <v>0</v>
      </c>
      <c r="Z8" s="12">
        <f t="shared" si="20"/>
        <v>0</v>
      </c>
      <c r="AA8" s="27"/>
      <c r="AB8" s="28">
        <f t="shared" si="15"/>
        <v>0</v>
      </c>
      <c r="AC8" s="29">
        <f t="shared" si="16"/>
        <v>0</v>
      </c>
      <c r="AD8" s="30"/>
      <c r="AE8" s="31">
        <f t="shared" si="21"/>
        <v>0</v>
      </c>
      <c r="AF8" s="32">
        <f t="shared" si="17"/>
        <v>0</v>
      </c>
      <c r="AG8"/>
      <c r="AH8"/>
      <c r="AI8"/>
      <c r="AJ8"/>
      <c r="AK8"/>
      <c r="AL8"/>
      <c r="AM8"/>
      <c r="AN8"/>
      <c r="AO8"/>
      <c r="AP8"/>
      <c r="AQ8"/>
      <c r="AR8"/>
      <c r="AS8"/>
      <c r="AT8"/>
      <c r="AU8"/>
      <c r="AV8"/>
      <c r="AW8"/>
      <c r="AX8" s="26"/>
    </row>
    <row r="9" spans="1:50" s="4" customFormat="1" ht="15.75" x14ac:dyDescent="0.25">
      <c r="A9" s="97"/>
      <c r="B9" s="98"/>
      <c r="C9" s="99"/>
      <c r="D9" s="80"/>
      <c r="E9" s="81">
        <f t="shared" si="18"/>
        <v>0</v>
      </c>
      <c r="F9" s="82">
        <f t="shared" si="0"/>
        <v>0</v>
      </c>
      <c r="G9" s="83">
        <f t="shared" si="1"/>
        <v>0</v>
      </c>
      <c r="H9" s="81">
        <f>IF(ISNA(MATCH($B9,'ED Tech programs'!$A$2:$A$18,0)),0,1)</f>
        <v>0</v>
      </c>
      <c r="I9" s="84">
        <f t="shared" si="2"/>
        <v>0</v>
      </c>
      <c r="J9" s="84">
        <f>IF(ISNA(MATCH($B9,'ED Tech programs'!$G$2:$G$3,0)),0,1)</f>
        <v>0</v>
      </c>
      <c r="K9" s="84">
        <f t="shared" si="3"/>
        <v>0</v>
      </c>
      <c r="L9" s="85">
        <f t="shared" si="4"/>
        <v>0</v>
      </c>
      <c r="M9" s="86">
        <f t="shared" si="5"/>
        <v>0</v>
      </c>
      <c r="N9" s="87">
        <f t="shared" si="6"/>
        <v>0</v>
      </c>
      <c r="O9" s="81">
        <f>IF(ISNA(MATCH($B9,'Clinical Super Programs'!$A$2:$A$6,0)),0,1)</f>
        <v>0</v>
      </c>
      <c r="P9" s="88">
        <f t="shared" si="7"/>
        <v>0</v>
      </c>
      <c r="Q9" s="83">
        <f t="shared" si="8"/>
        <v>0</v>
      </c>
      <c r="R9" s="81">
        <f>SUMIF('Supplies cost'!$A$2:$A$108,'Program allocation estimate'!$B9,'Supplies cost'!$G$2:$G$108)</f>
        <v>0</v>
      </c>
      <c r="S9" s="84">
        <f t="shared" si="9"/>
        <v>0</v>
      </c>
      <c r="T9" s="89">
        <f t="shared" si="19"/>
        <v>0</v>
      </c>
      <c r="U9" s="90">
        <f t="shared" si="10"/>
        <v>0</v>
      </c>
      <c r="V9" s="79">
        <f t="shared" si="11"/>
        <v>0</v>
      </c>
      <c r="W9" s="79">
        <f t="shared" si="12"/>
        <v>0</v>
      </c>
      <c r="X9" s="79">
        <f t="shared" si="13"/>
        <v>0</v>
      </c>
      <c r="Y9" s="79">
        <f t="shared" si="14"/>
        <v>0</v>
      </c>
      <c r="Z9" s="12">
        <f t="shared" si="20"/>
        <v>0</v>
      </c>
      <c r="AA9" s="27"/>
      <c r="AB9" s="28">
        <f t="shared" si="15"/>
        <v>0</v>
      </c>
      <c r="AC9" s="29">
        <f t="shared" si="16"/>
        <v>0</v>
      </c>
      <c r="AD9" s="30"/>
      <c r="AE9" s="31">
        <f t="shared" si="21"/>
        <v>0</v>
      </c>
      <c r="AF9" s="32">
        <f t="shared" si="17"/>
        <v>0</v>
      </c>
      <c r="AG9"/>
      <c r="AH9"/>
      <c r="AI9"/>
      <c r="AJ9"/>
      <c r="AK9"/>
      <c r="AL9"/>
      <c r="AM9"/>
      <c r="AN9"/>
      <c r="AO9"/>
      <c r="AP9"/>
      <c r="AQ9"/>
      <c r="AR9"/>
      <c r="AS9"/>
      <c r="AT9"/>
      <c r="AU9"/>
      <c r="AV9"/>
      <c r="AW9"/>
      <c r="AX9" s="26"/>
    </row>
    <row r="10" spans="1:50" s="4" customFormat="1" ht="15.75" x14ac:dyDescent="0.25">
      <c r="A10" s="97"/>
      <c r="B10" s="98"/>
      <c r="C10" s="99"/>
      <c r="D10" s="80"/>
      <c r="E10" s="81">
        <f t="shared" si="18"/>
        <v>0</v>
      </c>
      <c r="F10" s="82">
        <f t="shared" si="0"/>
        <v>0</v>
      </c>
      <c r="G10" s="83">
        <f t="shared" si="1"/>
        <v>0</v>
      </c>
      <c r="H10" s="81">
        <f>IF(ISNA(MATCH($B10,'ED Tech programs'!$A$2:$A$18,0)),0,1)</f>
        <v>0</v>
      </c>
      <c r="I10" s="84">
        <f t="shared" si="2"/>
        <v>0</v>
      </c>
      <c r="J10" s="84">
        <f>IF(ISNA(MATCH($B10,'ED Tech programs'!$G$2:$G$3,0)),0,1)</f>
        <v>0</v>
      </c>
      <c r="K10" s="84">
        <f t="shared" si="3"/>
        <v>0</v>
      </c>
      <c r="L10" s="85">
        <f t="shared" si="4"/>
        <v>0</v>
      </c>
      <c r="M10" s="86">
        <f t="shared" si="5"/>
        <v>0</v>
      </c>
      <c r="N10" s="87">
        <f t="shared" si="6"/>
        <v>0</v>
      </c>
      <c r="O10" s="81">
        <f>IF(ISNA(MATCH($B10,'Clinical Super Programs'!$A$2:$A$6,0)),0,1)</f>
        <v>0</v>
      </c>
      <c r="P10" s="88">
        <f t="shared" si="7"/>
        <v>0</v>
      </c>
      <c r="Q10" s="83">
        <f t="shared" si="8"/>
        <v>0</v>
      </c>
      <c r="R10" s="81">
        <f>SUMIF('Supplies cost'!$A$2:$A$108,'Program allocation estimate'!$B10,'Supplies cost'!$G$2:$G$108)</f>
        <v>0</v>
      </c>
      <c r="S10" s="84">
        <f t="shared" si="9"/>
        <v>0</v>
      </c>
      <c r="T10" s="89">
        <f t="shared" si="19"/>
        <v>0</v>
      </c>
      <c r="U10" s="90">
        <f t="shared" si="10"/>
        <v>0</v>
      </c>
      <c r="V10" s="79">
        <f t="shared" si="11"/>
        <v>0</v>
      </c>
      <c r="W10" s="79">
        <f t="shared" si="12"/>
        <v>0</v>
      </c>
      <c r="X10" s="79">
        <f t="shared" si="13"/>
        <v>0</v>
      </c>
      <c r="Y10" s="79">
        <f t="shared" si="14"/>
        <v>0</v>
      </c>
      <c r="Z10" s="12">
        <f t="shared" si="20"/>
        <v>0</v>
      </c>
      <c r="AA10" s="27"/>
      <c r="AB10" s="28">
        <f t="shared" si="15"/>
        <v>0</v>
      </c>
      <c r="AC10" s="29">
        <f t="shared" si="16"/>
        <v>0</v>
      </c>
      <c r="AD10" s="30"/>
      <c r="AE10" s="31">
        <f t="shared" si="21"/>
        <v>0</v>
      </c>
      <c r="AF10" s="32">
        <f t="shared" si="17"/>
        <v>0</v>
      </c>
      <c r="AG10"/>
      <c r="AH10"/>
      <c r="AI10"/>
      <c r="AJ10"/>
      <c r="AK10"/>
      <c r="AL10"/>
      <c r="AM10"/>
      <c r="AN10"/>
      <c r="AO10"/>
      <c r="AP10"/>
      <c r="AQ10"/>
      <c r="AR10"/>
      <c r="AS10"/>
      <c r="AT10"/>
      <c r="AU10"/>
      <c r="AV10"/>
      <c r="AW10"/>
      <c r="AX10" s="26"/>
    </row>
    <row r="11" spans="1:50" s="4" customFormat="1" ht="15.75" x14ac:dyDescent="0.25">
      <c r="A11" s="97"/>
      <c r="B11" s="98"/>
      <c r="C11" s="99"/>
      <c r="D11" s="80"/>
      <c r="E11" s="81">
        <f t="shared" si="18"/>
        <v>0</v>
      </c>
      <c r="F11" s="82">
        <f t="shared" si="0"/>
        <v>0</v>
      </c>
      <c r="G11" s="83">
        <f t="shared" si="1"/>
        <v>0</v>
      </c>
      <c r="H11" s="81">
        <f>IF(ISNA(MATCH($B11,'ED Tech programs'!$A$2:$A$18,0)),0,1)</f>
        <v>0</v>
      </c>
      <c r="I11" s="84">
        <f t="shared" si="2"/>
        <v>0</v>
      </c>
      <c r="J11" s="84">
        <f>IF(ISNA(MATCH($B11,'ED Tech programs'!$G$2:$G$3,0)),0,1)</f>
        <v>0</v>
      </c>
      <c r="K11" s="84">
        <f t="shared" si="3"/>
        <v>0</v>
      </c>
      <c r="L11" s="85">
        <f t="shared" si="4"/>
        <v>0</v>
      </c>
      <c r="M11" s="86">
        <f t="shared" si="5"/>
        <v>0</v>
      </c>
      <c r="N11" s="87">
        <f t="shared" si="6"/>
        <v>0</v>
      </c>
      <c r="O11" s="81">
        <f>IF(ISNA(MATCH($B11,'Clinical Super Programs'!$A$2:$A$6,0)),0,1)</f>
        <v>0</v>
      </c>
      <c r="P11" s="88">
        <f t="shared" si="7"/>
        <v>0</v>
      </c>
      <c r="Q11" s="83">
        <f t="shared" si="8"/>
        <v>0</v>
      </c>
      <c r="R11" s="81">
        <f>SUMIF('Supplies cost'!$A$2:$A$108,'Program allocation estimate'!$B11,'Supplies cost'!$G$2:$G$108)</f>
        <v>0</v>
      </c>
      <c r="S11" s="84">
        <f t="shared" si="9"/>
        <v>0</v>
      </c>
      <c r="T11" s="89">
        <f t="shared" si="19"/>
        <v>0</v>
      </c>
      <c r="U11" s="90">
        <f t="shared" si="10"/>
        <v>0</v>
      </c>
      <c r="V11" s="79">
        <f t="shared" si="11"/>
        <v>0</v>
      </c>
      <c r="W11" s="79">
        <f t="shared" si="12"/>
        <v>0</v>
      </c>
      <c r="X11" s="79">
        <f t="shared" si="13"/>
        <v>0</v>
      </c>
      <c r="Y11" s="79">
        <f t="shared" si="14"/>
        <v>0</v>
      </c>
      <c r="Z11" s="12">
        <f t="shared" si="20"/>
        <v>0</v>
      </c>
      <c r="AA11" s="27"/>
      <c r="AB11" s="28">
        <f t="shared" si="15"/>
        <v>0</v>
      </c>
      <c r="AC11" s="29">
        <f t="shared" si="16"/>
        <v>0</v>
      </c>
      <c r="AD11" s="30"/>
      <c r="AE11" s="31">
        <f t="shared" si="21"/>
        <v>0</v>
      </c>
      <c r="AF11" s="32">
        <f t="shared" si="17"/>
        <v>0</v>
      </c>
      <c r="AG11"/>
      <c r="AH11"/>
      <c r="AI11"/>
      <c r="AJ11"/>
      <c r="AK11"/>
      <c r="AL11"/>
      <c r="AM11"/>
      <c r="AN11"/>
      <c r="AO11"/>
      <c r="AP11"/>
      <c r="AQ11"/>
      <c r="AR11"/>
      <c r="AS11"/>
      <c r="AT11"/>
      <c r="AU11"/>
      <c r="AV11"/>
      <c r="AW11"/>
      <c r="AX11" s="26"/>
    </row>
    <row r="12" spans="1:50" s="4" customFormat="1" ht="15.75" x14ac:dyDescent="0.25">
      <c r="A12" s="97"/>
      <c r="B12" s="98"/>
      <c r="C12" s="99"/>
      <c r="D12" s="80"/>
      <c r="E12" s="81">
        <f t="shared" si="18"/>
        <v>0</v>
      </c>
      <c r="F12" s="82">
        <f t="shared" si="0"/>
        <v>0</v>
      </c>
      <c r="G12" s="83">
        <f t="shared" si="1"/>
        <v>0</v>
      </c>
      <c r="H12" s="81">
        <f>IF(ISNA(MATCH($B12,'ED Tech programs'!$A$2:$A$18,0)),0,1)</f>
        <v>0</v>
      </c>
      <c r="I12" s="84">
        <f t="shared" si="2"/>
        <v>0</v>
      </c>
      <c r="J12" s="84">
        <f>IF(ISNA(MATCH($B12,'ED Tech programs'!$G$2:$G$3,0)),0,1)</f>
        <v>0</v>
      </c>
      <c r="K12" s="84">
        <f t="shared" si="3"/>
        <v>0</v>
      </c>
      <c r="L12" s="85">
        <f t="shared" si="4"/>
        <v>0</v>
      </c>
      <c r="M12" s="86">
        <f t="shared" si="5"/>
        <v>0</v>
      </c>
      <c r="N12" s="87">
        <f t="shared" si="6"/>
        <v>0</v>
      </c>
      <c r="O12" s="81">
        <f>IF(ISNA(MATCH($B12,'Clinical Super Programs'!$A$2:$A$6,0)),0,1)</f>
        <v>0</v>
      </c>
      <c r="P12" s="88">
        <f t="shared" si="7"/>
        <v>0</v>
      </c>
      <c r="Q12" s="83">
        <f t="shared" si="8"/>
        <v>0</v>
      </c>
      <c r="R12" s="81">
        <f>SUMIF('Supplies cost'!$A$2:$A$108,'Program allocation estimate'!$B12,'Supplies cost'!$G$2:$G$108)</f>
        <v>0</v>
      </c>
      <c r="S12" s="84">
        <f t="shared" si="9"/>
        <v>0</v>
      </c>
      <c r="T12" s="89">
        <f t="shared" si="19"/>
        <v>0</v>
      </c>
      <c r="U12" s="90">
        <f t="shared" si="10"/>
        <v>0</v>
      </c>
      <c r="V12" s="79">
        <f t="shared" si="11"/>
        <v>0</v>
      </c>
      <c r="W12" s="79">
        <f t="shared" si="12"/>
        <v>0</v>
      </c>
      <c r="X12" s="79">
        <f t="shared" si="13"/>
        <v>0</v>
      </c>
      <c r="Y12" s="79">
        <f t="shared" si="14"/>
        <v>0</v>
      </c>
      <c r="Z12" s="12">
        <f t="shared" si="20"/>
        <v>0</v>
      </c>
      <c r="AA12" s="27"/>
      <c r="AB12" s="28">
        <f t="shared" si="15"/>
        <v>0</v>
      </c>
      <c r="AC12" s="29">
        <f t="shared" si="16"/>
        <v>0</v>
      </c>
      <c r="AD12" s="30"/>
      <c r="AE12" s="31">
        <f t="shared" si="21"/>
        <v>0</v>
      </c>
      <c r="AF12" s="32">
        <f t="shared" si="17"/>
        <v>0</v>
      </c>
      <c r="AG12"/>
      <c r="AH12"/>
      <c r="AI12"/>
      <c r="AJ12"/>
      <c r="AK12"/>
      <c r="AL12"/>
      <c r="AM12"/>
      <c r="AN12"/>
      <c r="AO12"/>
      <c r="AP12"/>
      <c r="AQ12"/>
      <c r="AR12"/>
      <c r="AS12"/>
      <c r="AT12"/>
      <c r="AU12"/>
      <c r="AV12"/>
      <c r="AW12"/>
      <c r="AX12" s="26"/>
    </row>
    <row r="13" spans="1:50" s="4" customFormat="1" ht="15.75" x14ac:dyDescent="0.25">
      <c r="A13" s="97"/>
      <c r="B13" s="98"/>
      <c r="C13" s="99"/>
      <c r="D13" s="80"/>
      <c r="E13" s="81">
        <f t="shared" si="18"/>
        <v>0</v>
      </c>
      <c r="F13" s="82">
        <f t="shared" si="0"/>
        <v>0</v>
      </c>
      <c r="G13" s="83">
        <f t="shared" si="1"/>
        <v>0</v>
      </c>
      <c r="H13" s="81">
        <f>IF(ISNA(MATCH($B13,'ED Tech programs'!$A$2:$A$18,0)),0,1)</f>
        <v>0</v>
      </c>
      <c r="I13" s="84">
        <f t="shared" si="2"/>
        <v>0</v>
      </c>
      <c r="J13" s="84">
        <f>IF(ISNA(MATCH($B13,'ED Tech programs'!$G$2:$G$3,0)),0,1)</f>
        <v>0</v>
      </c>
      <c r="K13" s="84">
        <f t="shared" si="3"/>
        <v>0</v>
      </c>
      <c r="L13" s="85">
        <f t="shared" si="4"/>
        <v>0</v>
      </c>
      <c r="M13" s="86">
        <f t="shared" si="5"/>
        <v>0</v>
      </c>
      <c r="N13" s="87">
        <f t="shared" si="6"/>
        <v>0</v>
      </c>
      <c r="O13" s="81">
        <f>IF(ISNA(MATCH($B13,'Clinical Super Programs'!$A$2:$A$6,0)),0,1)</f>
        <v>0</v>
      </c>
      <c r="P13" s="88">
        <f t="shared" si="7"/>
        <v>0</v>
      </c>
      <c r="Q13" s="83">
        <f t="shared" si="8"/>
        <v>0</v>
      </c>
      <c r="R13" s="81">
        <f>SUMIF('Supplies cost'!$A$2:$A$108,'Program allocation estimate'!$B13,'Supplies cost'!$G$2:$G$108)</f>
        <v>0</v>
      </c>
      <c r="S13" s="84">
        <f t="shared" si="9"/>
        <v>0</v>
      </c>
      <c r="T13" s="89">
        <f t="shared" si="19"/>
        <v>0</v>
      </c>
      <c r="U13" s="90">
        <f t="shared" si="10"/>
        <v>0</v>
      </c>
      <c r="V13" s="79">
        <f t="shared" si="11"/>
        <v>0</v>
      </c>
      <c r="W13" s="79">
        <f t="shared" si="12"/>
        <v>0</v>
      </c>
      <c r="X13" s="79">
        <f t="shared" si="13"/>
        <v>0</v>
      </c>
      <c r="Y13" s="79">
        <f t="shared" si="14"/>
        <v>0</v>
      </c>
      <c r="Z13" s="12">
        <f t="shared" si="20"/>
        <v>0</v>
      </c>
      <c r="AA13" s="27"/>
      <c r="AB13" s="28">
        <f t="shared" si="15"/>
        <v>0</v>
      </c>
      <c r="AC13" s="29">
        <f t="shared" si="16"/>
        <v>0</v>
      </c>
      <c r="AD13" s="30"/>
      <c r="AE13" s="31">
        <f t="shared" si="21"/>
        <v>0</v>
      </c>
      <c r="AF13" s="32">
        <f t="shared" si="17"/>
        <v>0</v>
      </c>
      <c r="AG13"/>
      <c r="AH13"/>
      <c r="AI13"/>
      <c r="AJ13"/>
      <c r="AK13"/>
      <c r="AL13"/>
      <c r="AM13"/>
      <c r="AN13"/>
      <c r="AO13"/>
      <c r="AP13"/>
      <c r="AQ13"/>
      <c r="AR13"/>
      <c r="AS13"/>
      <c r="AT13"/>
      <c r="AU13"/>
      <c r="AV13"/>
      <c r="AW13"/>
      <c r="AX13" s="26"/>
    </row>
    <row r="16" spans="1:50" ht="15.75" x14ac:dyDescent="0.25">
      <c r="A16" s="33" t="s">
        <v>145</v>
      </c>
    </row>
    <row r="17" spans="1:1" x14ac:dyDescent="0.25">
      <c r="A17" s="35" t="s">
        <v>152</v>
      </c>
    </row>
    <row r="18" spans="1:1" x14ac:dyDescent="0.25">
      <c r="A18" s="2" t="s">
        <v>146</v>
      </c>
    </row>
    <row r="19" spans="1:1" x14ac:dyDescent="0.25">
      <c r="A19" s="2" t="s">
        <v>147</v>
      </c>
    </row>
    <row r="20" spans="1:1" x14ac:dyDescent="0.25">
      <c r="A20" s="2" t="s">
        <v>157</v>
      </c>
    </row>
    <row r="21" spans="1:1" x14ac:dyDescent="0.25">
      <c r="A21" s="2" t="s">
        <v>148</v>
      </c>
    </row>
    <row r="22" spans="1:1" x14ac:dyDescent="0.25">
      <c r="A22" s="2" t="s">
        <v>149</v>
      </c>
    </row>
  </sheetData>
  <mergeCells count="4">
    <mergeCell ref="H1:L1"/>
    <mergeCell ref="O1:Q1"/>
    <mergeCell ref="U1:Y1"/>
    <mergeCell ref="A1:C1"/>
  </mergeCells>
  <pageMargins left="0.2" right="0.2" top="0.75" bottom="0.75" header="0.3" footer="0.3"/>
  <pageSetup scale="47" orientation="landscape" r:id="rId1"/>
  <headerFooter>
    <oddHeader>&amp;L&amp;A -Updated 2-20-18&amp;R01/09/18</oddHeader>
  </headerFooter>
  <colBreaks count="1" manualBreakCount="1">
    <brk id="21" min="2" max="16"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809AF-B24D-4C04-A930-1DAD89636C03}">
  <sheetPr>
    <tabColor theme="7" tint="0.39997558519241921"/>
  </sheetPr>
  <dimension ref="A1:G108"/>
  <sheetViews>
    <sheetView workbookViewId="0">
      <selection activeCell="I1" sqref="I1"/>
    </sheetView>
  </sheetViews>
  <sheetFormatPr defaultRowHeight="15" x14ac:dyDescent="0.25"/>
  <cols>
    <col min="2" max="2" width="17.140625" customWidth="1"/>
    <col min="8" max="8" width="5.28515625" customWidth="1"/>
  </cols>
  <sheetData>
    <row r="1" spans="1:7" ht="60" x14ac:dyDescent="0.25">
      <c r="A1" t="s">
        <v>0</v>
      </c>
      <c r="B1" t="s">
        <v>30</v>
      </c>
      <c r="G1" s="9" t="s">
        <v>159</v>
      </c>
    </row>
    <row r="2" spans="1:7" x14ac:dyDescent="0.25">
      <c r="A2" s="6">
        <v>1</v>
      </c>
      <c r="B2" s="6" t="s">
        <v>31</v>
      </c>
      <c r="G2">
        <v>7674</v>
      </c>
    </row>
    <row r="3" spans="1:7" x14ac:dyDescent="0.25">
      <c r="A3" s="6">
        <v>1.0205</v>
      </c>
      <c r="B3" s="6" t="s">
        <v>32</v>
      </c>
      <c r="G3">
        <v>7674</v>
      </c>
    </row>
    <row r="4" spans="1:7" x14ac:dyDescent="0.25">
      <c r="A4" s="6">
        <v>1.0303</v>
      </c>
      <c r="B4" s="6" t="s">
        <v>33</v>
      </c>
      <c r="G4">
        <v>7311</v>
      </c>
    </row>
    <row r="5" spans="1:7" x14ac:dyDescent="0.25">
      <c r="A5" s="6">
        <v>1.0304</v>
      </c>
      <c r="B5" s="6" t="s">
        <v>34</v>
      </c>
      <c r="G5">
        <v>7311</v>
      </c>
    </row>
    <row r="6" spans="1:7" x14ac:dyDescent="0.25">
      <c r="A6" s="6">
        <v>1.0601</v>
      </c>
      <c r="B6" s="6" t="s">
        <v>35</v>
      </c>
      <c r="G6">
        <v>7311</v>
      </c>
    </row>
    <row r="7" spans="1:7" x14ac:dyDescent="0.25">
      <c r="A7" s="6">
        <v>1.0605</v>
      </c>
      <c r="B7" s="6" t="s">
        <v>165</v>
      </c>
      <c r="G7">
        <v>7311</v>
      </c>
    </row>
    <row r="8" spans="1:7" x14ac:dyDescent="0.25">
      <c r="A8" s="6">
        <v>1.1101000000000001</v>
      </c>
      <c r="B8" s="6" t="s">
        <v>36</v>
      </c>
      <c r="G8">
        <v>7311</v>
      </c>
    </row>
    <row r="9" spans="1:7" x14ac:dyDescent="0.25">
      <c r="A9" s="6">
        <v>3.0101</v>
      </c>
      <c r="B9" s="6" t="s">
        <v>37</v>
      </c>
      <c r="G9">
        <v>7311</v>
      </c>
    </row>
    <row r="10" spans="1:7" x14ac:dyDescent="0.25">
      <c r="A10" s="6">
        <v>3.0200999999999998</v>
      </c>
      <c r="B10" t="s">
        <v>38</v>
      </c>
      <c r="G10">
        <v>7311</v>
      </c>
    </row>
    <row r="11" spans="1:7" x14ac:dyDescent="0.25">
      <c r="A11" s="6">
        <v>3.0506000000000002</v>
      </c>
      <c r="B11" s="6" t="s">
        <v>39</v>
      </c>
      <c r="G11">
        <v>7311</v>
      </c>
    </row>
    <row r="12" spans="1:7" x14ac:dyDescent="0.25">
      <c r="A12" s="6">
        <v>3.0510999999999999</v>
      </c>
      <c r="B12" s="6" t="s">
        <v>40</v>
      </c>
      <c r="G12">
        <v>11850</v>
      </c>
    </row>
    <row r="13" spans="1:7" x14ac:dyDescent="0.25">
      <c r="A13" s="6">
        <v>9.0701999999999998</v>
      </c>
      <c r="B13" s="6" t="s">
        <v>41</v>
      </c>
      <c r="G13">
        <v>2310</v>
      </c>
    </row>
    <row r="14" spans="1:7" x14ac:dyDescent="0.25">
      <c r="A14" s="6">
        <v>10.020200000000001</v>
      </c>
      <c r="B14" t="s">
        <v>42</v>
      </c>
      <c r="G14">
        <v>7311</v>
      </c>
    </row>
    <row r="15" spans="1:7" x14ac:dyDescent="0.25">
      <c r="A15" s="6">
        <v>10.030099999999999</v>
      </c>
      <c r="B15" s="6" t="s">
        <v>43</v>
      </c>
      <c r="G15">
        <v>7311</v>
      </c>
    </row>
    <row r="16" spans="1:7" x14ac:dyDescent="0.25">
      <c r="A16" s="6">
        <v>10.0303</v>
      </c>
      <c r="B16" s="6" t="s">
        <v>44</v>
      </c>
      <c r="G16">
        <v>7311</v>
      </c>
    </row>
    <row r="17" spans="1:7" x14ac:dyDescent="0.25">
      <c r="A17" s="6">
        <v>10.0305</v>
      </c>
      <c r="B17" s="6" t="s">
        <v>45</v>
      </c>
      <c r="G17">
        <v>7311</v>
      </c>
    </row>
    <row r="18" spans="1:7" x14ac:dyDescent="0.25">
      <c r="A18" s="6">
        <v>11.0101</v>
      </c>
      <c r="B18" s="6" t="s">
        <v>46</v>
      </c>
      <c r="G18">
        <v>7311</v>
      </c>
    </row>
    <row r="19" spans="1:7" x14ac:dyDescent="0.25">
      <c r="A19" s="6">
        <v>11.010300000000001</v>
      </c>
      <c r="B19" t="s">
        <v>47</v>
      </c>
      <c r="G19">
        <v>7311</v>
      </c>
    </row>
    <row r="20" spans="1:7" x14ac:dyDescent="0.25">
      <c r="A20" s="6">
        <v>11.100300000000001</v>
      </c>
      <c r="B20" s="6" t="s">
        <v>48</v>
      </c>
      <c r="G20">
        <v>7311</v>
      </c>
    </row>
    <row r="21" spans="1:7" x14ac:dyDescent="0.25">
      <c r="A21" s="6">
        <v>12.040100000000001</v>
      </c>
      <c r="B21" s="6" t="s">
        <v>49</v>
      </c>
      <c r="G21">
        <v>7311</v>
      </c>
    </row>
    <row r="22" spans="1:7" x14ac:dyDescent="0.25">
      <c r="A22" s="6">
        <v>12.041</v>
      </c>
      <c r="B22" s="6" t="s">
        <v>166</v>
      </c>
      <c r="G22">
        <v>7311</v>
      </c>
    </row>
    <row r="23" spans="1:7" x14ac:dyDescent="0.25">
      <c r="A23" s="6">
        <v>12.0501</v>
      </c>
      <c r="B23" s="6" t="s">
        <v>50</v>
      </c>
      <c r="G23">
        <v>7311</v>
      </c>
    </row>
    <row r="24" spans="1:7" x14ac:dyDescent="0.25">
      <c r="A24" s="6">
        <v>12.0503</v>
      </c>
      <c r="B24" s="6" t="s">
        <v>51</v>
      </c>
      <c r="G24">
        <v>15734</v>
      </c>
    </row>
    <row r="25" spans="1:7" x14ac:dyDescent="0.25">
      <c r="A25" s="6">
        <v>12.0505</v>
      </c>
      <c r="B25" s="6" t="s">
        <v>52</v>
      </c>
      <c r="G25">
        <v>7311</v>
      </c>
    </row>
    <row r="26" spans="1:7" x14ac:dyDescent="0.25">
      <c r="A26" s="6">
        <v>13.1501</v>
      </c>
      <c r="B26" s="6" t="s">
        <v>160</v>
      </c>
      <c r="G26">
        <v>7361</v>
      </c>
    </row>
    <row r="27" spans="1:7" x14ac:dyDescent="0.25">
      <c r="A27" s="6">
        <v>14.180099999999999</v>
      </c>
      <c r="B27" s="6" t="s">
        <v>53</v>
      </c>
      <c r="G27">
        <v>5600</v>
      </c>
    </row>
    <row r="28" spans="1:7" x14ac:dyDescent="0.25">
      <c r="A28" s="6">
        <v>15</v>
      </c>
      <c r="B28" s="6" t="s">
        <v>54</v>
      </c>
      <c r="G28">
        <v>5600</v>
      </c>
    </row>
    <row r="29" spans="1:7" x14ac:dyDescent="0.25">
      <c r="A29" s="6">
        <v>15.0001</v>
      </c>
      <c r="B29" s="6" t="s">
        <v>55</v>
      </c>
      <c r="G29">
        <v>7311</v>
      </c>
    </row>
    <row r="30" spans="1:7" x14ac:dyDescent="0.25">
      <c r="A30" s="6">
        <v>15.0406</v>
      </c>
      <c r="B30" s="6" t="s">
        <v>167</v>
      </c>
      <c r="G30">
        <v>7311</v>
      </c>
    </row>
    <row r="31" spans="1:7" x14ac:dyDescent="0.25">
      <c r="A31" s="6">
        <v>15.061299999999999</v>
      </c>
      <c r="B31" s="6" t="s">
        <v>56</v>
      </c>
      <c r="G31">
        <v>7311</v>
      </c>
    </row>
    <row r="32" spans="1:7" x14ac:dyDescent="0.25">
      <c r="A32" s="7">
        <v>15.0617</v>
      </c>
      <c r="B32" s="6" t="s">
        <v>161</v>
      </c>
      <c r="G32">
        <v>7361</v>
      </c>
    </row>
    <row r="33" spans="1:7" x14ac:dyDescent="0.25">
      <c r="A33" s="6">
        <v>15.080500000000001</v>
      </c>
      <c r="B33" s="6" t="s">
        <v>57</v>
      </c>
      <c r="G33">
        <v>5600</v>
      </c>
    </row>
    <row r="34" spans="1:7" x14ac:dyDescent="0.25">
      <c r="A34" s="8">
        <v>15.130100000000001</v>
      </c>
      <c r="B34" s="6" t="s">
        <v>58</v>
      </c>
      <c r="G34">
        <v>7311</v>
      </c>
    </row>
    <row r="35" spans="1:7" x14ac:dyDescent="0.25">
      <c r="A35" s="6">
        <v>15.1302</v>
      </c>
      <c r="B35" s="6" t="s">
        <v>59</v>
      </c>
      <c r="G35">
        <v>7311</v>
      </c>
    </row>
    <row r="36" spans="1:7" x14ac:dyDescent="0.25">
      <c r="A36" s="6">
        <v>15.1303</v>
      </c>
      <c r="B36" s="6" t="s">
        <v>60</v>
      </c>
      <c r="G36">
        <v>7311</v>
      </c>
    </row>
    <row r="37" spans="1:7" x14ac:dyDescent="0.25">
      <c r="A37" s="6">
        <v>15.1701</v>
      </c>
      <c r="B37" s="6" t="s">
        <v>61</v>
      </c>
      <c r="G37">
        <v>7311</v>
      </c>
    </row>
    <row r="38" spans="1:7" x14ac:dyDescent="0.25">
      <c r="A38" s="6">
        <v>19.070900000000002</v>
      </c>
      <c r="B38" s="6" t="s">
        <v>62</v>
      </c>
      <c r="G38">
        <v>1969</v>
      </c>
    </row>
    <row r="39" spans="1:7" x14ac:dyDescent="0.25">
      <c r="A39" s="6">
        <v>19.071000000000002</v>
      </c>
      <c r="B39" s="6" t="s">
        <v>63</v>
      </c>
      <c r="G39">
        <v>7311</v>
      </c>
    </row>
    <row r="40" spans="1:7" x14ac:dyDescent="0.25">
      <c r="A40" s="6">
        <v>31.030100000000001</v>
      </c>
      <c r="B40" s="6" t="s">
        <v>64</v>
      </c>
      <c r="G40">
        <v>7311</v>
      </c>
    </row>
    <row r="41" spans="1:7" x14ac:dyDescent="0.25">
      <c r="A41" s="6">
        <v>31.060099999999998</v>
      </c>
      <c r="B41" s="6" t="s">
        <v>65</v>
      </c>
      <c r="G41">
        <v>7311</v>
      </c>
    </row>
    <row r="42" spans="1:7" x14ac:dyDescent="0.25">
      <c r="A42" s="6">
        <v>32.0105</v>
      </c>
      <c r="B42" s="6" t="s">
        <v>66</v>
      </c>
      <c r="G42">
        <v>7311</v>
      </c>
    </row>
    <row r="43" spans="1:7" x14ac:dyDescent="0.25">
      <c r="A43" s="6">
        <v>32.0107</v>
      </c>
      <c r="B43" s="6" t="s">
        <v>67</v>
      </c>
      <c r="G43">
        <v>7311</v>
      </c>
    </row>
    <row r="44" spans="1:7" x14ac:dyDescent="0.25">
      <c r="A44" s="6">
        <v>41.010100000000001</v>
      </c>
      <c r="B44" s="6" t="s">
        <v>68</v>
      </c>
      <c r="G44">
        <v>7311</v>
      </c>
    </row>
    <row r="45" spans="1:7" x14ac:dyDescent="0.25">
      <c r="A45" s="6">
        <v>43</v>
      </c>
      <c r="B45" s="6" t="s">
        <v>69</v>
      </c>
      <c r="G45">
        <v>2785</v>
      </c>
    </row>
    <row r="46" spans="1:7" x14ac:dyDescent="0.25">
      <c r="A46" s="6">
        <v>43.0107</v>
      </c>
      <c r="B46" s="6" t="s">
        <v>70</v>
      </c>
      <c r="G46">
        <v>2785</v>
      </c>
    </row>
    <row r="47" spans="1:7" x14ac:dyDescent="0.25">
      <c r="A47" s="6">
        <v>43.020299999999999</v>
      </c>
      <c r="B47" s="6" t="s">
        <v>71</v>
      </c>
      <c r="G47">
        <v>7311</v>
      </c>
    </row>
    <row r="48" spans="1:7" x14ac:dyDescent="0.25">
      <c r="A48" s="6">
        <v>46</v>
      </c>
      <c r="B48" s="6" t="s">
        <v>72</v>
      </c>
      <c r="G48">
        <v>7311</v>
      </c>
    </row>
    <row r="49" spans="1:7" x14ac:dyDescent="0.25">
      <c r="A49" s="6">
        <v>46.010100000000001</v>
      </c>
      <c r="B49" t="s">
        <v>73</v>
      </c>
      <c r="G49">
        <v>7311</v>
      </c>
    </row>
    <row r="50" spans="1:7" x14ac:dyDescent="0.25">
      <c r="A50" s="6">
        <v>46.020099999999999</v>
      </c>
      <c r="B50" s="6" t="s">
        <v>74</v>
      </c>
      <c r="G50">
        <v>7311</v>
      </c>
    </row>
    <row r="51" spans="1:7" x14ac:dyDescent="0.25">
      <c r="A51" s="6">
        <v>46.030200000000001</v>
      </c>
      <c r="B51" s="6" t="s">
        <v>75</v>
      </c>
      <c r="G51">
        <v>9537</v>
      </c>
    </row>
    <row r="52" spans="1:7" x14ac:dyDescent="0.25">
      <c r="A52" s="6">
        <v>46.0503</v>
      </c>
      <c r="B52" s="6" t="s">
        <v>76</v>
      </c>
      <c r="G52">
        <v>7311</v>
      </c>
    </row>
    <row r="53" spans="1:7" x14ac:dyDescent="0.25">
      <c r="A53" s="6">
        <v>47.010100000000001</v>
      </c>
      <c r="B53" s="6" t="s">
        <v>77</v>
      </c>
      <c r="G53">
        <v>7311</v>
      </c>
    </row>
    <row r="54" spans="1:7" x14ac:dyDescent="0.25">
      <c r="A54" s="6">
        <v>47.010399999999997</v>
      </c>
      <c r="B54" s="6" t="s">
        <v>78</v>
      </c>
      <c r="G54">
        <v>4046</v>
      </c>
    </row>
    <row r="55" spans="1:7" x14ac:dyDescent="0.25">
      <c r="A55" s="6">
        <v>47.0105</v>
      </c>
      <c r="B55" s="6" t="s">
        <v>79</v>
      </c>
      <c r="G55">
        <v>7311</v>
      </c>
    </row>
    <row r="56" spans="1:7" x14ac:dyDescent="0.25">
      <c r="A56" s="6">
        <v>47.020099999999999</v>
      </c>
      <c r="B56" s="6" t="s">
        <v>80</v>
      </c>
      <c r="G56">
        <v>7311</v>
      </c>
    </row>
    <row r="57" spans="1:7" x14ac:dyDescent="0.25">
      <c r="A57" s="6">
        <v>47.030200000000001</v>
      </c>
      <c r="B57" s="6" t="s">
        <v>81</v>
      </c>
      <c r="G57">
        <v>7311</v>
      </c>
    </row>
    <row r="58" spans="1:7" x14ac:dyDescent="0.25">
      <c r="A58" s="6">
        <v>47.060299999999998</v>
      </c>
      <c r="B58" s="6" t="s">
        <v>82</v>
      </c>
      <c r="G58">
        <v>10330</v>
      </c>
    </row>
    <row r="59" spans="1:7" x14ac:dyDescent="0.25">
      <c r="A59" s="6">
        <v>47.060400000000001</v>
      </c>
      <c r="B59" s="6" t="s">
        <v>83</v>
      </c>
      <c r="G59">
        <v>9408</v>
      </c>
    </row>
    <row r="60" spans="1:7" x14ac:dyDescent="0.25">
      <c r="A60" s="6">
        <v>47.060499999999998</v>
      </c>
      <c r="B60" s="6" t="s">
        <v>84</v>
      </c>
      <c r="G60">
        <v>9408</v>
      </c>
    </row>
    <row r="61" spans="1:7" x14ac:dyDescent="0.25">
      <c r="A61" s="6">
        <v>47.060600000000001</v>
      </c>
      <c r="B61" s="6" t="s">
        <v>85</v>
      </c>
      <c r="G61">
        <v>2021</v>
      </c>
    </row>
    <row r="62" spans="1:7" x14ac:dyDescent="0.25">
      <c r="A62" s="6">
        <v>47.061399999999999</v>
      </c>
      <c r="B62" s="6" t="s">
        <v>162</v>
      </c>
      <c r="G62">
        <v>7361</v>
      </c>
    </row>
    <row r="63" spans="1:7" x14ac:dyDescent="0.25">
      <c r="A63" s="6">
        <v>47.061599999999999</v>
      </c>
      <c r="B63" s="6" t="s">
        <v>86</v>
      </c>
      <c r="G63">
        <v>7311</v>
      </c>
    </row>
    <row r="64" spans="1:7" x14ac:dyDescent="0.25">
      <c r="A64" s="6">
        <v>48.0501</v>
      </c>
      <c r="B64" s="6" t="s">
        <v>87</v>
      </c>
      <c r="G64">
        <v>6298</v>
      </c>
    </row>
    <row r="65" spans="1:7" x14ac:dyDescent="0.25">
      <c r="A65" s="6">
        <v>48.050600000000003</v>
      </c>
      <c r="B65" s="6" t="s">
        <v>88</v>
      </c>
      <c r="G65">
        <v>7311</v>
      </c>
    </row>
    <row r="66" spans="1:7" x14ac:dyDescent="0.25">
      <c r="A66" s="6">
        <v>48.050800000000002</v>
      </c>
      <c r="B66" s="6" t="s">
        <v>89</v>
      </c>
      <c r="G66">
        <v>12949</v>
      </c>
    </row>
    <row r="67" spans="1:7" x14ac:dyDescent="0.25">
      <c r="A67" s="6">
        <v>48.070300000000003</v>
      </c>
      <c r="B67" t="s">
        <v>168</v>
      </c>
      <c r="G67">
        <v>7311</v>
      </c>
    </row>
    <row r="68" spans="1:7" x14ac:dyDescent="0.25">
      <c r="A68" s="6">
        <v>49.020200000000003</v>
      </c>
      <c r="B68" t="s">
        <v>90</v>
      </c>
      <c r="G68">
        <v>7311</v>
      </c>
    </row>
    <row r="69" spans="1:7" x14ac:dyDescent="0.25">
      <c r="A69" s="6">
        <v>49.020499999999998</v>
      </c>
      <c r="B69" t="s">
        <v>91</v>
      </c>
      <c r="G69">
        <v>7311</v>
      </c>
    </row>
    <row r="70" spans="1:7" x14ac:dyDescent="0.25">
      <c r="A70" s="6">
        <v>50.010100000000001</v>
      </c>
      <c r="B70" s="6" t="s">
        <v>92</v>
      </c>
      <c r="G70">
        <v>7311</v>
      </c>
    </row>
    <row r="71" spans="1:7" x14ac:dyDescent="0.25">
      <c r="A71" s="6">
        <v>50.010199999999998</v>
      </c>
      <c r="B71" s="6" t="s">
        <v>93</v>
      </c>
      <c r="G71">
        <v>7311</v>
      </c>
    </row>
    <row r="72" spans="1:7" x14ac:dyDescent="0.25">
      <c r="A72">
        <v>50.030099999999997</v>
      </c>
      <c r="B72" t="s">
        <v>163</v>
      </c>
      <c r="G72">
        <v>7361</v>
      </c>
    </row>
    <row r="73" spans="1:7" x14ac:dyDescent="0.25">
      <c r="A73" s="6">
        <v>50.040199999999999</v>
      </c>
      <c r="B73" s="6" t="s">
        <v>94</v>
      </c>
      <c r="G73">
        <v>7311</v>
      </c>
    </row>
    <row r="74" spans="1:7" x14ac:dyDescent="0.25">
      <c r="A74" s="6">
        <v>50.040900000000001</v>
      </c>
      <c r="B74" t="s">
        <v>95</v>
      </c>
      <c r="G74">
        <v>8231</v>
      </c>
    </row>
    <row r="75" spans="1:7" x14ac:dyDescent="0.25">
      <c r="A75" s="6">
        <v>50.060200000000002</v>
      </c>
      <c r="B75" s="6" t="s">
        <v>96</v>
      </c>
      <c r="G75">
        <v>7311</v>
      </c>
    </row>
    <row r="76" spans="1:7" x14ac:dyDescent="0.25">
      <c r="A76" s="6">
        <v>50.091299999999997</v>
      </c>
      <c r="B76" s="6" t="s">
        <v>164</v>
      </c>
      <c r="G76">
        <v>7361</v>
      </c>
    </row>
    <row r="77" spans="1:7" x14ac:dyDescent="0.25">
      <c r="A77" s="6">
        <v>51</v>
      </c>
      <c r="B77" s="6" t="s">
        <v>97</v>
      </c>
      <c r="G77">
        <v>1441</v>
      </c>
    </row>
    <row r="78" spans="1:7" x14ac:dyDescent="0.25">
      <c r="A78" s="6">
        <v>51.070999999999998</v>
      </c>
      <c r="B78" s="6" t="s">
        <v>98</v>
      </c>
      <c r="G78">
        <v>7311</v>
      </c>
    </row>
    <row r="79" spans="1:7" x14ac:dyDescent="0.25">
      <c r="A79" s="6">
        <v>51.080100000000002</v>
      </c>
      <c r="B79" s="6" t="s">
        <v>99</v>
      </c>
      <c r="G79">
        <v>7311</v>
      </c>
    </row>
    <row r="80" spans="1:7" x14ac:dyDescent="0.25">
      <c r="A80" s="6">
        <v>51.090400000000002</v>
      </c>
      <c r="B80" s="6" t="s">
        <v>100</v>
      </c>
      <c r="G80">
        <v>7311</v>
      </c>
    </row>
    <row r="81" spans="1:7" x14ac:dyDescent="0.25">
      <c r="A81" s="6">
        <v>51.091299999999997</v>
      </c>
      <c r="B81" s="6" t="s">
        <v>101</v>
      </c>
      <c r="G81">
        <v>7311</v>
      </c>
    </row>
    <row r="82" spans="1:7" x14ac:dyDescent="0.25">
      <c r="A82" s="6">
        <v>51.1004</v>
      </c>
      <c r="B82" s="6" t="s">
        <v>102</v>
      </c>
      <c r="G82">
        <v>7311</v>
      </c>
    </row>
    <row r="83" spans="1:7" x14ac:dyDescent="0.25">
      <c r="A83" s="6">
        <v>51.1614</v>
      </c>
      <c r="B83" s="6" t="s">
        <v>103</v>
      </c>
      <c r="G83">
        <v>7311</v>
      </c>
    </row>
    <row r="84" spans="1:7" x14ac:dyDescent="0.25">
      <c r="A84" s="6">
        <v>51.3902</v>
      </c>
      <c r="B84" s="6" t="s">
        <v>104</v>
      </c>
      <c r="G84">
        <v>1441</v>
      </c>
    </row>
    <row r="85" spans="1:7" x14ac:dyDescent="0.25">
      <c r="A85" s="6">
        <v>52.020099999999999</v>
      </c>
      <c r="B85" s="6" t="s">
        <v>105</v>
      </c>
      <c r="G85">
        <v>1015</v>
      </c>
    </row>
    <row r="86" spans="1:7" x14ac:dyDescent="0.25">
      <c r="A86" s="6">
        <v>52.030200000000001</v>
      </c>
      <c r="B86" s="6" t="s">
        <v>106</v>
      </c>
      <c r="G86">
        <v>7311</v>
      </c>
    </row>
    <row r="87" spans="1:7" x14ac:dyDescent="0.25">
      <c r="A87" s="6">
        <v>52.040100000000002</v>
      </c>
      <c r="B87" s="6" t="s">
        <v>107</v>
      </c>
      <c r="G87">
        <v>7311</v>
      </c>
    </row>
    <row r="88" spans="1:7" x14ac:dyDescent="0.25">
      <c r="A88" s="5">
        <v>52.040700000000001</v>
      </c>
      <c r="B88" s="6" t="s">
        <v>108</v>
      </c>
      <c r="G88">
        <v>1015</v>
      </c>
    </row>
    <row r="89" spans="1:7" x14ac:dyDescent="0.25">
      <c r="A89" s="5">
        <v>52.040799999999997</v>
      </c>
      <c r="B89" s="6" t="s">
        <v>109</v>
      </c>
      <c r="G89">
        <v>7311</v>
      </c>
    </row>
    <row r="90" spans="1:7" x14ac:dyDescent="0.25">
      <c r="A90" s="6">
        <v>52.080100000000002</v>
      </c>
      <c r="B90" s="6" t="s">
        <v>110</v>
      </c>
      <c r="G90">
        <v>7311</v>
      </c>
    </row>
    <row r="91" spans="1:7" x14ac:dyDescent="0.25">
      <c r="A91" s="6">
        <v>52.0901</v>
      </c>
      <c r="B91" s="6" t="s">
        <v>111</v>
      </c>
      <c r="G91">
        <v>7311</v>
      </c>
    </row>
    <row r="92" spans="1:7" x14ac:dyDescent="0.25">
      <c r="A92" s="6">
        <v>52.140099999999997</v>
      </c>
      <c r="B92" s="6" t="s">
        <v>112</v>
      </c>
      <c r="G92">
        <v>2268</v>
      </c>
    </row>
    <row r="93" spans="1:7" x14ac:dyDescent="0.25">
      <c r="A93">
        <v>52.170099999999998</v>
      </c>
      <c r="B93" t="s">
        <v>113</v>
      </c>
      <c r="G93">
        <v>7311</v>
      </c>
    </row>
    <row r="94" spans="1:7" x14ac:dyDescent="0.25">
      <c r="A94" s="6">
        <v>52.180100000000003</v>
      </c>
      <c r="B94" t="s">
        <v>114</v>
      </c>
      <c r="G94">
        <v>7311</v>
      </c>
    </row>
    <row r="95" spans="1:7" x14ac:dyDescent="0.25">
      <c r="A95" s="6">
        <v>52.180300000000003</v>
      </c>
      <c r="B95" t="s">
        <v>115</v>
      </c>
      <c r="G95">
        <v>7311</v>
      </c>
    </row>
    <row r="96" spans="1:7" x14ac:dyDescent="0.25">
      <c r="A96" s="6">
        <v>52.191000000000003</v>
      </c>
      <c r="B96" t="s">
        <v>116</v>
      </c>
      <c r="G96">
        <v>7311</v>
      </c>
    </row>
    <row r="97" spans="1:7" x14ac:dyDescent="0.25">
      <c r="A97" s="6">
        <v>90.056200000000004</v>
      </c>
      <c r="B97" t="s">
        <v>169</v>
      </c>
      <c r="G97">
        <v>7311</v>
      </c>
    </row>
    <row r="98" spans="1:7" x14ac:dyDescent="0.25">
      <c r="A98">
        <v>90.116600000000005</v>
      </c>
      <c r="B98" t="s">
        <v>117</v>
      </c>
      <c r="G98">
        <v>7311</v>
      </c>
    </row>
    <row r="99" spans="1:7" x14ac:dyDescent="0.25">
      <c r="A99">
        <v>91.337199999999996</v>
      </c>
      <c r="B99" t="s">
        <v>118</v>
      </c>
      <c r="C99" t="s">
        <v>122</v>
      </c>
      <c r="G99">
        <v>7311</v>
      </c>
    </row>
    <row r="100" spans="1:7" x14ac:dyDescent="0.25">
      <c r="A100">
        <v>91.337400000000002</v>
      </c>
      <c r="B100" t="s">
        <v>119</v>
      </c>
      <c r="C100" t="s">
        <v>123</v>
      </c>
      <c r="G100">
        <v>7311</v>
      </c>
    </row>
    <row r="101" spans="1:7" x14ac:dyDescent="0.25">
      <c r="A101">
        <v>97.308800000000005</v>
      </c>
      <c r="B101" t="s">
        <v>120</v>
      </c>
      <c r="G101">
        <v>7311</v>
      </c>
    </row>
    <row r="102" spans="1:7" x14ac:dyDescent="0.25">
      <c r="A102">
        <v>99.1</v>
      </c>
      <c r="B102" t="s">
        <v>121</v>
      </c>
      <c r="C102" t="s">
        <v>124</v>
      </c>
      <c r="G102">
        <v>771</v>
      </c>
    </row>
    <row r="103" spans="1:7" x14ac:dyDescent="0.25">
      <c r="A103">
        <v>99.3001</v>
      </c>
      <c r="B103" t="s">
        <v>121</v>
      </c>
      <c r="C103" t="s">
        <v>125</v>
      </c>
      <c r="G103">
        <v>7311</v>
      </c>
    </row>
    <row r="104" spans="1:7" x14ac:dyDescent="0.25">
      <c r="A104">
        <v>99.4</v>
      </c>
      <c r="B104" t="s">
        <v>121</v>
      </c>
      <c r="G104">
        <v>7311</v>
      </c>
    </row>
    <row r="105" spans="1:7" x14ac:dyDescent="0.25">
      <c r="A105">
        <v>99.6</v>
      </c>
      <c r="B105" t="s">
        <v>121</v>
      </c>
      <c r="G105">
        <v>7311</v>
      </c>
    </row>
    <row r="106" spans="1:7" x14ac:dyDescent="0.25">
      <c r="A106">
        <v>99.600099999999998</v>
      </c>
      <c r="B106" t="s">
        <v>121</v>
      </c>
      <c r="G106">
        <v>7361</v>
      </c>
    </row>
    <row r="107" spans="1:7" x14ac:dyDescent="0.25">
      <c r="A107">
        <v>99.7</v>
      </c>
      <c r="B107" t="s">
        <v>121</v>
      </c>
      <c r="G107">
        <v>7311</v>
      </c>
    </row>
    <row r="108" spans="1:7" x14ac:dyDescent="0.25">
      <c r="A108">
        <v>99.8</v>
      </c>
      <c r="B108" t="s">
        <v>121</v>
      </c>
      <c r="G108">
        <v>7311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5FC4C-4C38-43C9-BD0E-E456C9C1AF91}">
  <sheetPr>
    <tabColor theme="7" tint="0.39997558519241921"/>
  </sheetPr>
  <dimension ref="A1:J18"/>
  <sheetViews>
    <sheetView workbookViewId="0">
      <selection activeCell="L1" sqref="L1"/>
    </sheetView>
  </sheetViews>
  <sheetFormatPr defaultRowHeight="15" x14ac:dyDescent="0.25"/>
  <sheetData>
    <row r="1" spans="1:10" x14ac:dyDescent="0.25">
      <c r="A1" t="s">
        <v>0</v>
      </c>
      <c r="B1" t="s">
        <v>30</v>
      </c>
      <c r="G1" t="s">
        <v>0</v>
      </c>
      <c r="H1" t="s">
        <v>30</v>
      </c>
      <c r="I1" t="s">
        <v>126</v>
      </c>
      <c r="J1" t="s">
        <v>127</v>
      </c>
    </row>
    <row r="2" spans="1:10" x14ac:dyDescent="0.25">
      <c r="A2" s="6">
        <v>1</v>
      </c>
      <c r="B2" s="6" t="s">
        <v>128</v>
      </c>
      <c r="G2" s="5">
        <v>99.7</v>
      </c>
      <c r="H2" s="6" t="s">
        <v>121</v>
      </c>
      <c r="I2">
        <v>7</v>
      </c>
      <c r="J2" t="s">
        <v>129</v>
      </c>
    </row>
    <row r="3" spans="1:10" x14ac:dyDescent="0.25">
      <c r="A3" s="6">
        <v>1.0205</v>
      </c>
      <c r="B3" s="6" t="s">
        <v>130</v>
      </c>
      <c r="G3" s="5">
        <v>99.8</v>
      </c>
      <c r="H3" s="6" t="s">
        <v>121</v>
      </c>
      <c r="I3">
        <v>3</v>
      </c>
      <c r="J3" t="s">
        <v>131</v>
      </c>
    </row>
    <row r="4" spans="1:10" x14ac:dyDescent="0.25">
      <c r="A4" s="6">
        <v>1.0303</v>
      </c>
      <c r="B4" s="6" t="s">
        <v>33</v>
      </c>
    </row>
    <row r="5" spans="1:10" x14ac:dyDescent="0.25">
      <c r="A5" s="6">
        <v>1.0304</v>
      </c>
      <c r="B5" s="6" t="s">
        <v>34</v>
      </c>
    </row>
    <row r="6" spans="1:10" x14ac:dyDescent="0.25">
      <c r="A6" s="6">
        <v>3.0510999999999999</v>
      </c>
      <c r="B6" s="6" t="s">
        <v>40</v>
      </c>
    </row>
    <row r="7" spans="1:10" x14ac:dyDescent="0.25">
      <c r="A7" s="6">
        <v>12.0503</v>
      </c>
      <c r="B7" s="6" t="s">
        <v>51</v>
      </c>
    </row>
    <row r="8" spans="1:10" x14ac:dyDescent="0.25">
      <c r="A8" s="6">
        <v>19.070900000000002</v>
      </c>
      <c r="B8" s="6" t="s">
        <v>62</v>
      </c>
    </row>
    <row r="9" spans="1:10" x14ac:dyDescent="0.25">
      <c r="A9" s="6">
        <v>46</v>
      </c>
      <c r="B9" s="6" t="s">
        <v>72</v>
      </c>
    </row>
    <row r="10" spans="1:10" x14ac:dyDescent="0.25">
      <c r="A10" s="6">
        <v>46.010100000000001</v>
      </c>
      <c r="B10" s="6" t="s">
        <v>73</v>
      </c>
    </row>
    <row r="11" spans="1:10" x14ac:dyDescent="0.25">
      <c r="A11" s="6">
        <v>46.020099999999999</v>
      </c>
      <c r="B11" s="6" t="s">
        <v>74</v>
      </c>
    </row>
    <row r="12" spans="1:10" x14ac:dyDescent="0.25">
      <c r="A12" s="6">
        <v>46.030200000000001</v>
      </c>
      <c r="B12" s="6" t="s">
        <v>75</v>
      </c>
    </row>
    <row r="13" spans="1:10" x14ac:dyDescent="0.25">
      <c r="A13" s="6">
        <v>46.0503</v>
      </c>
      <c r="B13" s="6" t="s">
        <v>76</v>
      </c>
    </row>
    <row r="14" spans="1:10" x14ac:dyDescent="0.25">
      <c r="A14" s="6">
        <v>47.060299999999998</v>
      </c>
      <c r="B14" s="6" t="s">
        <v>82</v>
      </c>
    </row>
    <row r="15" spans="1:10" x14ac:dyDescent="0.25">
      <c r="A15" s="6">
        <v>47.060400000000001</v>
      </c>
      <c r="B15" s="6" t="s">
        <v>83</v>
      </c>
    </row>
    <row r="16" spans="1:10" x14ac:dyDescent="0.25">
      <c r="A16" s="6">
        <v>48.0501</v>
      </c>
      <c r="B16" s="6" t="s">
        <v>87</v>
      </c>
    </row>
    <row r="17" spans="1:2" x14ac:dyDescent="0.25">
      <c r="A17" s="6">
        <v>48.050600000000003</v>
      </c>
      <c r="B17" s="6" t="s">
        <v>88</v>
      </c>
    </row>
    <row r="18" spans="1:2" x14ac:dyDescent="0.25">
      <c r="A18" s="6">
        <v>48.050800000000002</v>
      </c>
      <c r="B18" s="6"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C321-4015-4701-9359-D572E62B95B3}">
  <sheetPr>
    <tabColor theme="7" tint="0.39997558519241921"/>
  </sheetPr>
  <dimension ref="A1:B16"/>
  <sheetViews>
    <sheetView workbookViewId="0">
      <selection activeCell="C1" sqref="C1"/>
    </sheetView>
  </sheetViews>
  <sheetFormatPr defaultRowHeight="15" x14ac:dyDescent="0.25"/>
  <sheetData>
    <row r="1" spans="1:2" x14ac:dyDescent="0.25">
      <c r="A1" t="s">
        <v>0</v>
      </c>
      <c r="B1" t="s">
        <v>30</v>
      </c>
    </row>
    <row r="2" spans="1:2" x14ac:dyDescent="0.25">
      <c r="A2" s="5">
        <v>51</v>
      </c>
      <c r="B2" s="6" t="s">
        <v>97</v>
      </c>
    </row>
    <row r="3" spans="1:2" x14ac:dyDescent="0.25">
      <c r="A3" s="5">
        <v>51.080100000000002</v>
      </c>
      <c r="B3" t="s">
        <v>132</v>
      </c>
    </row>
    <row r="4" spans="1:2" x14ac:dyDescent="0.25">
      <c r="A4" s="5">
        <v>51.090400000000002</v>
      </c>
      <c r="B4" s="6" t="s">
        <v>100</v>
      </c>
    </row>
    <row r="5" spans="1:2" x14ac:dyDescent="0.25">
      <c r="A5" s="5">
        <v>51.1614</v>
      </c>
      <c r="B5" s="6" t="s">
        <v>103</v>
      </c>
    </row>
    <row r="6" spans="1:2" x14ac:dyDescent="0.25">
      <c r="A6" s="5">
        <v>51.3902</v>
      </c>
      <c r="B6" t="s">
        <v>133</v>
      </c>
    </row>
    <row r="10" spans="1:2" x14ac:dyDescent="0.25">
      <c r="A10" s="6"/>
      <c r="B10" s="6"/>
    </row>
    <row r="11" spans="1:2" x14ac:dyDescent="0.25">
      <c r="A11" s="6"/>
    </row>
    <row r="12" spans="1:2" x14ac:dyDescent="0.25">
      <c r="A12" s="6"/>
    </row>
    <row r="13" spans="1:2" x14ac:dyDescent="0.25">
      <c r="A13" s="6"/>
      <c r="B13" s="6"/>
    </row>
    <row r="14" spans="1:2" x14ac:dyDescent="0.25">
      <c r="A14" s="6"/>
      <c r="B14" s="6"/>
    </row>
    <row r="15" spans="1:2" x14ac:dyDescent="0.25">
      <c r="A15" s="6"/>
      <c r="B15" s="6"/>
    </row>
    <row r="16" spans="1:2" x14ac:dyDescent="0.25">
      <c r="A16" s="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99A4039A44494392F3C6644174EFD4" ma:contentTypeVersion="18" ma:contentTypeDescription="Create a new document." ma:contentTypeScope="" ma:versionID="5b4168e6780d29acb4fb375952ad5d8f">
  <xsd:schema xmlns:xsd="http://www.w3.org/2001/XMLSchema" xmlns:xs="http://www.w3.org/2001/XMLSchema" xmlns:p="http://schemas.microsoft.com/office/2006/metadata/properties" xmlns:ns2="d88a5585-8329-475e-b2d5-3ecaed923975" xmlns:ns3="8e4d829d-fbfb-4b2f-b3ff-512c8664d3e8" targetNamespace="http://schemas.microsoft.com/office/2006/metadata/properties" ma:root="true" ma:fieldsID="e0a59fbd4270c0c6ec630c1f4ef5d4ae" ns2:_="" ns3:_="">
    <xsd:import namespace="d88a5585-8329-475e-b2d5-3ecaed923975"/>
    <xsd:import namespace="8e4d829d-fbfb-4b2f-b3ff-512c8664d3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Not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ie8f5300a76e4615ac8677561665fe8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a5585-8329-475e-b2d5-3ecaed9239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Notes" ma:index="14" nillable="true" ma:displayName="Notes" ma:format="Dropdown" ma:internalName="Notes">
      <xsd:simpleType>
        <xsd:restriction base="dms:Text">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e407dca-7e10-41d8-9780-494ed3966f6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ie8f5300a76e4615ac8677561665fe8e" ma:index="24" nillable="true" ma:taxonomy="true" ma:internalName="ie8f5300a76e4615ac8677561665fe8e" ma:taxonomyFieldName="Metadata" ma:displayName="Metadata" ma:default="" ma:fieldId="{2e8f5300-a76e-4615-ac86-77561665fe8e}" ma:sspId="8e407dca-7e10-41d8-9780-494ed3966f68" ma:termSetId="548a93fa-6488-4950-9383-a5b0d9980914" ma:anchorId="00000000-0000-0000-0000-000000000000" ma:open="false" ma:isKeyword="false">
      <xsd:complexType>
        <xsd:sequence>
          <xsd:element ref="pc:Terms" minOccurs="0" maxOccurs="1"/>
        </xsd:sequence>
      </xsd:complex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4d829d-fbfb-4b2f-b3ff-512c8664d3e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01382a6-fd2a-4255-8c6f-25838e23e578}" ma:internalName="TaxCatchAll" ma:showField="CatchAllData" ma:web="8e4d829d-fbfb-4b2f-b3ff-512c8664d3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e4d829d-fbfb-4b2f-b3ff-512c8664d3e8" xsi:nil="true"/>
    <Notes xmlns="d88a5585-8329-475e-b2d5-3ecaed923975" xsi:nil="true"/>
    <ie8f5300a76e4615ac8677561665fe8e xmlns="d88a5585-8329-475e-b2d5-3ecaed923975">
      <Terms xmlns="http://schemas.microsoft.com/office/infopath/2007/PartnerControls"/>
    </ie8f5300a76e4615ac8677561665fe8e>
    <lcf76f155ced4ddcb4097134ff3c332f xmlns="d88a5585-8329-475e-b2d5-3ecaed9239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75C822-CC01-4DF5-807C-CEB1D2DBF842}"/>
</file>

<file path=customXml/itemProps2.xml><?xml version="1.0" encoding="utf-8"?>
<ds:datastoreItem xmlns:ds="http://schemas.openxmlformats.org/officeDocument/2006/customXml" ds:itemID="{711D4505-8DFB-4D73-9C94-329E334E49E7}"/>
</file>

<file path=customXml/itemProps3.xml><?xml version="1.0" encoding="utf-8"?>
<ds:datastoreItem xmlns:ds="http://schemas.openxmlformats.org/officeDocument/2006/customXml" ds:itemID="{69847569-DEA1-4C80-9C05-5784E543F9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Program allocation estimate</vt:lpstr>
      <vt:lpstr>Supplies cost</vt:lpstr>
      <vt:lpstr>ED Tech programs</vt:lpstr>
      <vt:lpstr>Clinical Super Programs</vt:lpstr>
      <vt:lpstr>'Clinical Super Programs'!Print_Area</vt:lpstr>
      <vt:lpstr>'Program allocation estimate'!Print_Area</vt:lpstr>
      <vt:lpstr>'Program allocation estimate'!Print_Titles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Batista, Ida</dc:creator>
  <cp:lastModifiedBy>Ellis, Charlotte</cp:lastModifiedBy>
  <dcterms:created xsi:type="dcterms:W3CDTF">2023-02-17T19:10:09Z</dcterms:created>
  <dcterms:modified xsi:type="dcterms:W3CDTF">2026-01-27T17:32:24Z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0x010100E199A4039A44494392F3C6644174EFD4</vt:lpwstr>
  </property>
</Properties>
</file>