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P:\GPA\ED281_ED279\FY25\Individual Calculations\CTE\Field Tools\"/>
    </mc:Choice>
  </mc:AlternateContent>
  <xr:revisionPtr revIDLastSave="0" documentId="13_ncr:1_{DB63D264-8306-4291-8EC2-6BEC53B7D5B4}" xr6:coauthVersionLast="47" xr6:coauthVersionMax="47" xr10:uidLastSave="{00000000-0000-0000-0000-000000000000}"/>
  <bookViews>
    <workbookView xWindow="-80520" yWindow="-120" windowWidth="51840" windowHeight="21240" xr2:uid="{F3FA7276-FD55-477F-9EA0-D7C20DD0D953}"/>
  </bookViews>
  <sheets>
    <sheet name="New Programs FY24" sheetId="1" r:id="rId1"/>
    <sheet name="Supplies cost" sheetId="2" r:id="rId2"/>
    <sheet name="ED Tech programs" sheetId="3" r:id="rId3"/>
    <sheet name="Clinical Super Programs" sheetId="4" r:id="rId4"/>
  </sheets>
  <definedNames>
    <definedName name="_xlnm.Print_Area" localSheetId="3">'Clinical Super Programs'!$A$1:$G$17</definedName>
    <definedName name="_xlnm.Print_Area" localSheetId="0">'New Programs FY24'!$A$3:$AE$13</definedName>
    <definedName name="_xlnm.Print_Titles" localSheetId="0">'New Programs FY24'!$A:$B</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8" i="1" l="1"/>
  <c r="Y9" i="1"/>
  <c r="Y10" i="1"/>
  <c r="Y11" i="1"/>
  <c r="Y12" i="1"/>
  <c r="Y13" i="1"/>
  <c r="Y4" i="1"/>
  <c r="Y5" i="1"/>
  <c r="Y6" i="1"/>
  <c r="X8" i="1"/>
  <c r="X9" i="1"/>
  <c r="X10" i="1"/>
  <c r="X11" i="1"/>
  <c r="X12" i="1"/>
  <c r="X13" i="1"/>
  <c r="X4" i="1"/>
  <c r="X5" i="1"/>
  <c r="X6" i="1"/>
  <c r="V8" i="1"/>
  <c r="V9" i="1"/>
  <c r="V10" i="1"/>
  <c r="V11" i="1"/>
  <c r="V12" i="1"/>
  <c r="V13" i="1"/>
  <c r="V4" i="1"/>
  <c r="V5" i="1"/>
  <c r="V6" i="1"/>
  <c r="W8" i="1"/>
  <c r="W9" i="1"/>
  <c r="W10" i="1"/>
  <c r="W11" i="1"/>
  <c r="W12" i="1"/>
  <c r="W13" i="1"/>
  <c r="W4" i="1"/>
  <c r="W5" i="1"/>
  <c r="W6" i="1"/>
  <c r="Y7" i="1"/>
  <c r="X7" i="1"/>
  <c r="W7" i="1"/>
  <c r="V7" i="1"/>
  <c r="Z6" i="1"/>
  <c r="Z5" i="1"/>
  <c r="Z7" i="1"/>
  <c r="Z8" i="1"/>
  <c r="Z9" i="1"/>
  <c r="Z10" i="1"/>
  <c r="Z11" i="1"/>
  <c r="Z12" i="1"/>
  <c r="Z13" i="1"/>
  <c r="Z4" i="1"/>
  <c r="AB13" i="1"/>
  <c r="U13" i="1"/>
  <c r="S13" i="1"/>
  <c r="R13" i="1"/>
  <c r="O13" i="1"/>
  <c r="P13" i="1" s="1"/>
  <c r="Q13" i="1" s="1"/>
  <c r="J13" i="1"/>
  <c r="K13" i="1" s="1"/>
  <c r="H13" i="1"/>
  <c r="I13" i="1" s="1"/>
  <c r="E13" i="1"/>
  <c r="F13" i="1" s="1"/>
  <c r="G13" i="1" s="1"/>
  <c r="AB12" i="1"/>
  <c r="U12" i="1"/>
  <c r="S12" i="1"/>
  <c r="R12" i="1"/>
  <c r="O12" i="1"/>
  <c r="P12" i="1" s="1"/>
  <c r="Q12" i="1" s="1"/>
  <c r="J12" i="1"/>
  <c r="K12" i="1" s="1"/>
  <c r="H12" i="1"/>
  <c r="I12" i="1" s="1"/>
  <c r="E12" i="1"/>
  <c r="F12" i="1" s="1"/>
  <c r="AB11" i="1"/>
  <c r="U11" i="1"/>
  <c r="S11" i="1"/>
  <c r="R11" i="1"/>
  <c r="O11" i="1"/>
  <c r="P11" i="1" s="1"/>
  <c r="Q11" i="1" s="1"/>
  <c r="J11" i="1"/>
  <c r="K11" i="1" s="1"/>
  <c r="H11" i="1"/>
  <c r="I11" i="1" s="1"/>
  <c r="E11" i="1"/>
  <c r="F11" i="1" s="1"/>
  <c r="AB10" i="1"/>
  <c r="U10" i="1"/>
  <c r="S10" i="1"/>
  <c r="R10" i="1"/>
  <c r="O10" i="1"/>
  <c r="P10" i="1" s="1"/>
  <c r="Q10" i="1" s="1"/>
  <c r="J10" i="1"/>
  <c r="K10" i="1" s="1"/>
  <c r="H10" i="1"/>
  <c r="I10" i="1" s="1"/>
  <c r="E10" i="1"/>
  <c r="F10" i="1" s="1"/>
  <c r="G10" i="1" s="1"/>
  <c r="AB9" i="1"/>
  <c r="U9" i="1"/>
  <c r="S9" i="1"/>
  <c r="R9" i="1"/>
  <c r="O9" i="1"/>
  <c r="P9" i="1" s="1"/>
  <c r="Q9" i="1" s="1"/>
  <c r="J9" i="1"/>
  <c r="K9" i="1" s="1"/>
  <c r="H9" i="1"/>
  <c r="I9" i="1" s="1"/>
  <c r="E9" i="1"/>
  <c r="F9" i="1" s="1"/>
  <c r="G9" i="1" s="1"/>
  <c r="AB8" i="1"/>
  <c r="U8" i="1"/>
  <c r="S8" i="1"/>
  <c r="R8" i="1"/>
  <c r="O8" i="1"/>
  <c r="P8" i="1" s="1"/>
  <c r="Q8" i="1" s="1"/>
  <c r="J8" i="1"/>
  <c r="K8" i="1" s="1"/>
  <c r="H8" i="1"/>
  <c r="I8" i="1" s="1"/>
  <c r="E8" i="1"/>
  <c r="F8" i="1" s="1"/>
  <c r="AB7" i="1"/>
  <c r="U7" i="1"/>
  <c r="S7" i="1"/>
  <c r="R7" i="1"/>
  <c r="O7" i="1"/>
  <c r="P7" i="1" s="1"/>
  <c r="Q7" i="1" s="1"/>
  <c r="J7" i="1"/>
  <c r="K7" i="1" s="1"/>
  <c r="H7" i="1"/>
  <c r="I7" i="1" s="1"/>
  <c r="E7" i="1"/>
  <c r="F7" i="1" s="1"/>
  <c r="AB6" i="1"/>
  <c r="U6" i="1"/>
  <c r="S6" i="1"/>
  <c r="R6" i="1"/>
  <c r="O6" i="1"/>
  <c r="P6" i="1" s="1"/>
  <c r="Q6" i="1" s="1"/>
  <c r="J6" i="1"/>
  <c r="K6" i="1" s="1"/>
  <c r="H6" i="1"/>
  <c r="I6" i="1" s="1"/>
  <c r="E6" i="1"/>
  <c r="F6" i="1" s="1"/>
  <c r="G6" i="1" s="1"/>
  <c r="AB5" i="1"/>
  <c r="U5" i="1"/>
  <c r="S5" i="1"/>
  <c r="R5" i="1"/>
  <c r="O5" i="1"/>
  <c r="P5" i="1" s="1"/>
  <c r="Q5" i="1" s="1"/>
  <c r="J5" i="1"/>
  <c r="K5" i="1" s="1"/>
  <c r="H5" i="1"/>
  <c r="I5" i="1" s="1"/>
  <c r="E5" i="1"/>
  <c r="F5" i="1" s="1"/>
  <c r="G5" i="1" s="1"/>
  <c r="AB4" i="1"/>
  <c r="U4" i="1"/>
  <c r="S4" i="1"/>
  <c r="R4" i="1"/>
  <c r="O4" i="1"/>
  <c r="P4" i="1" s="1"/>
  <c r="Q4" i="1" s="1"/>
  <c r="J4" i="1"/>
  <c r="K4" i="1" s="1"/>
  <c r="H4" i="1"/>
  <c r="I4" i="1" s="1"/>
  <c r="E4" i="1"/>
  <c r="F4" i="1" s="1"/>
  <c r="T12" i="1" l="1"/>
  <c r="T6" i="1"/>
  <c r="T10" i="1"/>
  <c r="T13" i="1"/>
  <c r="T4" i="1"/>
  <c r="L9" i="1"/>
  <c r="M9" i="1" s="1"/>
  <c r="L11" i="1"/>
  <c r="M11" i="1" s="1"/>
  <c r="N11" i="1" s="1"/>
  <c r="T11" i="1"/>
  <c r="L5" i="1"/>
  <c r="M5" i="1" s="1"/>
  <c r="N5" i="1" s="1"/>
  <c r="L7" i="1"/>
  <c r="M7" i="1" s="1"/>
  <c r="N7" i="1" s="1"/>
  <c r="T7" i="1"/>
  <c r="T5" i="1"/>
  <c r="T9" i="1"/>
  <c r="L13" i="1"/>
  <c r="M13" i="1" s="1"/>
  <c r="N13" i="1" s="1"/>
  <c r="L4" i="1"/>
  <c r="M4" i="1" s="1"/>
  <c r="N4" i="1" s="1"/>
  <c r="L10" i="1"/>
  <c r="M10" i="1" s="1"/>
  <c r="N10" i="1" s="1"/>
  <c r="L12" i="1"/>
  <c r="M12" i="1" s="1"/>
  <c r="N12" i="1" s="1"/>
  <c r="L8" i="1"/>
  <c r="M8" i="1" s="1"/>
  <c r="N8" i="1" s="1"/>
  <c r="L6" i="1"/>
  <c r="M6" i="1" s="1"/>
  <c r="N6" i="1" s="1"/>
  <c r="T8" i="1"/>
  <c r="G7" i="1"/>
  <c r="G11" i="1"/>
  <c r="G8" i="1"/>
  <c r="G4" i="1"/>
  <c r="G12" i="1"/>
  <c r="AC12" i="1" s="1"/>
  <c r="AF12" i="1" s="1"/>
  <c r="AC8" i="1" l="1"/>
  <c r="AC11" i="1"/>
  <c r="AC7" i="1"/>
  <c r="AF7" i="1" s="1"/>
  <c r="AE12" i="1"/>
  <c r="AC6" i="1"/>
  <c r="AF6" i="1" s="1"/>
  <c r="N9" i="1"/>
  <c r="AC9" i="1" s="1"/>
  <c r="AF9" i="1" s="1"/>
  <c r="AC10" i="1"/>
  <c r="AF10" i="1" s="1"/>
  <c r="AC13" i="1"/>
  <c r="AF13" i="1" s="1"/>
  <c r="AC4" i="1"/>
  <c r="AF4" i="1" s="1"/>
  <c r="AC5" i="1"/>
  <c r="AF5" i="1" s="1"/>
  <c r="AE11" i="1" l="1"/>
  <c r="AF11" i="1"/>
  <c r="AE8" i="1"/>
  <c r="AF8" i="1"/>
  <c r="AE7" i="1"/>
  <c r="AE4" i="1"/>
  <c r="AE6" i="1"/>
  <c r="AE10" i="1"/>
  <c r="AE5" i="1"/>
  <c r="AE13" i="1"/>
  <c r="AE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Batista, Ida</author>
  </authors>
  <commentList>
    <comment ref="AC12" authorId="0" shapeId="0" xr:uid="{56ED3A6D-E423-475D-8D14-CCB500DF4E10}">
      <text>
        <r>
          <rPr>
            <b/>
            <sz val="9"/>
            <color indexed="81"/>
            <rFont val="Tahoma"/>
            <family val="2"/>
          </rPr>
          <t>Batista, Ida:</t>
        </r>
        <r>
          <rPr>
            <sz val="9"/>
            <color indexed="81"/>
            <rFont val="Tahoma"/>
            <family val="2"/>
          </rPr>
          <t xml:space="preserve">
New formula to add to next years sheet!
</t>
        </r>
      </text>
    </comment>
  </commentList>
</comments>
</file>

<file path=xl/sharedStrings.xml><?xml version="1.0" encoding="utf-8"?>
<sst xmlns="http://schemas.openxmlformats.org/spreadsheetml/2006/main" count="200" uniqueCount="162">
  <si>
    <t>CIPCode</t>
  </si>
  <si>
    <t>Teacher  Ave Salary</t>
  </si>
  <si>
    <t>Teacher  Benefit</t>
  </si>
  <si>
    <t>Ed Tech FTE Process</t>
  </si>
  <si>
    <t>Ed Tech Ave Salary</t>
  </si>
  <si>
    <t>Clinical Supervisor Process</t>
  </si>
  <si>
    <t>Other Student &amp; Staff Support</t>
  </si>
  <si>
    <t>Step 1</t>
  </si>
  <si>
    <t>Step 2</t>
  </si>
  <si>
    <t>Step 3</t>
  </si>
  <si>
    <t>Step 4</t>
  </si>
  <si>
    <t>Step 5</t>
  </si>
  <si>
    <t>Per pupil cost</t>
  </si>
  <si>
    <t>Teacher FTE</t>
  </si>
  <si>
    <t>Teacher  Salary</t>
  </si>
  <si>
    <t>Identify 16 programs that qualify for Ed techs</t>
  </si>
  <si>
    <t>Calculate Ed Tech FTE for identified programs</t>
  </si>
  <si>
    <t xml:space="preserve">Identify Diversified Occupations that qualify for Ed techs </t>
  </si>
  <si>
    <t>Calculate Ed Tech FTE for Diversified Occupations</t>
  </si>
  <si>
    <t>Total Ed Tech FTE</t>
  </si>
  <si>
    <t>Ed Tech Salary</t>
  </si>
  <si>
    <t>Ed Tech Benefit</t>
  </si>
  <si>
    <t>Total Clinical Supervisors</t>
  </si>
  <si>
    <t>Total Clinical Supervisors Costs</t>
  </si>
  <si>
    <t>Supplies by Program</t>
  </si>
  <si>
    <t>Supplies per Pupil</t>
  </si>
  <si>
    <t>Total Supply Allocation</t>
  </si>
  <si>
    <t>Student Assessment</t>
  </si>
  <si>
    <t>O&amp;M</t>
  </si>
  <si>
    <t>New</t>
  </si>
  <si>
    <t>Name</t>
  </si>
  <si>
    <t>Agriculture, General</t>
  </si>
  <si>
    <t>Agricultural Mechanics and Equipment/Machine Technology</t>
  </si>
  <si>
    <t>Aquaculture</t>
  </si>
  <si>
    <t>Crop Production</t>
  </si>
  <si>
    <t>Applied Horticulture/Horticulture Operations, General</t>
  </si>
  <si>
    <t>Plant Sciences, General</t>
  </si>
  <si>
    <t>Natural Resources/Conservation, General</t>
  </si>
  <si>
    <t>Natural Resources Management and Policy</t>
  </si>
  <si>
    <t xml:space="preserve"> Forest Management/Forest Resources Management</t>
  </si>
  <si>
    <t>Forest Technology/Technician</t>
  </si>
  <si>
    <t>Digital Communication and Media/Multimedia</t>
  </si>
  <si>
    <t>Radio and Television Broadcasting Technology/Technician</t>
  </si>
  <si>
    <t>Graphic Communications, General</t>
  </si>
  <si>
    <t>Desktop Publishing and Digital Imaging Design</t>
  </si>
  <si>
    <t>Graphic and Printing Equipment Operator, General Production</t>
  </si>
  <si>
    <t>Computer and Information Sciences</t>
  </si>
  <si>
    <t>Information Technology</t>
  </si>
  <si>
    <t xml:space="preserve"> Computer Information Systems/Information Assurance</t>
  </si>
  <si>
    <t>Cosmetology/Cosmetologist</t>
  </si>
  <si>
    <t>Baking and Pastry Arts/Baker/Pastry Chef</t>
  </si>
  <si>
    <t>Culinary Arts/Chef Training</t>
  </si>
  <si>
    <t>Food Preparation/Professional Cooking/Kitchen Assistant</t>
  </si>
  <si>
    <t>Materials Engineering</t>
  </si>
  <si>
    <t>Engineering Technology, General</t>
  </si>
  <si>
    <t>Applied Engineering Technologies/Technicians</t>
  </si>
  <si>
    <t>Manufacturing Technology/Technician</t>
  </si>
  <si>
    <t>Mechanical Engineering/Mechanical Technology/Technician</t>
  </si>
  <si>
    <t>Drafting and Design Technology/Technician, General</t>
  </si>
  <si>
    <t>CAD/CADD Drafting and/or Design Technology/Technician</t>
  </si>
  <si>
    <t>Architectural Drafting and Architectural CAD/CADD</t>
  </si>
  <si>
    <t>Energy Systems Technology/Technician</t>
  </si>
  <si>
    <t>Child Care Provider/Assistant</t>
  </si>
  <si>
    <t>Developmental Service Worker</t>
  </si>
  <si>
    <t>Parks, Recreation and Leisure Facilities Management</t>
  </si>
  <si>
    <t>Outdoor education</t>
  </si>
  <si>
    <t>Job-Seeking/Changing Skills</t>
  </si>
  <si>
    <t>Career Exploration/Awareness Skills</t>
  </si>
  <si>
    <t>Biology Technician/Biotechnology Laboratory Technician</t>
  </si>
  <si>
    <t>Security and Protective Services</t>
  </si>
  <si>
    <t>Criminal Justice/Police Science</t>
  </si>
  <si>
    <t>Fire Science/Fire-fighting</t>
  </si>
  <si>
    <t>Construction Trades, General</t>
  </si>
  <si>
    <t>Mason/Masonry</t>
  </si>
  <si>
    <t>Carpentry/Carpenter</t>
  </si>
  <si>
    <t>Electrician</t>
  </si>
  <si>
    <t>Plumbing Technology/Plumber</t>
  </si>
  <si>
    <t>Electrical/Electronics Equipment Installation and Repair, General</t>
  </si>
  <si>
    <t>Computer Installation and Repair Technology/Technician</t>
  </si>
  <si>
    <t>Industrial Electronics Technology/Technician</t>
  </si>
  <si>
    <t xml:space="preserve"> Heating, Air Conditioning, Ventilation and Refrigeration Maintenance Technology/Technician</t>
  </si>
  <si>
    <t>Heavy Equipment Maintenance Technology/Technician</t>
  </si>
  <si>
    <t>Autobody/Collision and Repair Technology/Technician</t>
  </si>
  <si>
    <t>Automobile/Automotive Mechanics Technology/Technician</t>
  </si>
  <si>
    <t>Diesel Mechanics Technology/Technician</t>
  </si>
  <si>
    <t>Small Engine Mechanics and Repair Technology/Technician</t>
  </si>
  <si>
    <t>Marine Maintenance/Fitter and Ship Repair Technology/Technician</t>
  </si>
  <si>
    <t>Machine Tool Technology/Machinist</t>
  </si>
  <si>
    <t>Sheet Metal Technology/Sheetworking</t>
  </si>
  <si>
    <t>Welding Technology/Welder</t>
  </si>
  <si>
    <t>Construction/Heavy Equipment/Earthmoving Equipment Operation</t>
  </si>
  <si>
    <t>Truck and Bus Driver/Commercial Vehicle Operation</t>
  </si>
  <si>
    <t>Visual and Performing Arts, General</t>
  </si>
  <si>
    <t>Digital Arts</t>
  </si>
  <si>
    <t>Commercial and Advertising Art</t>
  </si>
  <si>
    <t>Graphic Design</t>
  </si>
  <si>
    <t>Cinematography and Film/Video Production</t>
  </si>
  <si>
    <t>Health Services/Allied Health/Health Sciences, General</t>
  </si>
  <si>
    <t>Medical Office Assistant/Specialist</t>
  </si>
  <si>
    <t xml:space="preserve"> Medical/Clinical Assistant</t>
  </si>
  <si>
    <t>Emergency Medical Technology/Technician (EMT Paramedic)</t>
  </si>
  <si>
    <t>Athletic Training/Trainer</t>
  </si>
  <si>
    <t>Clinical/Medical Laboratory Technician</t>
  </si>
  <si>
    <t>Nurse/Nursing Assistant/Aide and Patient Care Assistant</t>
  </si>
  <si>
    <t xml:space="preserve"> Nursing Assistant/Aide and Patient Care Assistant/Aide</t>
  </si>
  <si>
    <t>Business Administration and Management, General.</t>
  </si>
  <si>
    <t>Accounting Technology/Technician and Bookkeeping</t>
  </si>
  <si>
    <t>Administrative Assistant and Secretarial Science, General</t>
  </si>
  <si>
    <t>Business/Office Automation/Technology/Data Entry</t>
  </si>
  <si>
    <t>General Office Occupations and Clerical Services</t>
  </si>
  <si>
    <t>Finance, General</t>
  </si>
  <si>
    <t>Hospitality Administration/Management, General</t>
  </si>
  <si>
    <t>Marketing/Marketing Management, General</t>
  </si>
  <si>
    <t>Insurance</t>
  </si>
  <si>
    <t>Sales, Distribution, and Marketing Operations, General</t>
  </si>
  <si>
    <t>Retailing and Retail Operations</t>
  </si>
  <si>
    <t>Hospitality and Recreation Marketing Operations</t>
  </si>
  <si>
    <t>Applied Acedemics- Mathematics</t>
  </si>
  <si>
    <t>Applied Academics-English</t>
  </si>
  <si>
    <t>Applied Academics-Social Sciences</t>
  </si>
  <si>
    <t>Applied Academics-History</t>
  </si>
  <si>
    <t>Maine CIP</t>
  </si>
  <si>
    <t>Cooperative ed</t>
  </si>
  <si>
    <t>Tech Lab</t>
  </si>
  <si>
    <t>Applied acad</t>
  </si>
  <si>
    <t>CTE Exploration</t>
  </si>
  <si>
    <t>Number of programs</t>
  </si>
  <si>
    <t>School name</t>
  </si>
  <si>
    <t>Agriculture/Agribusiness</t>
  </si>
  <si>
    <t xml:space="preserve">Voc special needs </t>
  </si>
  <si>
    <t>Agri Mechanization</t>
  </si>
  <si>
    <t>Employability Skills</t>
  </si>
  <si>
    <t>Medical/Clinical Assistant</t>
  </si>
  <si>
    <t>Nursing Assistant/Aide and Patient Care Assistant/Aide</t>
  </si>
  <si>
    <t>Program Name</t>
  </si>
  <si>
    <t>Existing or new Program</t>
  </si>
  <si>
    <t>Estimate Enrollment or 3 Year Ave Enrollment</t>
  </si>
  <si>
    <t>Supply Program Amount FY24</t>
  </si>
  <si>
    <t>Identify Programs that qualify for Clinical Supervision</t>
  </si>
  <si>
    <t>Substitutes* (Only for New Programs)</t>
  </si>
  <si>
    <t>Grand Total Program Allocation</t>
  </si>
  <si>
    <t>Difference  between program allocation &amp; budget</t>
  </si>
  <si>
    <t>Final Program Model Allocation (Lesser of Grand Total Program Allocation or Budget)</t>
  </si>
  <si>
    <t>New Program Budget without Equipment*</t>
  </si>
  <si>
    <t xml:space="preserve">Existing </t>
  </si>
  <si>
    <t xml:space="preserve"> Program sq New footage*</t>
  </si>
  <si>
    <t>NOTES:</t>
  </si>
  <si>
    <t>FY24 CTE Program Estimate Allocation Tool</t>
  </si>
  <si>
    <t>2. Information can be pulled from new program application or Oct 1 CTE enrollment</t>
  </si>
  <si>
    <t>3. For New programs, information will be from the application for the first 3 years until 3 years of actual enrollments are collected.  For example, if you started a Program in FY22 and ran it through FY24, FY24 would be the third year of the program &amp; in FY25, average actual enrollments will be used without comparison to application budgets.</t>
  </si>
  <si>
    <t>5. Sq. footage is for new program new sq. footage only.</t>
  </si>
  <si>
    <t>6. New program budget without equipment is based on the amount in the application and is valid for the first 3 years of the program's existence. If the program is an "existing" program please put in an amount greater than the Grand Total Program Allocation so excel will allocate the model allocation amount in column AF.</t>
  </si>
  <si>
    <t>Example line - Plumbing</t>
  </si>
  <si>
    <t>Example line - Health Services</t>
  </si>
  <si>
    <t>1. Must fill in CIPCode; Existing or New program; Estimate or 3 year Ave Enrollment; Sq. Footage*; New Program Budget without Equipment*</t>
  </si>
  <si>
    <t>Exploratory</t>
  </si>
  <si>
    <t>Academics</t>
  </si>
  <si>
    <t>Co-Curricular* (Only for New Programs)</t>
  </si>
  <si>
    <t>PD* (Only for New Programs)</t>
  </si>
  <si>
    <t>Safety* (Only for New Programs)</t>
  </si>
  <si>
    <t>Technology* (Only for New Programs)</t>
  </si>
  <si>
    <t>4. For New programs, we include an amount for Substitutes assuming all students are new to CTE. Otherwise, this component is not calculated for individual programs. For Technology, Co-curricular, PD and Safety these use school 3-year averages and are only calculated for New programs.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</si>
</sst>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43" formatCode="_(* #,##0.00_);_(* \(#,##0.00\);_(* &quot;-&quot;??_);_(@_)"/>
    <numFmt numFmtId="164" formatCode="00.0000"/>
    <numFmt numFmtId="165" formatCode="&quot;$&quot;#,##0.00"/>
    <numFmt numFmtId="166" formatCode="0.0000"/>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9"/>
      <color indexed="81"/>
      <name val="Tahoma"/>
      <family val="2"/>
    </font>
    <font>
      <sz val="9"/>
      <color indexed="81"/>
      <name val="Tahoma"/>
      <family val="2"/>
    </font>
    <font>
      <i/>
      <sz val="11"/>
      <color theme="1"/>
      <name val="Calibri"/>
      <family val="2"/>
      <scheme val="minor"/>
    </font>
    <font>
      <b/>
      <sz val="14"/>
      <color theme="1"/>
      <name val="Calibri"/>
      <family val="2"/>
      <scheme val="minor"/>
    </font>
    <font>
      <b/>
      <sz val="12"/>
      <color theme="1"/>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8" tint="0.399975585192419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diagonal/>
    </border>
    <border>
      <left style="medium">
        <color auto="1"/>
      </left>
      <right/>
      <top/>
      <bottom/>
      <diagonal/>
    </border>
    <border>
      <left/>
      <right style="medium">
        <color auto="1"/>
      </right>
      <top/>
      <bottom/>
      <diagonal/>
    </border>
    <border>
      <left style="medium">
        <color auto="1"/>
      </left>
      <right style="medium">
        <color auto="1"/>
      </right>
      <top/>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style="medium">
        <color auto="1"/>
      </top>
      <bottom style="thin">
        <color auto="1"/>
      </bottom>
      <diagonal/>
    </border>
    <border>
      <left style="medium">
        <color indexed="64"/>
      </left>
      <right style="thin">
        <color indexed="64"/>
      </right>
      <top/>
      <bottom/>
      <diagonal/>
    </border>
    <border>
      <left style="medium">
        <color indexed="64"/>
      </left>
      <right style="thin">
        <color indexed="64"/>
      </right>
      <top style="medium">
        <color auto="1"/>
      </top>
      <bottom style="thin">
        <color auto="1"/>
      </bottom>
      <diagonal/>
    </border>
    <border>
      <left style="thin">
        <color indexed="64"/>
      </left>
      <right style="medium">
        <color indexed="64"/>
      </right>
      <top style="medium">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right/>
      <top style="thin">
        <color auto="1"/>
      </top>
      <bottom style="thin">
        <color auto="1"/>
      </bottom>
      <diagonal/>
    </border>
    <border>
      <left/>
      <right style="thin">
        <color auto="1"/>
      </right>
      <top/>
      <bottom/>
      <diagonal/>
    </border>
  </borders>
  <cellStyleXfs count="2">
    <xf numFmtId="0" fontId="0" fillId="0" borderId="0"/>
    <xf numFmtId="43" fontId="1" fillId="0" borderId="0" applyFont="0" applyFill="0" applyBorder="0" applyAlignment="0" applyProtection="0"/>
  </cellStyleXfs>
  <cellXfs count="103">
    <xf numFmtId="0" fontId="0" fillId="0" borderId="0" xfId="0"/>
    <xf numFmtId="165" fontId="2" fillId="3" borderId="0" xfId="0" applyNumberFormat="1" applyFont="1" applyFill="1"/>
    <xf numFmtId="0" fontId="2" fillId="0" borderId="0" xfId="0" applyFont="1"/>
    <xf numFmtId="0" fontId="0" fillId="2" borderId="2" xfId="0" applyFill="1" applyBorder="1" applyAlignment="1">
      <alignment horizontal="center" vertical="center" wrapText="1"/>
    </xf>
    <xf numFmtId="0" fontId="2" fillId="4" borderId="0" xfId="0" applyFont="1" applyFill="1" applyAlignment="1">
      <alignment horizontal="center" vertical="center" wrapText="1"/>
    </xf>
    <xf numFmtId="0" fontId="2" fillId="4" borderId="5" xfId="0" applyFont="1" applyFill="1" applyBorder="1" applyAlignment="1">
      <alignment horizontal="center" vertical="center" wrapText="1"/>
    </xf>
    <xf numFmtId="0" fontId="0" fillId="5" borderId="6" xfId="0" applyFill="1" applyBorder="1"/>
    <xf numFmtId="0" fontId="0" fillId="5" borderId="7" xfId="0" applyFill="1" applyBorder="1"/>
    <xf numFmtId="164" fontId="0" fillId="5" borderId="7" xfId="0" applyNumberFormat="1" applyFill="1" applyBorder="1"/>
    <xf numFmtId="0" fontId="0" fillId="0" borderId="7" xfId="0" applyBorder="1"/>
    <xf numFmtId="165" fontId="0" fillId="0" borderId="7" xfId="1" applyNumberFormat="1" applyFont="1" applyFill="1" applyBorder="1"/>
    <xf numFmtId="2" fontId="0" fillId="0" borderId="7" xfId="1" applyNumberFormat="1" applyFont="1" applyFill="1" applyBorder="1"/>
    <xf numFmtId="0" fontId="0" fillId="0" borderId="1" xfId="0" applyBorder="1"/>
    <xf numFmtId="165" fontId="0" fillId="0" borderId="1" xfId="1" applyNumberFormat="1" applyFont="1" applyFill="1" applyBorder="1"/>
    <xf numFmtId="2" fontId="0" fillId="0" borderId="1" xfId="1" applyNumberFormat="1" applyFont="1" applyFill="1" applyBorder="1"/>
    <xf numFmtId="0" fontId="0" fillId="0" borderId="2" xfId="0" applyBorder="1"/>
    <xf numFmtId="164" fontId="0" fillId="0" borderId="0" xfId="0" applyNumberFormat="1"/>
    <xf numFmtId="164" fontId="0" fillId="0" borderId="0" xfId="0" applyNumberFormat="1" applyAlignment="1">
      <alignment horizontal="left"/>
    </xf>
    <xf numFmtId="0" fontId="0" fillId="0" borderId="0" xfId="0" applyAlignment="1">
      <alignment horizontal="left"/>
    </xf>
    <xf numFmtId="164" fontId="0" fillId="0" borderId="0" xfId="0" applyNumberFormat="1" applyAlignment="1">
      <alignment horizontal="left" vertical="center"/>
    </xf>
    <xf numFmtId="0" fontId="0" fillId="0" borderId="0" xfId="0" applyFill="1"/>
    <xf numFmtId="164" fontId="0" fillId="0" borderId="0" xfId="0" applyNumberFormat="1" applyFill="1" applyAlignment="1">
      <alignment horizontal="left"/>
    </xf>
    <xf numFmtId="0" fontId="2" fillId="0" borderId="0" xfId="0" applyFont="1" applyFill="1" applyAlignment="1">
      <alignment wrapText="1"/>
    </xf>
    <xf numFmtId="0" fontId="0" fillId="0" borderId="13" xfId="0" applyBorder="1"/>
    <xf numFmtId="4" fontId="2" fillId="3" borderId="2" xfId="0" applyNumberFormat="1" applyFont="1" applyFill="1" applyBorder="1"/>
    <xf numFmtId="4" fontId="2" fillId="0" borderId="8" xfId="0" applyNumberFormat="1" applyFont="1" applyBorder="1"/>
    <xf numFmtId="0" fontId="0" fillId="0" borderId="14" xfId="0" applyBorder="1"/>
    <xf numFmtId="165" fontId="0" fillId="0" borderId="15" xfId="1" applyNumberFormat="1" applyFont="1" applyFill="1" applyBorder="1"/>
    <xf numFmtId="0" fontId="0" fillId="0" borderId="16" xfId="0" applyBorder="1"/>
    <xf numFmtId="165" fontId="0" fillId="0" borderId="17" xfId="1" applyNumberFormat="1" applyFont="1" applyFill="1" applyBorder="1"/>
    <xf numFmtId="0" fontId="0" fillId="0" borderId="13" xfId="0" applyBorder="1" applyAlignment="1">
      <alignment wrapText="1"/>
    </xf>
    <xf numFmtId="0" fontId="0" fillId="0" borderId="2" xfId="0" applyBorder="1" applyAlignment="1">
      <alignment wrapText="1"/>
    </xf>
    <xf numFmtId="0" fontId="0" fillId="0" borderId="8" xfId="0" applyBorder="1" applyAlignment="1">
      <alignment wrapText="1"/>
    </xf>
    <xf numFmtId="0" fontId="0" fillId="0" borderId="13" xfId="0" applyBorder="1" applyAlignment="1">
      <alignment horizontal="center" wrapText="1"/>
    </xf>
    <xf numFmtId="0" fontId="0" fillId="0" borderId="2" xfId="0" applyBorder="1" applyAlignment="1">
      <alignment horizontal="center" wrapText="1"/>
    </xf>
    <xf numFmtId="2" fontId="2" fillId="0" borderId="8" xfId="0" applyNumberFormat="1" applyFont="1" applyBorder="1"/>
    <xf numFmtId="0" fontId="0" fillId="2" borderId="13" xfId="0" applyFill="1" applyBorder="1" applyAlignment="1">
      <alignment horizontal="center" vertical="center" wrapText="1"/>
    </xf>
    <xf numFmtId="165" fontId="0" fillId="0" borderId="15" xfId="0" applyNumberFormat="1" applyBorder="1" applyAlignment="1">
      <alignment horizontal="center" vertical="center"/>
    </xf>
    <xf numFmtId="165" fontId="0" fillId="0" borderId="17" xfId="0" applyNumberFormat="1" applyBorder="1" applyAlignment="1">
      <alignment horizontal="center" vertical="center"/>
    </xf>
    <xf numFmtId="0" fontId="0" fillId="0" borderId="11" xfId="0" applyBorder="1" applyAlignment="1">
      <alignment horizontal="center" vertical="center" wrapText="1"/>
    </xf>
    <xf numFmtId="0" fontId="0" fillId="0" borderId="12" xfId="0" applyBorder="1" applyAlignment="1">
      <alignment horizontal="center" vertical="center"/>
    </xf>
    <xf numFmtId="0" fontId="0" fillId="0" borderId="18" xfId="0" applyBorder="1" applyAlignment="1">
      <alignment horizontal="center" vertical="center"/>
    </xf>
    <xf numFmtId="165" fontId="2" fillId="3" borderId="13" xfId="0" applyNumberFormat="1" applyFont="1" applyFill="1" applyBorder="1"/>
    <xf numFmtId="165" fontId="0" fillId="0" borderId="14" xfId="0" applyNumberFormat="1" applyBorder="1" applyAlignment="1">
      <alignment horizontal="center" vertical="center"/>
    </xf>
    <xf numFmtId="165" fontId="0" fillId="0" borderId="16" xfId="0" applyNumberFormat="1" applyBorder="1" applyAlignment="1">
      <alignment horizontal="center" vertical="center"/>
    </xf>
    <xf numFmtId="0" fontId="0" fillId="0" borderId="8" xfId="0" applyBorder="1"/>
    <xf numFmtId="165" fontId="0" fillId="0" borderId="15" xfId="0" applyNumberFormat="1" applyBorder="1"/>
    <xf numFmtId="165" fontId="0" fillId="0" borderId="17" xfId="0" applyNumberFormat="1" applyBorder="1"/>
    <xf numFmtId="165" fontId="2" fillId="3" borderId="5" xfId="0" applyNumberFormat="1" applyFont="1" applyFill="1" applyBorder="1"/>
    <xf numFmtId="165" fontId="0" fillId="0" borderId="19" xfId="0" applyNumberFormat="1" applyBorder="1"/>
    <xf numFmtId="6" fontId="0" fillId="0" borderId="19" xfId="0" applyNumberFormat="1" applyBorder="1"/>
    <xf numFmtId="165" fontId="0" fillId="0" borderId="20" xfId="0" applyNumberFormat="1" applyBorder="1"/>
    <xf numFmtId="6" fontId="0" fillId="0" borderId="20" xfId="0" applyNumberFormat="1" applyBorder="1"/>
    <xf numFmtId="0" fontId="2" fillId="0" borderId="2" xfId="0" applyFont="1" applyBorder="1" applyAlignment="1">
      <alignment wrapText="1"/>
    </xf>
    <xf numFmtId="0" fontId="2" fillId="4" borderId="4" xfId="0" applyFont="1" applyFill="1" applyBorder="1" applyAlignment="1">
      <alignment horizontal="center" vertical="center" wrapText="1"/>
    </xf>
    <xf numFmtId="8" fontId="0" fillId="6" borderId="9" xfId="0" applyNumberFormat="1" applyFill="1" applyBorder="1"/>
    <xf numFmtId="0" fontId="0" fillId="0" borderId="13" xfId="0" applyFill="1" applyBorder="1"/>
    <xf numFmtId="0" fontId="2" fillId="4" borderId="8" xfId="0" applyFont="1" applyFill="1" applyBorder="1" applyAlignment="1">
      <alignment horizontal="center" vertical="center" wrapText="1"/>
    </xf>
    <xf numFmtId="6" fontId="0" fillId="0" borderId="15" xfId="0" applyNumberFormat="1" applyBorder="1"/>
    <xf numFmtId="0" fontId="0" fillId="5" borderId="14" xfId="0" applyFill="1" applyBorder="1"/>
    <xf numFmtId="0" fontId="0" fillId="0" borderId="3" xfId="0" applyBorder="1"/>
    <xf numFmtId="0" fontId="0" fillId="0" borderId="4" xfId="0" applyBorder="1"/>
    <xf numFmtId="0" fontId="2" fillId="4" borderId="2"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5" fillId="5" borderId="13" xfId="0" applyNumberFormat="1" applyFont="1" applyFill="1" applyBorder="1" applyAlignment="1">
      <alignment horizontal="center" vertical="center" wrapText="1"/>
    </xf>
    <xf numFmtId="0" fontId="0" fillId="0" borderId="0" xfId="0" applyFill="1" applyBorder="1"/>
    <xf numFmtId="165" fontId="2" fillId="3" borderId="8" xfId="0" applyNumberFormat="1" applyFont="1" applyFill="1" applyBorder="1" applyAlignment="1">
      <alignment horizontal="center" wrapText="1"/>
    </xf>
    <xf numFmtId="165" fontId="2" fillId="3" borderId="8" xfId="0" applyNumberFormat="1" applyFont="1" applyFill="1" applyBorder="1"/>
    <xf numFmtId="0" fontId="0" fillId="0" borderId="4" xfId="0" applyFill="1" applyBorder="1" applyAlignment="1">
      <alignment wrapText="1"/>
    </xf>
    <xf numFmtId="0" fontId="2" fillId="5" borderId="0" xfId="0" applyNumberFormat="1" applyFont="1" applyFill="1" applyAlignment="1">
      <alignment horizontal="center" vertical="center" wrapText="1"/>
    </xf>
    <xf numFmtId="0" fontId="2" fillId="3" borderId="0" xfId="0" applyFont="1" applyFill="1" applyBorder="1" applyAlignment="1">
      <alignment horizontal="center" vertical="center" wrapText="1"/>
    </xf>
    <xf numFmtId="0" fontId="0" fillId="0" borderId="5" xfId="0" applyBorder="1" applyAlignment="1">
      <alignment horizontal="center" vertical="center" wrapText="1"/>
    </xf>
    <xf numFmtId="0" fontId="0" fillId="5" borderId="19" xfId="0" applyFill="1" applyBorder="1"/>
    <xf numFmtId="8" fontId="0" fillId="0" borderId="19" xfId="0" applyNumberFormat="1" applyBorder="1"/>
    <xf numFmtId="0" fontId="0" fillId="0" borderId="22" xfId="0" applyBorder="1"/>
    <xf numFmtId="0" fontId="0" fillId="0" borderId="0" xfId="0" applyBorder="1"/>
    <xf numFmtId="0" fontId="0" fillId="0" borderId="21" xfId="0" applyFill="1" applyBorder="1"/>
    <xf numFmtId="0" fontId="0" fillId="5" borderId="21" xfId="0" applyNumberFormat="1" applyFill="1" applyBorder="1"/>
    <xf numFmtId="0" fontId="0" fillId="5" borderId="16" xfId="0" applyNumberFormat="1" applyFill="1" applyBorder="1"/>
    <xf numFmtId="6" fontId="0" fillId="0" borderId="17" xfId="0" applyNumberFormat="1" applyBorder="1"/>
    <xf numFmtId="8" fontId="0" fillId="6" borderId="10" xfId="0" applyNumberFormat="1" applyFill="1" applyBorder="1"/>
    <xf numFmtId="0" fontId="0" fillId="5" borderId="20" xfId="0" applyNumberFormat="1" applyFill="1" applyBorder="1"/>
    <xf numFmtId="8" fontId="0" fillId="0" borderId="20" xfId="0" applyNumberFormat="1" applyBorder="1"/>
    <xf numFmtId="8" fontId="0" fillId="0" borderId="21" xfId="0" applyNumberFormat="1" applyBorder="1"/>
    <xf numFmtId="0" fontId="0" fillId="0" borderId="12" xfId="0" applyFill="1" applyBorder="1"/>
    <xf numFmtId="0" fontId="2" fillId="5" borderId="2" xfId="0" applyNumberFormat="1" applyFont="1" applyFill="1" applyBorder="1"/>
    <xf numFmtId="166" fontId="0" fillId="5" borderId="1" xfId="0" applyNumberFormat="1" applyFill="1" applyBorder="1"/>
    <xf numFmtId="0" fontId="7" fillId="0" borderId="0" xfId="0" applyFont="1"/>
    <xf numFmtId="0" fontId="0" fillId="0" borderId="0" xfId="0" applyNumberFormat="1" applyFill="1"/>
    <xf numFmtId="164" fontId="0" fillId="5" borderId="1" xfId="0" applyNumberFormat="1" applyFill="1" applyBorder="1"/>
    <xf numFmtId="0" fontId="5" fillId="5" borderId="5" xfId="0" applyNumberFormat="1" applyFont="1" applyFill="1" applyBorder="1" applyAlignment="1">
      <alignment horizontal="center" vertical="center" wrapText="1"/>
    </xf>
    <xf numFmtId="0" fontId="2" fillId="5" borderId="2" xfId="0" applyFont="1" applyFill="1" applyBorder="1" applyAlignment="1">
      <alignment wrapText="1"/>
    </xf>
    <xf numFmtId="0" fontId="2" fillId="5" borderId="0" xfId="0" applyFont="1" applyFill="1"/>
    <xf numFmtId="0" fontId="2" fillId="0" borderId="21" xfId="0" applyFont="1" applyFill="1" applyBorder="1"/>
    <xf numFmtId="166" fontId="2" fillId="5" borderId="1" xfId="0" applyNumberFormat="1" applyFont="1" applyFill="1" applyBorder="1"/>
    <xf numFmtId="164" fontId="2" fillId="5" borderId="1" xfId="0" applyNumberFormat="1" applyFont="1" applyFill="1" applyBorder="1"/>
    <xf numFmtId="0" fontId="2" fillId="5" borderId="21" xfId="0" applyNumberFormat="1" applyFont="1" applyFill="1" applyBorder="1"/>
    <xf numFmtId="0" fontId="0" fillId="0" borderId="13" xfId="0" applyBorder="1" applyAlignment="1">
      <alignment horizontal="center" wrapText="1"/>
    </xf>
    <xf numFmtId="0" fontId="0" fillId="0" borderId="2" xfId="0" applyBorder="1" applyAlignment="1">
      <alignment horizontal="center" wrapText="1"/>
    </xf>
    <xf numFmtId="0" fontId="0" fillId="0" borderId="11" xfId="0" applyBorder="1" applyAlignment="1">
      <alignment horizontal="center" wrapText="1"/>
    </xf>
    <xf numFmtId="0" fontId="0" fillId="0" borderId="8" xfId="0" applyBorder="1" applyAlignment="1">
      <alignment horizontal="center" wrapText="1"/>
    </xf>
    <xf numFmtId="0" fontId="0" fillId="0" borderId="5" xfId="0" applyBorder="1" applyAlignment="1">
      <alignment horizontal="center"/>
    </xf>
    <xf numFmtId="0" fontId="6" fillId="0" borderId="0" xfId="0" applyFont="1" applyFill="1" applyBorder="1" applyAlignment="1">
      <alignment horizont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AECAD-3265-4ED7-B00F-C90CD054E1ED}">
  <sheetPr>
    <pageSetUpPr fitToPage="1"/>
  </sheetPr>
  <dimension ref="A1:AX22"/>
  <sheetViews>
    <sheetView tabSelected="1" zoomScale="85" zoomScaleNormal="85" workbookViewId="0">
      <selection activeCell="AB19" sqref="AB19"/>
    </sheetView>
  </sheetViews>
  <sheetFormatPr defaultRowHeight="15" x14ac:dyDescent="0.25"/>
  <cols>
    <col min="1" max="1" width="34.5703125" customWidth="1"/>
    <col min="2" max="3" width="15.140625" customWidth="1"/>
    <col min="4" max="4" width="15" customWidth="1"/>
    <col min="5" max="5" width="11.85546875" customWidth="1"/>
    <col min="6" max="6" width="12.140625" customWidth="1"/>
    <col min="7" max="7" width="12.28515625" customWidth="1"/>
    <col min="8" max="9" width="7.85546875" customWidth="1"/>
    <col min="10" max="10" width="10" customWidth="1"/>
    <col min="11" max="11" width="7.85546875" customWidth="1"/>
    <col min="12" max="12" width="10.85546875" customWidth="1"/>
    <col min="13" max="13" width="12.140625" customWidth="1"/>
    <col min="14" max="14" width="11.140625" customWidth="1"/>
    <col min="15" max="15" width="12" customWidth="1"/>
    <col min="16" max="16" width="11.7109375" customWidth="1"/>
    <col min="17" max="17" width="10.42578125" customWidth="1"/>
    <col min="18" max="18" width="8.85546875" customWidth="1"/>
    <col min="19" max="19" width="9.5703125" customWidth="1"/>
    <col min="20" max="21" width="13" customWidth="1"/>
    <col min="22" max="22" width="11.28515625" customWidth="1"/>
    <col min="23" max="23" width="10.42578125" customWidth="1"/>
    <col min="24" max="24" width="9.140625" customWidth="1"/>
    <col min="25" max="26" width="14.85546875" customWidth="1"/>
    <col min="27" max="27" width="13.5703125" customWidth="1"/>
    <col min="28" max="29" width="13.7109375" customWidth="1"/>
    <col min="30" max="30" width="14.42578125" customWidth="1"/>
    <col min="31" max="31" width="19.7109375" customWidth="1"/>
    <col min="32" max="32" width="24.85546875" customWidth="1"/>
    <col min="33" max="49" width="9.140625" style="75"/>
  </cols>
  <sheetData>
    <row r="1" spans="1:50" ht="30" customHeight="1" x14ac:dyDescent="0.3">
      <c r="A1" s="102" t="s">
        <v>147</v>
      </c>
      <c r="B1" s="102"/>
      <c r="C1" s="102"/>
      <c r="D1" s="68"/>
      <c r="E1" s="30"/>
      <c r="F1" s="31" t="s">
        <v>1</v>
      </c>
      <c r="G1" s="32" t="s">
        <v>2</v>
      </c>
      <c r="H1" s="97" t="s">
        <v>3</v>
      </c>
      <c r="I1" s="98"/>
      <c r="J1" s="98"/>
      <c r="K1" s="98"/>
      <c r="L1" s="99"/>
      <c r="M1" s="30" t="s">
        <v>4</v>
      </c>
      <c r="N1" s="32" t="s">
        <v>21</v>
      </c>
      <c r="O1" s="97" t="s">
        <v>5</v>
      </c>
      <c r="P1" s="98"/>
      <c r="Q1" s="100"/>
      <c r="R1" s="23"/>
      <c r="S1" s="15"/>
      <c r="T1" s="45"/>
      <c r="U1" s="101" t="s">
        <v>6</v>
      </c>
      <c r="V1" s="101"/>
      <c r="W1" s="101"/>
      <c r="X1" s="101"/>
      <c r="Y1" s="101"/>
      <c r="AA1" s="60"/>
      <c r="AB1" s="61"/>
      <c r="AD1" s="65"/>
    </row>
    <row r="2" spans="1:50" ht="30" x14ac:dyDescent="0.25">
      <c r="A2" s="20"/>
      <c r="B2" s="20"/>
      <c r="C2" s="20"/>
      <c r="D2" s="20"/>
      <c r="E2" s="23"/>
      <c r="F2" s="24">
        <v>58905</v>
      </c>
      <c r="G2" s="25">
        <v>0.26</v>
      </c>
      <c r="H2" s="33" t="s">
        <v>7</v>
      </c>
      <c r="I2" s="34" t="s">
        <v>8</v>
      </c>
      <c r="J2" s="34" t="s">
        <v>9</v>
      </c>
      <c r="K2" s="34" t="s">
        <v>10</v>
      </c>
      <c r="L2" s="39" t="s">
        <v>11</v>
      </c>
      <c r="M2" s="42">
        <v>22997</v>
      </c>
      <c r="N2" s="35">
        <v>0.4</v>
      </c>
      <c r="O2" s="33" t="s">
        <v>7</v>
      </c>
      <c r="P2" s="34" t="s">
        <v>8</v>
      </c>
      <c r="Q2" s="66">
        <v>3021</v>
      </c>
      <c r="R2" s="23"/>
      <c r="S2" s="53" t="s">
        <v>12</v>
      </c>
      <c r="T2" s="67">
        <v>78</v>
      </c>
      <c r="U2" s="48">
        <v>66</v>
      </c>
      <c r="V2" s="48">
        <v>120</v>
      </c>
      <c r="W2" s="48">
        <v>46</v>
      </c>
      <c r="X2" s="48">
        <v>23</v>
      </c>
      <c r="Y2" s="48">
        <v>45</v>
      </c>
      <c r="Z2" s="1">
        <v>50</v>
      </c>
      <c r="AA2" s="56"/>
      <c r="AB2" s="67">
        <v>6.2</v>
      </c>
    </row>
    <row r="3" spans="1:50" ht="88.5" customHeight="1" thickBot="1" x14ac:dyDescent="0.3">
      <c r="A3" s="88" t="s">
        <v>134</v>
      </c>
      <c r="B3" s="85" t="s">
        <v>0</v>
      </c>
      <c r="C3" s="91" t="s">
        <v>135</v>
      </c>
      <c r="D3" s="69" t="s">
        <v>136</v>
      </c>
      <c r="E3" s="36" t="s">
        <v>13</v>
      </c>
      <c r="F3" s="62" t="s">
        <v>14</v>
      </c>
      <c r="G3" s="57" t="s">
        <v>2</v>
      </c>
      <c r="H3" s="36" t="s">
        <v>15</v>
      </c>
      <c r="I3" s="3" t="s">
        <v>16</v>
      </c>
      <c r="J3" s="3" t="s">
        <v>17</v>
      </c>
      <c r="K3" s="3" t="s">
        <v>18</v>
      </c>
      <c r="L3" s="3" t="s">
        <v>19</v>
      </c>
      <c r="M3" s="63" t="s">
        <v>20</v>
      </c>
      <c r="N3" s="57" t="s">
        <v>21</v>
      </c>
      <c r="O3" s="36" t="s">
        <v>138</v>
      </c>
      <c r="P3" s="3" t="s">
        <v>22</v>
      </c>
      <c r="Q3" s="57" t="s">
        <v>23</v>
      </c>
      <c r="R3" s="36" t="s">
        <v>24</v>
      </c>
      <c r="S3" s="3" t="s">
        <v>25</v>
      </c>
      <c r="T3" s="57" t="s">
        <v>26</v>
      </c>
      <c r="U3" s="5" t="s">
        <v>27</v>
      </c>
      <c r="V3" s="5" t="s">
        <v>160</v>
      </c>
      <c r="W3" s="5" t="s">
        <v>157</v>
      </c>
      <c r="X3" s="5" t="s">
        <v>158</v>
      </c>
      <c r="Y3" s="5" t="s">
        <v>159</v>
      </c>
      <c r="Z3" s="4" t="s">
        <v>139</v>
      </c>
      <c r="AA3" s="64" t="s">
        <v>145</v>
      </c>
      <c r="AB3" s="57" t="s">
        <v>28</v>
      </c>
      <c r="AC3" s="54" t="s">
        <v>140</v>
      </c>
      <c r="AD3" s="90" t="s">
        <v>143</v>
      </c>
      <c r="AE3" s="71" t="s">
        <v>141</v>
      </c>
      <c r="AF3" s="70" t="s">
        <v>142</v>
      </c>
    </row>
    <row r="4" spans="1:50" s="15" customFormat="1" ht="21.75" customHeight="1" x14ac:dyDescent="0.25">
      <c r="A4" s="84" t="s">
        <v>153</v>
      </c>
      <c r="B4" s="8">
        <v>51</v>
      </c>
      <c r="C4" s="7" t="s">
        <v>29</v>
      </c>
      <c r="D4" s="6">
        <v>33</v>
      </c>
      <c r="E4" s="26">
        <f>IF((D4=0),0,IF(AND(D4&gt;0,D4&lt;=12),0.5,IF(AND(D4&gt;12,D4&lt;=32),1,IF(AND(D4&gt;32,D4&lt;=39),1.5,IF(AND(D4&gt;39,D4&lt;=64),2,IF(AND(D4&gt;64,D4&lt;=79),2.5,3))))))</f>
        <v>1.5</v>
      </c>
      <c r="F4" s="10">
        <f t="shared" ref="F4:F13" si="0">E4*$F$2</f>
        <v>88357.5</v>
      </c>
      <c r="G4" s="27">
        <f t="shared" ref="G4:G13" si="1">F4*$G$2</f>
        <v>22972.95</v>
      </c>
      <c r="H4" s="26">
        <f>IF(ISNA(MATCH($B4,'ED Tech programs'!$A$2:$A$18,0)),0,1)</f>
        <v>0</v>
      </c>
      <c r="I4" s="9">
        <f t="shared" ref="I4:I13" si="2">IF(AND($H4=1,$D4&gt;12),1,IF(AND($H4=1,$D4&lt;=12),0.5,0))</f>
        <v>0</v>
      </c>
      <c r="J4" s="9">
        <f>IF(ISNA(MATCH($B4,'ED Tech programs'!$G$2:$G$3,0)),0,1)</f>
        <v>0</v>
      </c>
      <c r="K4" s="9">
        <f t="shared" ref="K4:K13" si="3">IF($J4=1,$D4/27,0)</f>
        <v>0</v>
      </c>
      <c r="L4" s="40">
        <f t="shared" ref="L4:L13" si="4">$I4+$K4</f>
        <v>0</v>
      </c>
      <c r="M4" s="43">
        <f t="shared" ref="M4:M13" si="5">L4*$M$2</f>
        <v>0</v>
      </c>
      <c r="N4" s="37">
        <f t="shared" ref="N4:N13" si="6">M4*$N$2</f>
        <v>0</v>
      </c>
      <c r="O4" s="26">
        <f>IF(ISNA(MATCH($B4,'Clinical Super Programs'!$A$2:$A$6,0)),0,1)</f>
        <v>1</v>
      </c>
      <c r="P4" s="11">
        <f t="shared" ref="P4:P13" si="7">IF($O4=1,ROUND($D4/8,2),0)</f>
        <v>4.13</v>
      </c>
      <c r="Q4" s="27">
        <f t="shared" ref="Q4:Q13" si="8">P4*$Q$2</f>
        <v>12476.73</v>
      </c>
      <c r="R4" s="26">
        <f>SUMIF('Supplies cost'!$A$2:$A$97,'New Programs FY24'!$B4,'Supplies cost'!$G$2:$G$97)</f>
        <v>1330</v>
      </c>
      <c r="S4" s="9">
        <f t="shared" ref="S4:S13" si="9">ROUND($D4*$T$2,2)</f>
        <v>2574</v>
      </c>
      <c r="T4" s="46">
        <f>R4+S4</f>
        <v>3904</v>
      </c>
      <c r="U4" s="49">
        <f t="shared" ref="U4:U13" si="10">D4*$U$2</f>
        <v>2178</v>
      </c>
      <c r="V4" s="52">
        <f t="shared" ref="V4:V13" si="11">IF(OR(C4="New",C4="NEW",C4="new"),$D4*$V$2,0)</f>
        <v>3960</v>
      </c>
      <c r="W4" s="52">
        <f t="shared" ref="W4:W13" si="12">IF(OR(C4="New",C4="NEW",C4="new"),$D4*$W$2,0)</f>
        <v>1518</v>
      </c>
      <c r="X4" s="52">
        <f t="shared" ref="X4:X13" si="13">IF(OR(C4="New",C4="NEW",C4="new"),$D4*$X$2,0)</f>
        <v>759</v>
      </c>
      <c r="Y4" s="52">
        <f t="shared" ref="Y4:Y13" si="14">IF(OR(C4="New",C4="NEW",C4="new"),$D4*$Y$2,0)</f>
        <v>1485</v>
      </c>
      <c r="Z4" s="50">
        <f>IF(OR(C4="New", C4="NEW", C4="new"),$D4*$Z$2,0)</f>
        <v>1650</v>
      </c>
      <c r="AA4" s="59">
        <v>900</v>
      </c>
      <c r="AB4" s="58">
        <f t="shared" ref="AB4:AB13" si="15">$AB$2*$AA4</f>
        <v>5580</v>
      </c>
      <c r="AC4" s="55">
        <f t="shared" ref="AC4:AC13" si="16">IF(D4=0,0,F4+G4+M4+N4+Q4+T4+U4+V4+W4+X4+Y4+Z4+AB4)</f>
        <v>144841.18</v>
      </c>
      <c r="AD4" s="72">
        <v>85500</v>
      </c>
      <c r="AE4" s="73">
        <f>AC4-AD4</f>
        <v>59341.179999999993</v>
      </c>
      <c r="AF4" s="83">
        <f t="shared" ref="AF4:AF13" si="17">IF(AD4&lt;&gt;0,IF(AC4&lt;AD4,AC4,AD4),AC4)</f>
        <v>85500</v>
      </c>
      <c r="AG4" s="75"/>
      <c r="AH4" s="75"/>
      <c r="AI4" s="75"/>
      <c r="AJ4" s="75"/>
      <c r="AK4" s="75"/>
      <c r="AL4" s="75"/>
      <c r="AM4" s="75"/>
      <c r="AN4" s="75"/>
      <c r="AO4" s="75"/>
      <c r="AP4" s="75"/>
      <c r="AQ4" s="75"/>
      <c r="AR4" s="75"/>
      <c r="AS4" s="75"/>
      <c r="AT4" s="75"/>
      <c r="AU4" s="75"/>
      <c r="AV4" s="75"/>
      <c r="AW4" s="75"/>
      <c r="AX4" s="74"/>
    </row>
    <row r="5" spans="1:50" s="15" customFormat="1" ht="15" customHeight="1" x14ac:dyDescent="0.25">
      <c r="A5" s="76" t="s">
        <v>152</v>
      </c>
      <c r="B5" s="86">
        <v>46.0503</v>
      </c>
      <c r="C5" s="89" t="s">
        <v>144</v>
      </c>
      <c r="D5" s="77">
        <v>17</v>
      </c>
      <c r="E5" s="28">
        <f t="shared" ref="E5:E13" si="18">IF((D5=0),0,IF(AND(D5&gt;0,D5&lt;=12),0.5,IF(AND(D5&gt;12,D5&lt;=32),1,IF(AND(D5&gt;32,D5&lt;=39),1.5,IF(AND(D5&gt;39,D5&lt;=64),2,IF(AND(D5&gt;64,D5&lt;=79),2.5,3))))))</f>
        <v>1</v>
      </c>
      <c r="F5" s="13">
        <f t="shared" si="0"/>
        <v>58905</v>
      </c>
      <c r="G5" s="29">
        <f t="shared" si="1"/>
        <v>15315.300000000001</v>
      </c>
      <c r="H5" s="28">
        <f>IF(ISNA(MATCH($B5,'ED Tech programs'!$A$2:$A$18,0)),0,1)</f>
        <v>1</v>
      </c>
      <c r="I5" s="12">
        <f t="shared" si="2"/>
        <v>1</v>
      </c>
      <c r="J5" s="12">
        <f>IF(ISNA(MATCH($B5,'ED Tech programs'!$G$2:$G$3,0)),0,1)</f>
        <v>0</v>
      </c>
      <c r="K5" s="12">
        <f t="shared" si="3"/>
        <v>0</v>
      </c>
      <c r="L5" s="41">
        <f t="shared" si="4"/>
        <v>1</v>
      </c>
      <c r="M5" s="44">
        <f t="shared" si="5"/>
        <v>22997</v>
      </c>
      <c r="N5" s="38">
        <f t="shared" si="6"/>
        <v>9198.8000000000011</v>
      </c>
      <c r="O5" s="28">
        <f>IF(ISNA(MATCH($B5,'Clinical Super Programs'!$A$2:$A$6,0)),0,1)</f>
        <v>0</v>
      </c>
      <c r="P5" s="14">
        <f t="shared" si="7"/>
        <v>0</v>
      </c>
      <c r="Q5" s="29">
        <f t="shared" si="8"/>
        <v>0</v>
      </c>
      <c r="R5" s="28">
        <f>SUMIF('Supplies cost'!$A$2:$A$97,'New Programs FY24'!$B5,'Supplies cost'!$G$2:$G$97)</f>
        <v>6755</v>
      </c>
      <c r="S5" s="12">
        <f t="shared" si="9"/>
        <v>1326</v>
      </c>
      <c r="T5" s="47">
        <f t="shared" ref="T5:T13" si="19">R5+S5</f>
        <v>8081</v>
      </c>
      <c r="U5" s="51">
        <f t="shared" si="10"/>
        <v>1122</v>
      </c>
      <c r="V5" s="52">
        <f t="shared" si="11"/>
        <v>0</v>
      </c>
      <c r="W5" s="52">
        <f t="shared" si="12"/>
        <v>0</v>
      </c>
      <c r="X5" s="52">
        <f t="shared" si="13"/>
        <v>0</v>
      </c>
      <c r="Y5" s="52">
        <f t="shared" si="14"/>
        <v>0</v>
      </c>
      <c r="Z5" s="52">
        <f t="shared" ref="Z5:Z13" si="20">IF(OR(C5="New", C5="NEW", C5="new"),$D5*$Z$2,0)</f>
        <v>0</v>
      </c>
      <c r="AA5" s="78"/>
      <c r="AB5" s="79">
        <f t="shared" si="15"/>
        <v>0</v>
      </c>
      <c r="AC5" s="80">
        <f t="shared" si="16"/>
        <v>115619.1</v>
      </c>
      <c r="AD5" s="81">
        <v>0</v>
      </c>
      <c r="AE5" s="82">
        <f t="shared" ref="AE5:AE13" si="21">AC5-AD5</f>
        <v>115619.1</v>
      </c>
      <c r="AF5" s="83">
        <f t="shared" si="17"/>
        <v>115619.1</v>
      </c>
      <c r="AG5" s="75"/>
      <c r="AH5" s="75"/>
      <c r="AI5" s="75"/>
      <c r="AJ5" s="75"/>
      <c r="AK5" s="75"/>
      <c r="AL5" s="75"/>
      <c r="AM5" s="75"/>
      <c r="AN5" s="75"/>
      <c r="AO5" s="75"/>
      <c r="AP5" s="75"/>
      <c r="AQ5" s="75"/>
      <c r="AR5" s="75"/>
      <c r="AS5" s="75"/>
      <c r="AT5" s="75"/>
      <c r="AU5" s="75"/>
      <c r="AV5" s="75"/>
      <c r="AW5" s="75"/>
      <c r="AX5" s="74"/>
    </row>
    <row r="6" spans="1:50" s="15" customFormat="1" x14ac:dyDescent="0.25">
      <c r="A6" s="93" t="s">
        <v>155</v>
      </c>
      <c r="B6" s="94">
        <v>99.6</v>
      </c>
      <c r="C6" s="95" t="s">
        <v>29</v>
      </c>
      <c r="D6" s="96">
        <v>15</v>
      </c>
      <c r="E6" s="28">
        <f t="shared" si="18"/>
        <v>1</v>
      </c>
      <c r="F6" s="13">
        <f t="shared" si="0"/>
        <v>58905</v>
      </c>
      <c r="G6" s="29">
        <f t="shared" si="1"/>
        <v>15315.300000000001</v>
      </c>
      <c r="H6" s="28">
        <f>IF(ISNA(MATCH($B6,'ED Tech programs'!$A$2:$A$18,0)),0,1)</f>
        <v>0</v>
      </c>
      <c r="I6" s="12">
        <f t="shared" si="2"/>
        <v>0</v>
      </c>
      <c r="J6" s="12">
        <f>IF(ISNA(MATCH($B6,'ED Tech programs'!$G$2:$G$3,0)),0,1)</f>
        <v>0</v>
      </c>
      <c r="K6" s="12">
        <f t="shared" si="3"/>
        <v>0</v>
      </c>
      <c r="L6" s="41">
        <f t="shared" si="4"/>
        <v>0</v>
      </c>
      <c r="M6" s="44">
        <f t="shared" si="5"/>
        <v>0</v>
      </c>
      <c r="N6" s="38">
        <f t="shared" si="6"/>
        <v>0</v>
      </c>
      <c r="O6" s="28">
        <f>IF(ISNA(MATCH($B6,'Clinical Super Programs'!$A$2:$A$6,0)),0,1)</f>
        <v>0</v>
      </c>
      <c r="P6" s="14">
        <f t="shared" si="7"/>
        <v>0</v>
      </c>
      <c r="Q6" s="29">
        <f t="shared" si="8"/>
        <v>0</v>
      </c>
      <c r="R6" s="28">
        <f>SUMIF('Supplies cost'!$A$2:$A$97,'New Programs FY24'!$B6,'Supplies cost'!$G$2:$G$97)</f>
        <v>6755</v>
      </c>
      <c r="S6" s="12">
        <f t="shared" si="9"/>
        <v>1170</v>
      </c>
      <c r="T6" s="47">
        <f t="shared" si="19"/>
        <v>7925</v>
      </c>
      <c r="U6" s="51">
        <f t="shared" si="10"/>
        <v>990</v>
      </c>
      <c r="V6" s="52">
        <f t="shared" si="11"/>
        <v>1800</v>
      </c>
      <c r="W6" s="52">
        <f t="shared" si="12"/>
        <v>690</v>
      </c>
      <c r="X6" s="52">
        <f t="shared" si="13"/>
        <v>345</v>
      </c>
      <c r="Y6" s="52">
        <f t="shared" si="14"/>
        <v>675</v>
      </c>
      <c r="Z6" s="52">
        <f>IF(OR(C6="New", C6="NEW", C6="new"),$D6*$Z$2,0)</f>
        <v>750</v>
      </c>
      <c r="AA6" s="78"/>
      <c r="AB6" s="79">
        <f t="shared" si="15"/>
        <v>0</v>
      </c>
      <c r="AC6" s="80">
        <f t="shared" si="16"/>
        <v>87395.3</v>
      </c>
      <c r="AD6" s="81">
        <v>65000</v>
      </c>
      <c r="AE6" s="82">
        <f t="shared" si="21"/>
        <v>22395.300000000003</v>
      </c>
      <c r="AF6" s="83">
        <f t="shared" si="17"/>
        <v>65000</v>
      </c>
      <c r="AG6" s="75"/>
      <c r="AH6" s="75"/>
      <c r="AI6" s="75"/>
      <c r="AJ6" s="75"/>
      <c r="AK6" s="75"/>
      <c r="AL6" s="75"/>
      <c r="AM6" s="75"/>
      <c r="AN6" s="75"/>
      <c r="AO6" s="75"/>
      <c r="AP6" s="75"/>
      <c r="AQ6" s="75"/>
      <c r="AR6" s="75"/>
      <c r="AS6" s="75"/>
      <c r="AT6" s="75"/>
      <c r="AU6" s="75"/>
      <c r="AV6" s="75"/>
      <c r="AW6" s="75"/>
      <c r="AX6" s="74"/>
    </row>
    <row r="7" spans="1:50" s="15" customFormat="1" x14ac:dyDescent="0.25">
      <c r="A7" s="93" t="s">
        <v>156</v>
      </c>
      <c r="B7" s="94">
        <v>99.4</v>
      </c>
      <c r="C7" s="95" t="s">
        <v>144</v>
      </c>
      <c r="D7" s="96">
        <v>13.67</v>
      </c>
      <c r="E7" s="28">
        <f t="shared" si="18"/>
        <v>1</v>
      </c>
      <c r="F7" s="13">
        <f t="shared" si="0"/>
        <v>58905</v>
      </c>
      <c r="G7" s="29">
        <f t="shared" si="1"/>
        <v>15315.300000000001</v>
      </c>
      <c r="H7" s="28">
        <f>IF(ISNA(MATCH($B7,'ED Tech programs'!$A$2:$A$18,0)),0,1)</f>
        <v>0</v>
      </c>
      <c r="I7" s="12">
        <f t="shared" si="2"/>
        <v>0</v>
      </c>
      <c r="J7" s="12">
        <f>IF(ISNA(MATCH($B7,'ED Tech programs'!$G$2:$G$3,0)),0,1)</f>
        <v>0</v>
      </c>
      <c r="K7" s="12">
        <f t="shared" si="3"/>
        <v>0</v>
      </c>
      <c r="L7" s="41">
        <f t="shared" si="4"/>
        <v>0</v>
      </c>
      <c r="M7" s="44">
        <f t="shared" si="5"/>
        <v>0</v>
      </c>
      <c r="N7" s="38">
        <f t="shared" si="6"/>
        <v>0</v>
      </c>
      <c r="O7" s="28">
        <f>IF(ISNA(MATCH($B7,'Clinical Super Programs'!$A$2:$A$6,0)),0,1)</f>
        <v>0</v>
      </c>
      <c r="P7" s="14">
        <f t="shared" si="7"/>
        <v>0</v>
      </c>
      <c r="Q7" s="29">
        <f t="shared" si="8"/>
        <v>0</v>
      </c>
      <c r="R7" s="28">
        <f>SUMIF('Supplies cost'!$A$2:$A$97,'New Programs FY24'!$B7,'Supplies cost'!$G$2:$G$97)</f>
        <v>6755</v>
      </c>
      <c r="S7" s="12">
        <f t="shared" si="9"/>
        <v>1066.26</v>
      </c>
      <c r="T7" s="47">
        <f t="shared" si="19"/>
        <v>7821.26</v>
      </c>
      <c r="U7" s="51">
        <f t="shared" si="10"/>
        <v>902.22</v>
      </c>
      <c r="V7" s="52">
        <f>IF(OR(C7="New",C7="NEW",C7="new"),$D7*$V$2,0)</f>
        <v>0</v>
      </c>
      <c r="W7" s="52">
        <f>IF(OR(C7="New",C7="NEW",C7="new"),$D7*$W$2,0)</f>
        <v>0</v>
      </c>
      <c r="X7" s="52">
        <f>IF(OR(C7="New",C7="NEW",C7="new"),$D7*$X$2,0)</f>
        <v>0</v>
      </c>
      <c r="Y7" s="52">
        <f>IF(OR(C7="New",C7="NEW",C7="new"),$D7*$Y$2,0)</f>
        <v>0</v>
      </c>
      <c r="Z7" s="52">
        <f t="shared" si="20"/>
        <v>0</v>
      </c>
      <c r="AA7" s="78"/>
      <c r="AB7" s="79">
        <f t="shared" si="15"/>
        <v>0</v>
      </c>
      <c r="AC7" s="80">
        <f t="shared" si="16"/>
        <v>82943.78</v>
      </c>
      <c r="AD7" s="81"/>
      <c r="AE7" s="82">
        <f t="shared" si="21"/>
        <v>82943.78</v>
      </c>
      <c r="AF7" s="83">
        <f>IF(AD7&lt;&gt;0,IF(AC7&lt;AD7,AC7,AD7),AC7)</f>
        <v>82943.78</v>
      </c>
      <c r="AG7" s="75"/>
      <c r="AH7" s="75"/>
      <c r="AI7" s="75"/>
      <c r="AJ7" s="75"/>
      <c r="AK7" s="75"/>
      <c r="AL7" s="75"/>
      <c r="AM7" s="75"/>
      <c r="AN7" s="75"/>
      <c r="AO7" s="75"/>
      <c r="AP7" s="75"/>
      <c r="AQ7" s="75"/>
      <c r="AR7" s="75"/>
      <c r="AS7" s="75"/>
      <c r="AT7" s="75"/>
      <c r="AU7" s="75"/>
      <c r="AV7" s="75"/>
      <c r="AW7" s="75"/>
      <c r="AX7" s="74"/>
    </row>
    <row r="8" spans="1:50" s="15" customFormat="1" x14ac:dyDescent="0.25">
      <c r="A8" s="76"/>
      <c r="B8" s="86"/>
      <c r="C8" s="89"/>
      <c r="D8" s="77">
        <v>7</v>
      </c>
      <c r="E8" s="28">
        <f t="shared" si="18"/>
        <v>0.5</v>
      </c>
      <c r="F8" s="13">
        <f t="shared" si="0"/>
        <v>29452.5</v>
      </c>
      <c r="G8" s="29">
        <f t="shared" si="1"/>
        <v>7657.6500000000005</v>
      </c>
      <c r="H8" s="28">
        <f>IF(ISNA(MATCH($B8,'ED Tech programs'!$A$2:$A$18,0)),0,1)</f>
        <v>0</v>
      </c>
      <c r="I8" s="12">
        <f t="shared" si="2"/>
        <v>0</v>
      </c>
      <c r="J8" s="12">
        <f>IF(ISNA(MATCH($B8,'ED Tech programs'!$G$2:$G$3,0)),0,1)</f>
        <v>0</v>
      </c>
      <c r="K8" s="12">
        <f t="shared" si="3"/>
        <v>0</v>
      </c>
      <c r="L8" s="41">
        <f t="shared" si="4"/>
        <v>0</v>
      </c>
      <c r="M8" s="44">
        <f t="shared" si="5"/>
        <v>0</v>
      </c>
      <c r="N8" s="38">
        <f t="shared" si="6"/>
        <v>0</v>
      </c>
      <c r="O8" s="28">
        <f>IF(ISNA(MATCH($B8,'Clinical Super Programs'!$A$2:$A$6,0)),0,1)</f>
        <v>0</v>
      </c>
      <c r="P8" s="14">
        <f t="shared" si="7"/>
        <v>0</v>
      </c>
      <c r="Q8" s="29">
        <f t="shared" si="8"/>
        <v>0</v>
      </c>
      <c r="R8" s="28">
        <f>SUMIF('Supplies cost'!$A$2:$A$97,'New Programs FY24'!$B8,'Supplies cost'!$G$2:$G$97)</f>
        <v>0</v>
      </c>
      <c r="S8" s="12">
        <f t="shared" si="9"/>
        <v>546</v>
      </c>
      <c r="T8" s="47">
        <f t="shared" si="19"/>
        <v>546</v>
      </c>
      <c r="U8" s="51">
        <f t="shared" si="10"/>
        <v>462</v>
      </c>
      <c r="V8" s="52">
        <f t="shared" si="11"/>
        <v>0</v>
      </c>
      <c r="W8" s="52">
        <f t="shared" si="12"/>
        <v>0</v>
      </c>
      <c r="X8" s="52">
        <f t="shared" si="13"/>
        <v>0</v>
      </c>
      <c r="Y8" s="52">
        <f t="shared" si="14"/>
        <v>0</v>
      </c>
      <c r="Z8" s="52">
        <f t="shared" si="20"/>
        <v>0</v>
      </c>
      <c r="AA8" s="78"/>
      <c r="AB8" s="79">
        <f t="shared" si="15"/>
        <v>0</v>
      </c>
      <c r="AC8" s="80">
        <f t="shared" si="16"/>
        <v>38118.15</v>
      </c>
      <c r="AD8" s="81"/>
      <c r="AE8" s="82">
        <f t="shared" si="21"/>
        <v>38118.15</v>
      </c>
      <c r="AF8" s="83">
        <f t="shared" si="17"/>
        <v>38118.15</v>
      </c>
      <c r="AG8" s="75"/>
      <c r="AH8" s="75"/>
      <c r="AI8" s="75"/>
      <c r="AJ8" s="75"/>
      <c r="AK8" s="75"/>
      <c r="AL8" s="75"/>
      <c r="AM8" s="75"/>
      <c r="AN8" s="75"/>
      <c r="AO8" s="75"/>
      <c r="AP8" s="75"/>
      <c r="AQ8" s="75"/>
      <c r="AR8" s="75"/>
      <c r="AS8" s="75"/>
      <c r="AT8" s="75"/>
      <c r="AU8" s="75"/>
      <c r="AV8" s="75"/>
      <c r="AW8" s="75"/>
      <c r="AX8" s="74"/>
    </row>
    <row r="9" spans="1:50" s="15" customFormat="1" x14ac:dyDescent="0.25">
      <c r="A9" s="76"/>
      <c r="B9" s="86"/>
      <c r="C9" s="89"/>
      <c r="D9" s="77">
        <v>5</v>
      </c>
      <c r="E9" s="28">
        <f t="shared" si="18"/>
        <v>0.5</v>
      </c>
      <c r="F9" s="13">
        <f t="shared" si="0"/>
        <v>29452.5</v>
      </c>
      <c r="G9" s="29">
        <f t="shared" si="1"/>
        <v>7657.6500000000005</v>
      </c>
      <c r="H9" s="28">
        <f>IF(ISNA(MATCH($B9,'ED Tech programs'!$A$2:$A$18,0)),0,1)</f>
        <v>0</v>
      </c>
      <c r="I9" s="12">
        <f t="shared" si="2"/>
        <v>0</v>
      </c>
      <c r="J9" s="12">
        <f>IF(ISNA(MATCH($B9,'ED Tech programs'!$G$2:$G$3,0)),0,1)</f>
        <v>0</v>
      </c>
      <c r="K9" s="12">
        <f t="shared" si="3"/>
        <v>0</v>
      </c>
      <c r="L9" s="41">
        <f t="shared" si="4"/>
        <v>0</v>
      </c>
      <c r="M9" s="44">
        <f t="shared" si="5"/>
        <v>0</v>
      </c>
      <c r="N9" s="38">
        <f t="shared" si="6"/>
        <v>0</v>
      </c>
      <c r="O9" s="28">
        <f>IF(ISNA(MATCH($B9,'Clinical Super Programs'!$A$2:$A$6,0)),0,1)</f>
        <v>0</v>
      </c>
      <c r="P9" s="14">
        <f t="shared" si="7"/>
        <v>0</v>
      </c>
      <c r="Q9" s="29">
        <f t="shared" si="8"/>
        <v>0</v>
      </c>
      <c r="R9" s="28">
        <f>SUMIF('Supplies cost'!$A$2:$A$97,'New Programs FY24'!$B9,'Supplies cost'!$G$2:$G$97)</f>
        <v>0</v>
      </c>
      <c r="S9" s="12">
        <f t="shared" si="9"/>
        <v>390</v>
      </c>
      <c r="T9" s="47">
        <f t="shared" si="19"/>
        <v>390</v>
      </c>
      <c r="U9" s="51">
        <f t="shared" si="10"/>
        <v>330</v>
      </c>
      <c r="V9" s="52">
        <f t="shared" si="11"/>
        <v>0</v>
      </c>
      <c r="W9" s="52">
        <f t="shared" si="12"/>
        <v>0</v>
      </c>
      <c r="X9" s="52">
        <f t="shared" si="13"/>
        <v>0</v>
      </c>
      <c r="Y9" s="52">
        <f t="shared" si="14"/>
        <v>0</v>
      </c>
      <c r="Z9" s="52">
        <f t="shared" si="20"/>
        <v>0</v>
      </c>
      <c r="AA9" s="78"/>
      <c r="AB9" s="79">
        <f t="shared" si="15"/>
        <v>0</v>
      </c>
      <c r="AC9" s="80">
        <f t="shared" si="16"/>
        <v>37830.15</v>
      </c>
      <c r="AD9" s="81"/>
      <c r="AE9" s="82">
        <f t="shared" si="21"/>
        <v>37830.15</v>
      </c>
      <c r="AF9" s="83">
        <f t="shared" si="17"/>
        <v>37830.15</v>
      </c>
      <c r="AG9" s="75"/>
      <c r="AH9" s="75"/>
      <c r="AI9" s="75"/>
      <c r="AJ9" s="75"/>
      <c r="AK9" s="75"/>
      <c r="AL9" s="75"/>
      <c r="AM9" s="75"/>
      <c r="AN9" s="75"/>
      <c r="AO9" s="75"/>
      <c r="AP9" s="75"/>
      <c r="AQ9" s="75"/>
      <c r="AR9" s="75"/>
      <c r="AS9" s="75"/>
      <c r="AT9" s="75"/>
      <c r="AU9" s="75"/>
      <c r="AV9" s="75"/>
      <c r="AW9" s="75"/>
      <c r="AX9" s="74"/>
    </row>
    <row r="10" spans="1:50" s="15" customFormat="1" x14ac:dyDescent="0.25">
      <c r="A10" s="76"/>
      <c r="B10" s="86"/>
      <c r="C10" s="89"/>
      <c r="D10" s="77"/>
      <c r="E10" s="28">
        <f t="shared" si="18"/>
        <v>0</v>
      </c>
      <c r="F10" s="13">
        <f t="shared" si="0"/>
        <v>0</v>
      </c>
      <c r="G10" s="29">
        <f t="shared" si="1"/>
        <v>0</v>
      </c>
      <c r="H10" s="28">
        <f>IF(ISNA(MATCH($B10,'ED Tech programs'!$A$2:$A$18,0)),0,1)</f>
        <v>0</v>
      </c>
      <c r="I10" s="12">
        <f t="shared" si="2"/>
        <v>0</v>
      </c>
      <c r="J10" s="12">
        <f>IF(ISNA(MATCH($B10,'ED Tech programs'!$G$2:$G$3,0)),0,1)</f>
        <v>0</v>
      </c>
      <c r="K10" s="12">
        <f t="shared" si="3"/>
        <v>0</v>
      </c>
      <c r="L10" s="41">
        <f t="shared" si="4"/>
        <v>0</v>
      </c>
      <c r="M10" s="44">
        <f t="shared" si="5"/>
        <v>0</v>
      </c>
      <c r="N10" s="38">
        <f t="shared" si="6"/>
        <v>0</v>
      </c>
      <c r="O10" s="28">
        <f>IF(ISNA(MATCH($B10,'Clinical Super Programs'!$A$2:$A$6,0)),0,1)</f>
        <v>0</v>
      </c>
      <c r="P10" s="14">
        <f t="shared" si="7"/>
        <v>0</v>
      </c>
      <c r="Q10" s="29">
        <f t="shared" si="8"/>
        <v>0</v>
      </c>
      <c r="R10" s="28">
        <f>SUMIF('Supplies cost'!$A$2:$A$97,'New Programs FY24'!$B10,'Supplies cost'!$G$2:$G$97)</f>
        <v>0</v>
      </c>
      <c r="S10" s="12">
        <f t="shared" si="9"/>
        <v>0</v>
      </c>
      <c r="T10" s="47">
        <f t="shared" si="19"/>
        <v>0</v>
      </c>
      <c r="U10" s="51">
        <f t="shared" si="10"/>
        <v>0</v>
      </c>
      <c r="V10" s="52">
        <f t="shared" si="11"/>
        <v>0</v>
      </c>
      <c r="W10" s="52">
        <f t="shared" si="12"/>
        <v>0</v>
      </c>
      <c r="X10" s="52">
        <f t="shared" si="13"/>
        <v>0</v>
      </c>
      <c r="Y10" s="52">
        <f t="shared" si="14"/>
        <v>0</v>
      </c>
      <c r="Z10" s="52">
        <f t="shared" si="20"/>
        <v>0</v>
      </c>
      <c r="AA10" s="78"/>
      <c r="AB10" s="79">
        <f t="shared" si="15"/>
        <v>0</v>
      </c>
      <c r="AC10" s="80">
        <f t="shared" si="16"/>
        <v>0</v>
      </c>
      <c r="AD10" s="81"/>
      <c r="AE10" s="82">
        <f t="shared" si="21"/>
        <v>0</v>
      </c>
      <c r="AF10" s="83">
        <f t="shared" si="17"/>
        <v>0</v>
      </c>
      <c r="AG10" s="75"/>
      <c r="AH10" s="75"/>
      <c r="AI10" s="75"/>
      <c r="AJ10" s="75"/>
      <c r="AK10" s="75"/>
      <c r="AL10" s="75"/>
      <c r="AM10" s="75"/>
      <c r="AN10" s="75"/>
      <c r="AO10" s="75"/>
      <c r="AP10" s="75"/>
      <c r="AQ10" s="75"/>
      <c r="AR10" s="75"/>
      <c r="AS10" s="75"/>
      <c r="AT10" s="75"/>
      <c r="AU10" s="75"/>
      <c r="AV10" s="75"/>
      <c r="AW10" s="75"/>
      <c r="AX10" s="74"/>
    </row>
    <row r="11" spans="1:50" s="15" customFormat="1" x14ac:dyDescent="0.25">
      <c r="A11" s="76"/>
      <c r="B11" s="86"/>
      <c r="C11" s="89"/>
      <c r="D11" s="77">
        <v>77</v>
      </c>
      <c r="E11" s="28">
        <f t="shared" si="18"/>
        <v>2.5</v>
      </c>
      <c r="F11" s="13">
        <f t="shared" si="0"/>
        <v>147262.5</v>
      </c>
      <c r="G11" s="29">
        <f t="shared" si="1"/>
        <v>38288.25</v>
      </c>
      <c r="H11" s="28">
        <f>IF(ISNA(MATCH($B11,'ED Tech programs'!$A$2:$A$18,0)),0,1)</f>
        <v>0</v>
      </c>
      <c r="I11" s="12">
        <f t="shared" si="2"/>
        <v>0</v>
      </c>
      <c r="J11" s="12">
        <f>IF(ISNA(MATCH($B11,'ED Tech programs'!$G$2:$G$3,0)),0,1)</f>
        <v>0</v>
      </c>
      <c r="K11" s="12">
        <f t="shared" si="3"/>
        <v>0</v>
      </c>
      <c r="L11" s="41">
        <f t="shared" si="4"/>
        <v>0</v>
      </c>
      <c r="M11" s="44">
        <f t="shared" si="5"/>
        <v>0</v>
      </c>
      <c r="N11" s="38">
        <f t="shared" si="6"/>
        <v>0</v>
      </c>
      <c r="O11" s="28">
        <f>IF(ISNA(MATCH($B11,'Clinical Super Programs'!$A$2:$A$6,0)),0,1)</f>
        <v>0</v>
      </c>
      <c r="P11" s="14">
        <f t="shared" si="7"/>
        <v>0</v>
      </c>
      <c r="Q11" s="29">
        <f t="shared" si="8"/>
        <v>0</v>
      </c>
      <c r="R11" s="28">
        <f>SUMIF('Supplies cost'!$A$2:$A$97,'New Programs FY24'!$B11,'Supplies cost'!$G$2:$G$97)</f>
        <v>0</v>
      </c>
      <c r="S11" s="12">
        <f t="shared" si="9"/>
        <v>6006</v>
      </c>
      <c r="T11" s="47">
        <f t="shared" si="19"/>
        <v>6006</v>
      </c>
      <c r="U11" s="51">
        <f t="shared" si="10"/>
        <v>5082</v>
      </c>
      <c r="V11" s="52">
        <f t="shared" si="11"/>
        <v>0</v>
      </c>
      <c r="W11" s="52">
        <f t="shared" si="12"/>
        <v>0</v>
      </c>
      <c r="X11" s="52">
        <f t="shared" si="13"/>
        <v>0</v>
      </c>
      <c r="Y11" s="52">
        <f t="shared" si="14"/>
        <v>0</v>
      </c>
      <c r="Z11" s="52">
        <f t="shared" si="20"/>
        <v>0</v>
      </c>
      <c r="AA11" s="78"/>
      <c r="AB11" s="79">
        <f t="shared" si="15"/>
        <v>0</v>
      </c>
      <c r="AC11" s="80">
        <f t="shared" si="16"/>
        <v>196638.75</v>
      </c>
      <c r="AD11" s="81"/>
      <c r="AE11" s="82">
        <f t="shared" si="21"/>
        <v>196638.75</v>
      </c>
      <c r="AF11" s="83">
        <f t="shared" si="17"/>
        <v>196638.75</v>
      </c>
      <c r="AG11" s="75"/>
      <c r="AH11" s="75"/>
      <c r="AI11" s="75"/>
      <c r="AJ11" s="75"/>
      <c r="AK11" s="75"/>
      <c r="AL11" s="75"/>
      <c r="AM11" s="75"/>
      <c r="AN11" s="75"/>
      <c r="AO11" s="75"/>
      <c r="AP11" s="75"/>
      <c r="AQ11" s="75"/>
      <c r="AR11" s="75"/>
      <c r="AS11" s="75"/>
      <c r="AT11" s="75"/>
      <c r="AU11" s="75"/>
      <c r="AV11" s="75"/>
      <c r="AW11" s="75"/>
      <c r="AX11" s="74"/>
    </row>
    <row r="12" spans="1:50" s="15" customFormat="1" x14ac:dyDescent="0.25">
      <c r="A12" s="76"/>
      <c r="B12" s="86"/>
      <c r="C12" s="89"/>
      <c r="D12" s="77"/>
      <c r="E12" s="28">
        <f t="shared" si="18"/>
        <v>0</v>
      </c>
      <c r="F12" s="13">
        <f t="shared" si="0"/>
        <v>0</v>
      </c>
      <c r="G12" s="29">
        <f t="shared" si="1"/>
        <v>0</v>
      </c>
      <c r="H12" s="28">
        <f>IF(ISNA(MATCH($B12,'ED Tech programs'!$A$2:$A$18,0)),0,1)</f>
        <v>0</v>
      </c>
      <c r="I12" s="12">
        <f t="shared" si="2"/>
        <v>0</v>
      </c>
      <c r="J12" s="12">
        <f>IF(ISNA(MATCH($B12,'ED Tech programs'!$G$2:$G$3,0)),0,1)</f>
        <v>0</v>
      </c>
      <c r="K12" s="12">
        <f t="shared" si="3"/>
        <v>0</v>
      </c>
      <c r="L12" s="41">
        <f t="shared" si="4"/>
        <v>0</v>
      </c>
      <c r="M12" s="44">
        <f t="shared" si="5"/>
        <v>0</v>
      </c>
      <c r="N12" s="38">
        <f t="shared" si="6"/>
        <v>0</v>
      </c>
      <c r="O12" s="28">
        <f>IF(ISNA(MATCH($B12,'Clinical Super Programs'!$A$2:$A$6,0)),0,1)</f>
        <v>0</v>
      </c>
      <c r="P12" s="14">
        <f t="shared" si="7"/>
        <v>0</v>
      </c>
      <c r="Q12" s="29">
        <f t="shared" si="8"/>
        <v>0</v>
      </c>
      <c r="R12" s="28">
        <f>SUMIF('Supplies cost'!$A$2:$A$97,'New Programs FY24'!$B12,'Supplies cost'!$G$2:$G$97)</f>
        <v>0</v>
      </c>
      <c r="S12" s="12">
        <f t="shared" si="9"/>
        <v>0</v>
      </c>
      <c r="T12" s="47">
        <f t="shared" si="19"/>
        <v>0</v>
      </c>
      <c r="U12" s="51">
        <f t="shared" si="10"/>
        <v>0</v>
      </c>
      <c r="V12" s="52">
        <f t="shared" si="11"/>
        <v>0</v>
      </c>
      <c r="W12" s="52">
        <f t="shared" si="12"/>
        <v>0</v>
      </c>
      <c r="X12" s="52">
        <f t="shared" si="13"/>
        <v>0</v>
      </c>
      <c r="Y12" s="52">
        <f t="shared" si="14"/>
        <v>0</v>
      </c>
      <c r="Z12" s="52">
        <f t="shared" si="20"/>
        <v>0</v>
      </c>
      <c r="AA12" s="78"/>
      <c r="AB12" s="79">
        <f t="shared" si="15"/>
        <v>0</v>
      </c>
      <c r="AC12" s="80">
        <f t="shared" si="16"/>
        <v>0</v>
      </c>
      <c r="AD12" s="81"/>
      <c r="AE12" s="82">
        <f t="shared" si="21"/>
        <v>0</v>
      </c>
      <c r="AF12" s="83">
        <f t="shared" si="17"/>
        <v>0</v>
      </c>
      <c r="AG12" s="75"/>
      <c r="AH12" s="75"/>
      <c r="AI12" s="75"/>
      <c r="AJ12" s="75"/>
      <c r="AK12" s="75"/>
      <c r="AL12" s="75"/>
      <c r="AM12" s="75"/>
      <c r="AN12" s="75"/>
      <c r="AO12" s="75"/>
      <c r="AP12" s="75"/>
      <c r="AQ12" s="75"/>
      <c r="AR12" s="75"/>
      <c r="AS12" s="75"/>
      <c r="AT12" s="75"/>
      <c r="AU12" s="75"/>
      <c r="AV12" s="75"/>
      <c r="AW12" s="75"/>
      <c r="AX12" s="74"/>
    </row>
    <row r="13" spans="1:50" s="15" customFormat="1" x14ac:dyDescent="0.25">
      <c r="A13" s="76"/>
      <c r="B13" s="86"/>
      <c r="C13" s="89"/>
      <c r="D13" s="77">
        <v>77</v>
      </c>
      <c r="E13" s="28">
        <f t="shared" si="18"/>
        <v>2.5</v>
      </c>
      <c r="F13" s="13">
        <f t="shared" si="0"/>
        <v>147262.5</v>
      </c>
      <c r="G13" s="29">
        <f t="shared" si="1"/>
        <v>38288.25</v>
      </c>
      <c r="H13" s="28">
        <f>IF(ISNA(MATCH($B13,'ED Tech programs'!$A$2:$A$18,0)),0,1)</f>
        <v>0</v>
      </c>
      <c r="I13" s="12">
        <f t="shared" si="2"/>
        <v>0</v>
      </c>
      <c r="J13" s="12">
        <f>IF(ISNA(MATCH($B13,'ED Tech programs'!$G$2:$G$3,0)),0,1)</f>
        <v>0</v>
      </c>
      <c r="K13" s="12">
        <f t="shared" si="3"/>
        <v>0</v>
      </c>
      <c r="L13" s="41">
        <f t="shared" si="4"/>
        <v>0</v>
      </c>
      <c r="M13" s="44">
        <f t="shared" si="5"/>
        <v>0</v>
      </c>
      <c r="N13" s="38">
        <f t="shared" si="6"/>
        <v>0</v>
      </c>
      <c r="O13" s="28">
        <f>IF(ISNA(MATCH($B13,'Clinical Super Programs'!$A$2:$A$6,0)),0,1)</f>
        <v>0</v>
      </c>
      <c r="P13" s="14">
        <f t="shared" si="7"/>
        <v>0</v>
      </c>
      <c r="Q13" s="29">
        <f t="shared" si="8"/>
        <v>0</v>
      </c>
      <c r="R13" s="28">
        <f>SUMIF('Supplies cost'!$A$2:$A$97,'New Programs FY24'!$B13,'Supplies cost'!$G$2:$G$97)</f>
        <v>0</v>
      </c>
      <c r="S13" s="12">
        <f t="shared" si="9"/>
        <v>6006</v>
      </c>
      <c r="T13" s="47">
        <f t="shared" si="19"/>
        <v>6006</v>
      </c>
      <c r="U13" s="51">
        <f t="shared" si="10"/>
        <v>5082</v>
      </c>
      <c r="V13" s="52">
        <f t="shared" si="11"/>
        <v>0</v>
      </c>
      <c r="W13" s="52">
        <f t="shared" si="12"/>
        <v>0</v>
      </c>
      <c r="X13" s="52">
        <f t="shared" si="13"/>
        <v>0</v>
      </c>
      <c r="Y13" s="52">
        <f t="shared" si="14"/>
        <v>0</v>
      </c>
      <c r="Z13" s="52">
        <f t="shared" si="20"/>
        <v>0</v>
      </c>
      <c r="AA13" s="78"/>
      <c r="AB13" s="79">
        <f t="shared" si="15"/>
        <v>0</v>
      </c>
      <c r="AC13" s="80">
        <f t="shared" si="16"/>
        <v>196638.75</v>
      </c>
      <c r="AD13" s="81"/>
      <c r="AE13" s="82">
        <f t="shared" si="21"/>
        <v>196638.75</v>
      </c>
      <c r="AF13" s="83">
        <f t="shared" si="17"/>
        <v>196638.75</v>
      </c>
      <c r="AG13" s="75"/>
      <c r="AH13" s="75"/>
      <c r="AI13" s="75"/>
      <c r="AJ13" s="75"/>
      <c r="AK13" s="75"/>
      <c r="AL13" s="75"/>
      <c r="AM13" s="75"/>
      <c r="AN13" s="75"/>
      <c r="AO13" s="75"/>
      <c r="AP13" s="75"/>
      <c r="AQ13" s="75"/>
      <c r="AR13" s="75"/>
      <c r="AS13" s="75"/>
      <c r="AT13" s="75"/>
      <c r="AU13" s="75"/>
      <c r="AV13" s="75"/>
      <c r="AW13" s="75"/>
      <c r="AX13" s="74"/>
    </row>
    <row r="16" spans="1:50" ht="15.75" x14ac:dyDescent="0.25">
      <c r="A16" s="87" t="s">
        <v>146</v>
      </c>
    </row>
    <row r="17" spans="1:1" x14ac:dyDescent="0.25">
      <c r="A17" s="92" t="s">
        <v>154</v>
      </c>
    </row>
    <row r="18" spans="1:1" x14ac:dyDescent="0.25">
      <c r="A18" s="2" t="s">
        <v>148</v>
      </c>
    </row>
    <row r="19" spans="1:1" x14ac:dyDescent="0.25">
      <c r="A19" s="2" t="s">
        <v>149</v>
      </c>
    </row>
    <row r="20" spans="1:1" x14ac:dyDescent="0.25">
      <c r="A20" s="2" t="s">
        <v>161</v>
      </c>
    </row>
    <row r="21" spans="1:1" x14ac:dyDescent="0.25">
      <c r="A21" s="2" t="s">
        <v>150</v>
      </c>
    </row>
    <row r="22" spans="1:1" x14ac:dyDescent="0.25">
      <c r="A22" s="2" t="s">
        <v>151</v>
      </c>
    </row>
  </sheetData>
  <mergeCells count="4">
    <mergeCell ref="H1:L1"/>
    <mergeCell ref="O1:Q1"/>
    <mergeCell ref="U1:Y1"/>
    <mergeCell ref="A1:C1"/>
  </mergeCells>
  <pageMargins left="0.2" right="0.2" top="0.75" bottom="0.75" header="0.3" footer="0.3"/>
  <pageSetup scale="47" orientation="landscape" r:id="rId1"/>
  <headerFooter>
    <oddHeader>&amp;L&amp;A -Updated 2-20-18&amp;R01/09/18</oddHeader>
  </headerFooter>
  <colBreaks count="1" manualBreakCount="1">
    <brk id="21" min="2" max="16"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809AF-B24D-4C04-A930-1DAD89636C03}">
  <sheetPr>
    <tabColor theme="7" tint="0.39997558519241921"/>
  </sheetPr>
  <dimension ref="A1:G97"/>
  <sheetViews>
    <sheetView topLeftCell="A64" workbookViewId="0">
      <selection activeCell="A88" sqref="A88:A97"/>
    </sheetView>
  </sheetViews>
  <sheetFormatPr defaultRowHeight="15" x14ac:dyDescent="0.25"/>
  <cols>
    <col min="2" max="2" width="17.140625" customWidth="1"/>
    <col min="7" max="7" width="9.140625" style="20"/>
    <col min="8" max="8" width="5.28515625" customWidth="1"/>
  </cols>
  <sheetData>
    <row r="1" spans="1:7" ht="60" x14ac:dyDescent="0.25">
      <c r="A1" t="s">
        <v>0</v>
      </c>
      <c r="B1" t="s">
        <v>30</v>
      </c>
      <c r="G1" s="22" t="s">
        <v>137</v>
      </c>
    </row>
    <row r="2" spans="1:7" x14ac:dyDescent="0.25">
      <c r="A2" s="17">
        <v>1</v>
      </c>
      <c r="B2" s="17" t="s">
        <v>31</v>
      </c>
      <c r="G2" s="20">
        <v>7091</v>
      </c>
    </row>
    <row r="3" spans="1:7" x14ac:dyDescent="0.25">
      <c r="A3" s="17">
        <v>1.0205</v>
      </c>
      <c r="B3" s="17" t="s">
        <v>32</v>
      </c>
      <c r="G3" s="20">
        <v>7091</v>
      </c>
    </row>
    <row r="4" spans="1:7" x14ac:dyDescent="0.25">
      <c r="A4" s="17">
        <v>1.0303</v>
      </c>
      <c r="B4" s="17" t="s">
        <v>33</v>
      </c>
      <c r="G4" s="20">
        <v>6755</v>
      </c>
    </row>
    <row r="5" spans="1:7" x14ac:dyDescent="0.25">
      <c r="A5" s="17">
        <v>1.0304</v>
      </c>
      <c r="B5" s="17" t="s">
        <v>34</v>
      </c>
      <c r="G5" s="20">
        <v>6755</v>
      </c>
    </row>
    <row r="6" spans="1:7" x14ac:dyDescent="0.25">
      <c r="A6" s="17">
        <v>1.0601</v>
      </c>
      <c r="B6" s="17" t="s">
        <v>35</v>
      </c>
      <c r="G6" s="20">
        <v>6755</v>
      </c>
    </row>
    <row r="7" spans="1:7" x14ac:dyDescent="0.25">
      <c r="A7" s="17">
        <v>1.1101000000000001</v>
      </c>
      <c r="B7" s="17" t="s">
        <v>36</v>
      </c>
      <c r="G7" s="20">
        <v>6755</v>
      </c>
    </row>
    <row r="8" spans="1:7" x14ac:dyDescent="0.25">
      <c r="A8" s="17">
        <v>3.0101</v>
      </c>
      <c r="B8" s="17" t="s">
        <v>37</v>
      </c>
      <c r="G8" s="20">
        <v>6755</v>
      </c>
    </row>
    <row r="9" spans="1:7" x14ac:dyDescent="0.25">
      <c r="A9" s="17">
        <v>3.0200999999999998</v>
      </c>
      <c r="B9" s="17" t="s">
        <v>38</v>
      </c>
      <c r="G9" s="20">
        <v>6755</v>
      </c>
    </row>
    <row r="10" spans="1:7" x14ac:dyDescent="0.25">
      <c r="A10" s="17">
        <v>3.0506000000000002</v>
      </c>
      <c r="B10" t="s">
        <v>39</v>
      </c>
      <c r="G10" s="20">
        <v>6755</v>
      </c>
    </row>
    <row r="11" spans="1:7" x14ac:dyDescent="0.25">
      <c r="A11" s="17">
        <v>3.0510999999999999</v>
      </c>
      <c r="B11" s="17" t="s">
        <v>40</v>
      </c>
      <c r="G11" s="20">
        <v>10949</v>
      </c>
    </row>
    <row r="12" spans="1:7" x14ac:dyDescent="0.25">
      <c r="A12" s="17">
        <v>9.0701999999999998</v>
      </c>
      <c r="B12" s="17" t="s">
        <v>41</v>
      </c>
      <c r="G12" s="20">
        <v>2133</v>
      </c>
    </row>
    <row r="13" spans="1:7" x14ac:dyDescent="0.25">
      <c r="A13" s="17">
        <v>10.020200000000001</v>
      </c>
      <c r="B13" s="17" t="s">
        <v>42</v>
      </c>
      <c r="G13" s="20">
        <v>6755</v>
      </c>
    </row>
    <row r="14" spans="1:7" x14ac:dyDescent="0.25">
      <c r="A14" s="17">
        <v>10.030099999999999</v>
      </c>
      <c r="B14" t="s">
        <v>43</v>
      </c>
      <c r="G14" s="20">
        <v>6755</v>
      </c>
    </row>
    <row r="15" spans="1:7" x14ac:dyDescent="0.25">
      <c r="A15" s="17">
        <v>10.0303</v>
      </c>
      <c r="B15" s="17" t="s">
        <v>44</v>
      </c>
      <c r="G15" s="20">
        <v>6755</v>
      </c>
    </row>
    <row r="16" spans="1:7" x14ac:dyDescent="0.25">
      <c r="A16" s="17">
        <v>10.0305</v>
      </c>
      <c r="B16" s="17" t="s">
        <v>45</v>
      </c>
      <c r="G16" s="20">
        <v>6755</v>
      </c>
    </row>
    <row r="17" spans="1:7" x14ac:dyDescent="0.25">
      <c r="A17" s="17">
        <v>11.0101</v>
      </c>
      <c r="B17" s="17" t="s">
        <v>46</v>
      </c>
      <c r="G17" s="20">
        <v>6755</v>
      </c>
    </row>
    <row r="18" spans="1:7" x14ac:dyDescent="0.25">
      <c r="A18" s="17">
        <v>11.010300000000001</v>
      </c>
      <c r="B18" s="17" t="s">
        <v>47</v>
      </c>
      <c r="G18" s="20">
        <v>6755</v>
      </c>
    </row>
    <row r="19" spans="1:7" x14ac:dyDescent="0.25">
      <c r="A19" s="17">
        <v>11.100300000000001</v>
      </c>
      <c r="B19" t="s">
        <v>48</v>
      </c>
      <c r="G19" s="20">
        <v>6755</v>
      </c>
    </row>
    <row r="20" spans="1:7" x14ac:dyDescent="0.25">
      <c r="A20" s="17">
        <v>12.040100000000001</v>
      </c>
      <c r="B20" s="17" t="s">
        <v>49</v>
      </c>
      <c r="G20" s="20">
        <v>6755</v>
      </c>
    </row>
    <row r="21" spans="1:7" x14ac:dyDescent="0.25">
      <c r="A21" s="17">
        <v>12.0501</v>
      </c>
      <c r="B21" s="17" t="s">
        <v>50</v>
      </c>
      <c r="G21" s="20">
        <v>6755</v>
      </c>
    </row>
    <row r="22" spans="1:7" x14ac:dyDescent="0.25">
      <c r="A22" s="17">
        <v>12.0503</v>
      </c>
      <c r="B22" s="17" t="s">
        <v>51</v>
      </c>
      <c r="G22" s="20">
        <v>14538</v>
      </c>
    </row>
    <row r="23" spans="1:7" x14ac:dyDescent="0.25">
      <c r="A23" s="17">
        <v>12.0505</v>
      </c>
      <c r="B23" s="17" t="s">
        <v>52</v>
      </c>
      <c r="G23" s="20">
        <v>6755</v>
      </c>
    </row>
    <row r="24" spans="1:7" x14ac:dyDescent="0.25">
      <c r="A24" s="17">
        <v>14.180099999999999</v>
      </c>
      <c r="B24" s="17" t="s">
        <v>53</v>
      </c>
      <c r="G24" s="20">
        <v>5173</v>
      </c>
    </row>
    <row r="25" spans="1:7" x14ac:dyDescent="0.25">
      <c r="A25" s="17">
        <v>15</v>
      </c>
      <c r="B25" s="17" t="s">
        <v>54</v>
      </c>
      <c r="G25" s="20">
        <v>5173</v>
      </c>
    </row>
    <row r="26" spans="1:7" x14ac:dyDescent="0.25">
      <c r="A26" s="17">
        <v>15.0001</v>
      </c>
      <c r="B26" s="17" t="s">
        <v>55</v>
      </c>
      <c r="G26" s="20">
        <v>6755</v>
      </c>
    </row>
    <row r="27" spans="1:7" x14ac:dyDescent="0.25">
      <c r="A27" s="17">
        <v>15.061299999999999</v>
      </c>
      <c r="B27" s="17" t="s">
        <v>56</v>
      </c>
      <c r="G27" s="20">
        <v>6755</v>
      </c>
    </row>
    <row r="28" spans="1:7" x14ac:dyDescent="0.25">
      <c r="A28" s="17">
        <v>15.080500000000001</v>
      </c>
      <c r="B28" s="17" t="s">
        <v>57</v>
      </c>
      <c r="G28" s="20">
        <v>5173</v>
      </c>
    </row>
    <row r="29" spans="1:7" x14ac:dyDescent="0.25">
      <c r="A29" s="17">
        <v>15.130100000000001</v>
      </c>
      <c r="B29" s="17" t="s">
        <v>58</v>
      </c>
      <c r="G29" s="20">
        <v>6755</v>
      </c>
    </row>
    <row r="30" spans="1:7" x14ac:dyDescent="0.25">
      <c r="A30" s="17">
        <v>15.1302</v>
      </c>
      <c r="B30" s="17" t="s">
        <v>59</v>
      </c>
      <c r="G30" s="20">
        <v>6755</v>
      </c>
    </row>
    <row r="31" spans="1:7" x14ac:dyDescent="0.25">
      <c r="A31" s="17">
        <v>15.1303</v>
      </c>
      <c r="B31" s="17" t="s">
        <v>60</v>
      </c>
      <c r="G31" s="20">
        <v>6755</v>
      </c>
    </row>
    <row r="32" spans="1:7" x14ac:dyDescent="0.25">
      <c r="A32" s="18">
        <v>15.1701</v>
      </c>
      <c r="B32" s="17" t="s">
        <v>61</v>
      </c>
      <c r="G32" s="20">
        <v>6755</v>
      </c>
    </row>
    <row r="33" spans="1:7" x14ac:dyDescent="0.25">
      <c r="A33" s="17">
        <v>19.070900000000002</v>
      </c>
      <c r="B33" s="17" t="s">
        <v>62</v>
      </c>
      <c r="G33" s="20">
        <v>1818</v>
      </c>
    </row>
    <row r="34" spans="1:7" x14ac:dyDescent="0.25">
      <c r="A34" s="19">
        <v>19.071000000000002</v>
      </c>
      <c r="B34" s="17" t="s">
        <v>63</v>
      </c>
      <c r="G34" s="20">
        <v>6755</v>
      </c>
    </row>
    <row r="35" spans="1:7" x14ac:dyDescent="0.25">
      <c r="A35" s="17">
        <v>31.030100000000001</v>
      </c>
      <c r="B35" s="17" t="s">
        <v>64</v>
      </c>
      <c r="G35" s="20">
        <v>6755</v>
      </c>
    </row>
    <row r="36" spans="1:7" x14ac:dyDescent="0.25">
      <c r="A36" s="17">
        <v>31.060099999999998</v>
      </c>
      <c r="B36" s="17" t="s">
        <v>65</v>
      </c>
      <c r="G36" s="20">
        <v>6755</v>
      </c>
    </row>
    <row r="37" spans="1:7" x14ac:dyDescent="0.25">
      <c r="A37" s="17">
        <v>32.0105</v>
      </c>
      <c r="B37" s="17" t="s">
        <v>66</v>
      </c>
      <c r="G37" s="20">
        <v>6755</v>
      </c>
    </row>
    <row r="38" spans="1:7" x14ac:dyDescent="0.25">
      <c r="A38" s="17">
        <v>32.0107</v>
      </c>
      <c r="B38" s="17" t="s">
        <v>67</v>
      </c>
      <c r="G38" s="20">
        <v>6755</v>
      </c>
    </row>
    <row r="39" spans="1:7" x14ac:dyDescent="0.25">
      <c r="A39" s="17">
        <v>41.010100000000001</v>
      </c>
      <c r="B39" s="17" t="s">
        <v>68</v>
      </c>
      <c r="G39" s="20">
        <v>6755</v>
      </c>
    </row>
    <row r="40" spans="1:7" x14ac:dyDescent="0.25">
      <c r="A40" s="17">
        <v>43</v>
      </c>
      <c r="B40" s="17" t="s">
        <v>69</v>
      </c>
      <c r="G40" s="20">
        <v>2572</v>
      </c>
    </row>
    <row r="41" spans="1:7" x14ac:dyDescent="0.25">
      <c r="A41" s="17">
        <v>43.0107</v>
      </c>
      <c r="B41" s="17" t="s">
        <v>70</v>
      </c>
      <c r="G41" s="20">
        <v>2572</v>
      </c>
    </row>
    <row r="42" spans="1:7" x14ac:dyDescent="0.25">
      <c r="A42" s="17">
        <v>43.020299999999999</v>
      </c>
      <c r="B42" s="17" t="s">
        <v>71</v>
      </c>
      <c r="G42" s="20">
        <v>6755</v>
      </c>
    </row>
    <row r="43" spans="1:7" x14ac:dyDescent="0.25">
      <c r="A43" s="17">
        <v>46</v>
      </c>
      <c r="B43" s="17" t="s">
        <v>72</v>
      </c>
      <c r="G43" s="20">
        <v>6755</v>
      </c>
    </row>
    <row r="44" spans="1:7" x14ac:dyDescent="0.25">
      <c r="A44" s="17">
        <v>46.010100000000001</v>
      </c>
      <c r="B44" s="17" t="s">
        <v>73</v>
      </c>
      <c r="G44" s="20">
        <v>6755</v>
      </c>
    </row>
    <row r="45" spans="1:7" x14ac:dyDescent="0.25">
      <c r="A45" s="17">
        <v>46.020099999999999</v>
      </c>
      <c r="B45" s="17" t="s">
        <v>74</v>
      </c>
      <c r="G45" s="20">
        <v>6755</v>
      </c>
    </row>
    <row r="46" spans="1:7" x14ac:dyDescent="0.25">
      <c r="A46" s="17">
        <v>46.030200000000001</v>
      </c>
      <c r="B46" s="17" t="s">
        <v>75</v>
      </c>
      <c r="G46" s="20">
        <v>8812</v>
      </c>
    </row>
    <row r="47" spans="1:7" x14ac:dyDescent="0.25">
      <c r="A47" s="17">
        <v>46.0503</v>
      </c>
      <c r="B47" s="17" t="s">
        <v>76</v>
      </c>
      <c r="G47" s="20">
        <v>6755</v>
      </c>
    </row>
    <row r="48" spans="1:7" x14ac:dyDescent="0.25">
      <c r="A48" s="17">
        <v>47.010100000000001</v>
      </c>
      <c r="B48" s="17" t="s">
        <v>77</v>
      </c>
      <c r="G48" s="20">
        <v>6755</v>
      </c>
    </row>
    <row r="49" spans="1:7" x14ac:dyDescent="0.25">
      <c r="A49" s="17">
        <v>47.010399999999997</v>
      </c>
      <c r="B49" t="s">
        <v>78</v>
      </c>
      <c r="G49" s="20">
        <v>3737</v>
      </c>
    </row>
    <row r="50" spans="1:7" x14ac:dyDescent="0.25">
      <c r="A50" s="17">
        <v>47.0105</v>
      </c>
      <c r="B50" s="17" t="s">
        <v>79</v>
      </c>
      <c r="G50" s="20">
        <v>6755</v>
      </c>
    </row>
    <row r="51" spans="1:7" x14ac:dyDescent="0.25">
      <c r="A51" s="17">
        <v>47.020099999999999</v>
      </c>
      <c r="B51" s="17" t="s">
        <v>80</v>
      </c>
      <c r="G51" s="20">
        <v>6755</v>
      </c>
    </row>
    <row r="52" spans="1:7" x14ac:dyDescent="0.25">
      <c r="A52" s="17">
        <v>47.030200000000001</v>
      </c>
      <c r="B52" s="17" t="s">
        <v>81</v>
      </c>
      <c r="G52" s="20">
        <v>6755</v>
      </c>
    </row>
    <row r="53" spans="1:7" x14ac:dyDescent="0.25">
      <c r="A53" s="17">
        <v>47.060299999999998</v>
      </c>
      <c r="B53" s="17" t="s">
        <v>82</v>
      </c>
      <c r="G53" s="20">
        <v>9545</v>
      </c>
    </row>
    <row r="54" spans="1:7" x14ac:dyDescent="0.25">
      <c r="A54" s="17">
        <v>47.060400000000001</v>
      </c>
      <c r="B54" s="17" t="s">
        <v>83</v>
      </c>
      <c r="G54" s="20">
        <v>8692</v>
      </c>
    </row>
    <row r="55" spans="1:7" x14ac:dyDescent="0.25">
      <c r="A55" s="17">
        <v>47.060499999999998</v>
      </c>
      <c r="B55" s="17" t="s">
        <v>84</v>
      </c>
      <c r="G55" s="20">
        <v>8692</v>
      </c>
    </row>
    <row r="56" spans="1:7" x14ac:dyDescent="0.25">
      <c r="A56" s="17">
        <v>47.060600000000001</v>
      </c>
      <c r="B56" s="17" t="s">
        <v>85</v>
      </c>
      <c r="G56" s="20">
        <v>1866</v>
      </c>
    </row>
    <row r="57" spans="1:7" x14ac:dyDescent="0.25">
      <c r="A57" s="17">
        <v>47.061599999999999</v>
      </c>
      <c r="B57" s="17" t="s">
        <v>86</v>
      </c>
      <c r="G57" s="20">
        <v>6755</v>
      </c>
    </row>
    <row r="58" spans="1:7" x14ac:dyDescent="0.25">
      <c r="A58" s="17">
        <v>48.0501</v>
      </c>
      <c r="B58" s="17" t="s">
        <v>87</v>
      </c>
      <c r="G58" s="20">
        <v>5819</v>
      </c>
    </row>
    <row r="59" spans="1:7" x14ac:dyDescent="0.25">
      <c r="A59" s="17">
        <v>48.050600000000003</v>
      </c>
      <c r="B59" s="17" t="s">
        <v>88</v>
      </c>
      <c r="G59" s="20">
        <v>6755</v>
      </c>
    </row>
    <row r="60" spans="1:7" x14ac:dyDescent="0.25">
      <c r="A60" s="17">
        <v>48.050800000000002</v>
      </c>
      <c r="B60" s="17" t="s">
        <v>89</v>
      </c>
      <c r="G60" s="20">
        <v>11965</v>
      </c>
    </row>
    <row r="61" spans="1:7" x14ac:dyDescent="0.25">
      <c r="A61" s="17">
        <v>49.020200000000003</v>
      </c>
      <c r="B61" s="17" t="s">
        <v>90</v>
      </c>
      <c r="G61" s="20">
        <v>6755</v>
      </c>
    </row>
    <row r="62" spans="1:7" x14ac:dyDescent="0.25">
      <c r="A62" s="17">
        <v>49.020499999999998</v>
      </c>
      <c r="B62" s="17" t="s">
        <v>91</v>
      </c>
      <c r="G62" s="20">
        <v>6755</v>
      </c>
    </row>
    <row r="63" spans="1:7" x14ac:dyDescent="0.25">
      <c r="A63" s="17">
        <v>50.010100000000001</v>
      </c>
      <c r="B63" s="17" t="s">
        <v>92</v>
      </c>
      <c r="G63" s="20">
        <v>6755</v>
      </c>
    </row>
    <row r="64" spans="1:7" x14ac:dyDescent="0.25">
      <c r="A64" s="17">
        <v>50.010199999999998</v>
      </c>
      <c r="B64" s="17" t="s">
        <v>93</v>
      </c>
      <c r="G64" s="20">
        <v>6755</v>
      </c>
    </row>
    <row r="65" spans="1:7" x14ac:dyDescent="0.25">
      <c r="A65" s="17">
        <v>50.040199999999999</v>
      </c>
      <c r="B65" s="17" t="s">
        <v>94</v>
      </c>
      <c r="G65" s="20">
        <v>6755</v>
      </c>
    </row>
    <row r="66" spans="1:7" x14ac:dyDescent="0.25">
      <c r="A66" s="17">
        <v>50.040900000000001</v>
      </c>
      <c r="B66" s="17" t="s">
        <v>95</v>
      </c>
      <c r="G66" s="20">
        <v>7605</v>
      </c>
    </row>
    <row r="67" spans="1:7" x14ac:dyDescent="0.25">
      <c r="A67" s="17">
        <v>50.060200000000002</v>
      </c>
      <c r="B67" t="s">
        <v>96</v>
      </c>
      <c r="G67" s="20">
        <v>6755</v>
      </c>
    </row>
    <row r="68" spans="1:7" x14ac:dyDescent="0.25">
      <c r="A68" s="17">
        <v>51</v>
      </c>
      <c r="B68" t="s">
        <v>97</v>
      </c>
      <c r="G68" s="20">
        <v>1330</v>
      </c>
    </row>
    <row r="69" spans="1:7" x14ac:dyDescent="0.25">
      <c r="A69" s="17">
        <v>51.070999999999998</v>
      </c>
      <c r="B69" t="s">
        <v>98</v>
      </c>
      <c r="G69" s="20">
        <v>6755</v>
      </c>
    </row>
    <row r="70" spans="1:7" x14ac:dyDescent="0.25">
      <c r="A70" s="17">
        <v>51.080100000000002</v>
      </c>
      <c r="B70" s="17" t="s">
        <v>99</v>
      </c>
      <c r="G70" s="20">
        <v>6755</v>
      </c>
    </row>
    <row r="71" spans="1:7" x14ac:dyDescent="0.25">
      <c r="A71" s="17">
        <v>51.090400000000002</v>
      </c>
      <c r="B71" s="17" t="s">
        <v>100</v>
      </c>
      <c r="G71" s="20">
        <v>6755</v>
      </c>
    </row>
    <row r="72" spans="1:7" x14ac:dyDescent="0.25">
      <c r="A72">
        <v>51.091299999999997</v>
      </c>
      <c r="B72" t="s">
        <v>101</v>
      </c>
      <c r="G72" s="20">
        <v>6755</v>
      </c>
    </row>
    <row r="73" spans="1:7" x14ac:dyDescent="0.25">
      <c r="A73" s="17">
        <v>51.1004</v>
      </c>
      <c r="B73" s="17" t="s">
        <v>102</v>
      </c>
      <c r="G73" s="20">
        <v>6755</v>
      </c>
    </row>
    <row r="74" spans="1:7" x14ac:dyDescent="0.25">
      <c r="A74" s="17">
        <v>51.1614</v>
      </c>
      <c r="B74" t="s">
        <v>103</v>
      </c>
      <c r="G74" s="20">
        <v>6755</v>
      </c>
    </row>
    <row r="75" spans="1:7" x14ac:dyDescent="0.25">
      <c r="A75" s="17">
        <v>51.3902</v>
      </c>
      <c r="B75" s="17" t="s">
        <v>104</v>
      </c>
      <c r="G75" s="20">
        <v>1330</v>
      </c>
    </row>
    <row r="76" spans="1:7" x14ac:dyDescent="0.25">
      <c r="A76" s="17">
        <v>52.020099999999999</v>
      </c>
      <c r="B76" s="17" t="s">
        <v>105</v>
      </c>
      <c r="G76" s="20">
        <v>937</v>
      </c>
    </row>
    <row r="77" spans="1:7" x14ac:dyDescent="0.25">
      <c r="A77" s="17">
        <v>52.030200000000001</v>
      </c>
      <c r="B77" s="17" t="s">
        <v>106</v>
      </c>
      <c r="G77" s="20">
        <v>6755</v>
      </c>
    </row>
    <row r="78" spans="1:7" x14ac:dyDescent="0.25">
      <c r="A78" s="17">
        <v>52.040100000000002</v>
      </c>
      <c r="B78" s="17" t="s">
        <v>107</v>
      </c>
      <c r="G78" s="20">
        <v>6755</v>
      </c>
    </row>
    <row r="79" spans="1:7" x14ac:dyDescent="0.25">
      <c r="A79" s="17">
        <v>52.040700000000001</v>
      </c>
      <c r="B79" s="17" t="s">
        <v>108</v>
      </c>
      <c r="G79" s="20">
        <v>937</v>
      </c>
    </row>
    <row r="80" spans="1:7" x14ac:dyDescent="0.25">
      <c r="A80" s="17">
        <v>52.040799999999997</v>
      </c>
      <c r="B80" s="17" t="s">
        <v>109</v>
      </c>
      <c r="G80" s="20">
        <v>6755</v>
      </c>
    </row>
    <row r="81" spans="1:7" x14ac:dyDescent="0.25">
      <c r="A81" s="17">
        <v>52.080100000000002</v>
      </c>
      <c r="B81" s="17" t="s">
        <v>110</v>
      </c>
      <c r="G81" s="20">
        <v>6755</v>
      </c>
    </row>
    <row r="82" spans="1:7" x14ac:dyDescent="0.25">
      <c r="A82" s="17">
        <v>52.0901</v>
      </c>
      <c r="B82" s="17" t="s">
        <v>111</v>
      </c>
      <c r="G82" s="20">
        <v>6755</v>
      </c>
    </row>
    <row r="83" spans="1:7" x14ac:dyDescent="0.25">
      <c r="A83" s="17">
        <v>52.140099999999997</v>
      </c>
      <c r="B83" s="17" t="s">
        <v>112</v>
      </c>
      <c r="G83" s="20">
        <v>2095</v>
      </c>
    </row>
    <row r="84" spans="1:7" x14ac:dyDescent="0.25">
      <c r="A84" s="17">
        <v>52.170099999999998</v>
      </c>
      <c r="B84" s="17" t="s">
        <v>113</v>
      </c>
      <c r="G84" s="20">
        <v>6755</v>
      </c>
    </row>
    <row r="85" spans="1:7" x14ac:dyDescent="0.25">
      <c r="A85" s="17">
        <v>52.180100000000003</v>
      </c>
      <c r="B85" s="17" t="s">
        <v>114</v>
      </c>
      <c r="G85" s="20">
        <v>6755</v>
      </c>
    </row>
    <row r="86" spans="1:7" x14ac:dyDescent="0.25">
      <c r="A86" s="17">
        <v>52.180300000000003</v>
      </c>
      <c r="B86" s="17" t="s">
        <v>115</v>
      </c>
      <c r="G86" s="20">
        <v>6755</v>
      </c>
    </row>
    <row r="87" spans="1:7" x14ac:dyDescent="0.25">
      <c r="A87" s="17">
        <v>52.191000000000003</v>
      </c>
      <c r="B87" s="17" t="s">
        <v>116</v>
      </c>
      <c r="G87" s="20">
        <v>6755</v>
      </c>
    </row>
    <row r="88" spans="1:7" x14ac:dyDescent="0.25">
      <c r="A88" s="16">
        <v>90.116600000000005</v>
      </c>
      <c r="B88" s="17" t="s">
        <v>117</v>
      </c>
      <c r="G88" s="20">
        <v>6755</v>
      </c>
    </row>
    <row r="89" spans="1:7" x14ac:dyDescent="0.25">
      <c r="A89" s="16">
        <v>91.337199999999996</v>
      </c>
      <c r="B89" s="17" t="s">
        <v>118</v>
      </c>
      <c r="G89" s="20">
        <v>6755</v>
      </c>
    </row>
    <row r="90" spans="1:7" x14ac:dyDescent="0.25">
      <c r="A90" s="17">
        <v>91.337400000000002</v>
      </c>
      <c r="B90" s="17" t="s">
        <v>119</v>
      </c>
      <c r="G90" s="20">
        <v>6755</v>
      </c>
    </row>
    <row r="91" spans="1:7" x14ac:dyDescent="0.25">
      <c r="A91" s="17">
        <v>97.308800000000005</v>
      </c>
      <c r="B91" s="17" t="s">
        <v>120</v>
      </c>
      <c r="G91" s="20">
        <v>6755</v>
      </c>
    </row>
    <row r="92" spans="1:7" x14ac:dyDescent="0.25">
      <c r="A92" s="17">
        <v>99.1</v>
      </c>
      <c r="B92" s="17" t="s">
        <v>121</v>
      </c>
      <c r="G92" s="20">
        <v>711</v>
      </c>
    </row>
    <row r="93" spans="1:7" x14ac:dyDescent="0.25">
      <c r="A93">
        <v>99.3001</v>
      </c>
      <c r="B93" t="s">
        <v>121</v>
      </c>
      <c r="G93" s="20">
        <v>6755</v>
      </c>
    </row>
    <row r="94" spans="1:7" x14ac:dyDescent="0.25">
      <c r="A94" s="17">
        <v>99.4</v>
      </c>
      <c r="B94" t="s">
        <v>121</v>
      </c>
      <c r="C94" t="s">
        <v>122</v>
      </c>
      <c r="G94" s="20">
        <v>6755</v>
      </c>
    </row>
    <row r="95" spans="1:7" x14ac:dyDescent="0.25">
      <c r="A95" s="17">
        <v>99.6</v>
      </c>
      <c r="B95" t="s">
        <v>121</v>
      </c>
      <c r="C95" t="s">
        <v>123</v>
      </c>
      <c r="G95" s="20">
        <v>6755</v>
      </c>
    </row>
    <row r="96" spans="1:7" x14ac:dyDescent="0.25">
      <c r="A96" s="17">
        <v>99.7</v>
      </c>
      <c r="B96" t="s">
        <v>121</v>
      </c>
      <c r="C96" t="s">
        <v>124</v>
      </c>
      <c r="G96" s="20">
        <v>6755</v>
      </c>
    </row>
    <row r="97" spans="1:7" x14ac:dyDescent="0.25">
      <c r="A97" s="17">
        <v>99.8</v>
      </c>
      <c r="B97" t="s">
        <v>121</v>
      </c>
      <c r="C97" t="s">
        <v>125</v>
      </c>
      <c r="G97" s="20">
        <v>6755</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5FC4C-4C38-43C9-BD0E-E456C9C1AF91}">
  <sheetPr>
    <tabColor theme="7" tint="0.39997558519241921"/>
  </sheetPr>
  <dimension ref="A1:J18"/>
  <sheetViews>
    <sheetView workbookViewId="0">
      <selection activeCell="A13" sqref="A13"/>
    </sheetView>
  </sheetViews>
  <sheetFormatPr defaultRowHeight="15" x14ac:dyDescent="0.25"/>
  <sheetData>
    <row r="1" spans="1:10" x14ac:dyDescent="0.25">
      <c r="A1" t="s">
        <v>0</v>
      </c>
      <c r="B1" t="s">
        <v>30</v>
      </c>
      <c r="G1" t="s">
        <v>0</v>
      </c>
      <c r="H1" t="s">
        <v>30</v>
      </c>
      <c r="I1" t="s">
        <v>126</v>
      </c>
      <c r="J1" t="s">
        <v>127</v>
      </c>
    </row>
    <row r="2" spans="1:10" x14ac:dyDescent="0.25">
      <c r="A2" s="17">
        <v>1</v>
      </c>
      <c r="B2" s="17" t="s">
        <v>128</v>
      </c>
      <c r="G2" s="16">
        <v>99.7</v>
      </c>
      <c r="H2" s="17" t="s">
        <v>121</v>
      </c>
      <c r="I2">
        <v>7</v>
      </c>
      <c r="J2" t="s">
        <v>129</v>
      </c>
    </row>
    <row r="3" spans="1:10" x14ac:dyDescent="0.25">
      <c r="A3" s="17">
        <v>1.0205</v>
      </c>
      <c r="B3" s="17" t="s">
        <v>130</v>
      </c>
      <c r="G3" s="16">
        <v>99.8</v>
      </c>
      <c r="H3" s="17" t="s">
        <v>121</v>
      </c>
      <c r="I3">
        <v>3</v>
      </c>
      <c r="J3" t="s">
        <v>131</v>
      </c>
    </row>
    <row r="4" spans="1:10" x14ac:dyDescent="0.25">
      <c r="A4" s="17">
        <v>1.0303</v>
      </c>
      <c r="B4" s="17" t="s">
        <v>33</v>
      </c>
    </row>
    <row r="5" spans="1:10" x14ac:dyDescent="0.25">
      <c r="A5" s="17">
        <v>1.0304</v>
      </c>
      <c r="B5" s="17" t="s">
        <v>34</v>
      </c>
    </row>
    <row r="6" spans="1:10" x14ac:dyDescent="0.25">
      <c r="A6" s="17">
        <v>3.0510999999999999</v>
      </c>
      <c r="B6" s="17" t="s">
        <v>40</v>
      </c>
    </row>
    <row r="7" spans="1:10" x14ac:dyDescent="0.25">
      <c r="A7" s="17">
        <v>12.0503</v>
      </c>
      <c r="B7" s="17" t="s">
        <v>51</v>
      </c>
    </row>
    <row r="8" spans="1:10" x14ac:dyDescent="0.25">
      <c r="A8" s="17">
        <v>19.070900000000002</v>
      </c>
      <c r="B8" s="17" t="s">
        <v>62</v>
      </c>
    </row>
    <row r="9" spans="1:10" x14ac:dyDescent="0.25">
      <c r="A9" s="17">
        <v>46</v>
      </c>
      <c r="B9" s="17" t="s">
        <v>72</v>
      </c>
    </row>
    <row r="10" spans="1:10" x14ac:dyDescent="0.25">
      <c r="A10" s="17">
        <v>46.010100000000001</v>
      </c>
      <c r="B10" s="17" t="s">
        <v>73</v>
      </c>
    </row>
    <row r="11" spans="1:10" x14ac:dyDescent="0.25">
      <c r="A11" s="17">
        <v>46.020099999999999</v>
      </c>
      <c r="B11" s="17" t="s">
        <v>74</v>
      </c>
    </row>
    <row r="12" spans="1:10" x14ac:dyDescent="0.25">
      <c r="A12" s="17">
        <v>46.030200000000001</v>
      </c>
      <c r="B12" s="17" t="s">
        <v>75</v>
      </c>
    </row>
    <row r="13" spans="1:10" x14ac:dyDescent="0.25">
      <c r="A13" s="17">
        <v>46.0503</v>
      </c>
      <c r="B13" s="17" t="s">
        <v>76</v>
      </c>
    </row>
    <row r="14" spans="1:10" x14ac:dyDescent="0.25">
      <c r="A14" s="17">
        <v>47.060299999999998</v>
      </c>
      <c r="B14" s="17" t="s">
        <v>82</v>
      </c>
    </row>
    <row r="15" spans="1:10" x14ac:dyDescent="0.25">
      <c r="A15" s="17">
        <v>47.060400000000001</v>
      </c>
      <c r="B15" s="17" t="s">
        <v>83</v>
      </c>
    </row>
    <row r="16" spans="1:10" x14ac:dyDescent="0.25">
      <c r="A16" s="17">
        <v>48.0501</v>
      </c>
      <c r="B16" s="17" t="s">
        <v>87</v>
      </c>
    </row>
    <row r="17" spans="1:2" x14ac:dyDescent="0.25">
      <c r="A17" s="17">
        <v>48.050600000000003</v>
      </c>
      <c r="B17" s="17" t="s">
        <v>88</v>
      </c>
    </row>
    <row r="18" spans="1:2" x14ac:dyDescent="0.25">
      <c r="A18" s="17">
        <v>48.050800000000002</v>
      </c>
      <c r="B18" s="17" t="s">
        <v>89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AC321-4015-4701-9359-D572E62B95B3}">
  <sheetPr>
    <tabColor theme="7" tint="0.39997558519241921"/>
  </sheetPr>
  <dimension ref="A1:E17"/>
  <sheetViews>
    <sheetView workbookViewId="0">
      <selection activeCell="B2" sqref="B2"/>
    </sheetView>
  </sheetViews>
  <sheetFormatPr defaultRowHeight="15" x14ac:dyDescent="0.25"/>
  <sheetData>
    <row r="1" spans="1:5" x14ac:dyDescent="0.25">
      <c r="A1" t="s">
        <v>0</v>
      </c>
      <c r="B1" t="s">
        <v>30</v>
      </c>
    </row>
    <row r="2" spans="1:5" x14ac:dyDescent="0.25">
      <c r="A2" s="16">
        <v>51</v>
      </c>
      <c r="B2" s="17" t="s">
        <v>97</v>
      </c>
    </row>
    <row r="3" spans="1:5" x14ac:dyDescent="0.25">
      <c r="A3" s="16">
        <v>51.080100000000002</v>
      </c>
      <c r="B3" t="s">
        <v>132</v>
      </c>
    </row>
    <row r="4" spans="1:5" x14ac:dyDescent="0.25">
      <c r="A4" s="16">
        <v>51.090400000000002</v>
      </c>
      <c r="B4" s="17" t="s">
        <v>100</v>
      </c>
    </row>
    <row r="5" spans="1:5" x14ac:dyDescent="0.25">
      <c r="A5" s="16">
        <v>51.1614</v>
      </c>
      <c r="B5" s="17" t="s">
        <v>103</v>
      </c>
    </row>
    <row r="6" spans="1:5" x14ac:dyDescent="0.25">
      <c r="A6" s="16">
        <v>51.3902</v>
      </c>
      <c r="B6" t="s">
        <v>133</v>
      </c>
    </row>
    <row r="9" spans="1:5" x14ac:dyDescent="0.25">
      <c r="A9" s="20"/>
      <c r="B9" s="20"/>
      <c r="C9" s="20"/>
      <c r="D9" s="20"/>
      <c r="E9" s="20"/>
    </row>
    <row r="10" spans="1:5" x14ac:dyDescent="0.25">
      <c r="A10" s="21"/>
      <c r="B10" s="21"/>
      <c r="C10" s="20"/>
      <c r="D10" s="20"/>
      <c r="E10" s="20"/>
    </row>
    <row r="11" spans="1:5" x14ac:dyDescent="0.25">
      <c r="A11" s="21"/>
      <c r="B11" s="20"/>
      <c r="C11" s="20"/>
      <c r="D11" s="20"/>
      <c r="E11" s="20"/>
    </row>
    <row r="12" spans="1:5" x14ac:dyDescent="0.25">
      <c r="A12" s="21"/>
      <c r="B12" s="20"/>
      <c r="C12" s="20"/>
      <c r="D12" s="20"/>
      <c r="E12" s="20"/>
    </row>
    <row r="13" spans="1:5" x14ac:dyDescent="0.25">
      <c r="A13" s="21"/>
      <c r="B13" s="21"/>
      <c r="C13" s="20"/>
      <c r="D13" s="20"/>
      <c r="E13" s="20"/>
    </row>
    <row r="14" spans="1:5" x14ac:dyDescent="0.25">
      <c r="A14" s="21"/>
      <c r="B14" s="21"/>
      <c r="C14" s="20"/>
      <c r="D14" s="20"/>
      <c r="E14" s="20"/>
    </row>
    <row r="15" spans="1:5" x14ac:dyDescent="0.25">
      <c r="A15" s="21"/>
      <c r="B15" s="21"/>
      <c r="C15" s="20"/>
      <c r="D15" s="20"/>
      <c r="E15" s="20"/>
    </row>
    <row r="16" spans="1:5" x14ac:dyDescent="0.25">
      <c r="A16" s="21"/>
      <c r="B16" s="20"/>
      <c r="C16" s="20"/>
      <c r="D16" s="20"/>
      <c r="E16" s="20"/>
    </row>
    <row r="17" spans="1:5" x14ac:dyDescent="0.25">
      <c r="A17" s="20"/>
      <c r="B17" s="20"/>
      <c r="C17" s="20"/>
      <c r="D17" s="20"/>
      <c r="E17" s="20"/>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New Programs FY24</vt:lpstr>
      <vt:lpstr>Supplies cost</vt:lpstr>
      <vt:lpstr>ED Tech programs</vt:lpstr>
      <vt:lpstr>Clinical Super Programs</vt:lpstr>
      <vt:lpstr>'Clinical Super Programs'!Print_Area</vt:lpstr>
      <vt:lpstr>'New Programs FY24'!Print_Area</vt:lpstr>
      <vt:lpstr>'New Programs FY24'!Print_Titles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Batista, Ida</dc:creator>
  <cp:lastModifiedBy>Batista, Ida</cp:lastModifiedBy>
  <dcterms:created xsi:type="dcterms:W3CDTF">2023-02-17T19:10:09Z</dcterms:created>
  <dcterms:modified xsi:type="dcterms:W3CDTF">2024-01-08T20:43:38Z</dcterms:modified>
</cp:coreProperties>
</file>