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Child Nutrition\USDA &amp; NOI\Net Off Invoice\2025-2026\"/>
    </mc:Choice>
  </mc:AlternateContent>
  <xr:revisionPtr revIDLastSave="0" documentId="13_ncr:1_{0E4FEC88-443A-4B1E-8315-B95C448C32DA}" xr6:coauthVersionLast="47" xr6:coauthVersionMax="47" xr10:uidLastSave="{00000000-0000-0000-0000-000000000000}"/>
  <bookViews>
    <workbookView xWindow="-120" yWindow="-120" windowWidth="29040" windowHeight="15840" activeTab="2" xr2:uid="{C9543F04-4A84-4756-87E1-4F75DE7806EE}"/>
  </bookViews>
  <sheets>
    <sheet name="working NNE SHEET" sheetId="2" r:id="rId1"/>
    <sheet name="market" sheetId="5" r:id="rId2"/>
    <sheet name="maine" sheetId="4" r:id="rId3"/>
  </sheets>
  <definedNames>
    <definedName name="_xlnm._FilterDatabase" localSheetId="2" hidden="1">maine!$A$6:$J$203</definedName>
    <definedName name="_xlnm._FilterDatabase" localSheetId="1" hidden="1">market!$B$1:$E$244</definedName>
    <definedName name="_xlnm._FilterDatabase" localSheetId="0" hidden="1">'working NNE SHEET'!$B$2:$K$753</definedName>
    <definedName name="market">market!$A$1:$E$244</definedName>
    <definedName name="_xlnm.Print_Area" localSheetId="2">maine!$A$1:$J$216</definedName>
    <definedName name="_xlnm.Print_Titles" localSheetId="2">maine!$6:$6</definedName>
    <definedName name="working">'working NNE SHEET'!$B$3:$C$404</definedName>
    <definedName name="workings">'working NNE SHEET'!$B$3:$C$404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4" i="4" l="1"/>
  <c r="H191" i="4"/>
  <c r="H188" i="4"/>
  <c r="H185" i="4"/>
  <c r="H182" i="4"/>
  <c r="G194" i="4"/>
  <c r="L194" i="4" s="1"/>
  <c r="G188" i="4"/>
  <c r="L188" i="4" s="1"/>
  <c r="G185" i="4"/>
  <c r="G182" i="4"/>
  <c r="H179" i="4"/>
  <c r="G179" i="4"/>
  <c r="L179" i="4" s="1"/>
  <c r="G74" i="4"/>
  <c r="L74" i="4" s="1"/>
  <c r="H14" i="4"/>
  <c r="G14" i="4"/>
  <c r="L14" i="4" s="1"/>
  <c r="L86" i="4"/>
  <c r="L83" i="4"/>
  <c r="L80" i="4"/>
  <c r="L23" i="4"/>
  <c r="L20" i="4"/>
  <c r="L17" i="4"/>
  <c r="L191" i="4"/>
  <c r="L185" i="4"/>
  <c r="L182" i="4"/>
  <c r="L202" i="4" l="1"/>
  <c r="L201" i="4"/>
  <c r="L200" i="4"/>
  <c r="L199" i="4"/>
  <c r="L198" i="4"/>
  <c r="L197" i="4"/>
  <c r="L178" i="4"/>
  <c r="L177" i="4"/>
  <c r="L176" i="4"/>
  <c r="L175" i="4"/>
  <c r="L174" i="4"/>
  <c r="L170" i="4"/>
  <c r="L169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49" i="4"/>
  <c r="L148" i="4"/>
  <c r="L147" i="4"/>
  <c r="L146" i="4"/>
  <c r="L144" i="4"/>
  <c r="L143" i="4"/>
  <c r="L142" i="4"/>
  <c r="L141" i="4"/>
  <c r="L140" i="4"/>
  <c r="L139" i="4"/>
  <c r="L137" i="4"/>
  <c r="L136" i="4"/>
  <c r="L135" i="4"/>
  <c r="L134" i="4"/>
  <c r="L132" i="4"/>
  <c r="L131" i="4"/>
  <c r="L130" i="4"/>
  <c r="L129" i="4"/>
  <c r="L127" i="4"/>
  <c r="L126" i="4"/>
  <c r="L125" i="4"/>
  <c r="L124" i="4"/>
  <c r="L123" i="4"/>
  <c r="L122" i="4"/>
  <c r="L121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90" i="4"/>
  <c r="L79" i="4"/>
  <c r="L78" i="4"/>
  <c r="L77" i="4"/>
  <c r="L72" i="4"/>
  <c r="L71" i="4"/>
  <c r="L70" i="4"/>
  <c r="L69" i="4"/>
  <c r="L68" i="4"/>
  <c r="L66" i="4"/>
  <c r="L65" i="4"/>
  <c r="L64" i="4"/>
  <c r="L63" i="4"/>
  <c r="L62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28" i="4"/>
  <c r="L29" i="4"/>
  <c r="L30" i="4"/>
  <c r="L31" i="4"/>
  <c r="L32" i="4"/>
  <c r="L33" i="4"/>
  <c r="L34" i="4"/>
  <c r="L35" i="4"/>
  <c r="L36" i="4"/>
  <c r="L27" i="4"/>
  <c r="L9" i="4"/>
  <c r="L10" i="4"/>
  <c r="L11" i="4"/>
  <c r="L8" i="4"/>
  <c r="N68" i="4" l="1"/>
  <c r="N146" i="4"/>
  <c r="N174" i="4"/>
  <c r="N62" i="4"/>
  <c r="N90" i="4"/>
  <c r="N74" i="4"/>
  <c r="N129" i="4"/>
  <c r="N139" i="4"/>
  <c r="N27" i="4"/>
  <c r="N121" i="4"/>
  <c r="N151" i="4"/>
  <c r="N39" i="4"/>
  <c r="N169" i="4"/>
  <c r="N107" i="4"/>
  <c r="N134" i="4"/>
  <c r="H202" i="4"/>
  <c r="M202" i="4" s="1"/>
  <c r="H201" i="4"/>
  <c r="M201" i="4" s="1"/>
  <c r="H200" i="4"/>
  <c r="M200" i="4" s="1"/>
  <c r="H199" i="4"/>
  <c r="M199" i="4" s="1"/>
  <c r="H198" i="4"/>
  <c r="M198" i="4" s="1"/>
  <c r="H197" i="4"/>
  <c r="M197" i="4" s="1"/>
  <c r="M194" i="4"/>
  <c r="M191" i="4"/>
  <c r="M188" i="4"/>
  <c r="M185" i="4"/>
  <c r="M182" i="4"/>
  <c r="M179" i="4"/>
  <c r="H178" i="4"/>
  <c r="M178" i="4" s="1"/>
  <c r="H177" i="4"/>
  <c r="M177" i="4" s="1"/>
  <c r="H176" i="4"/>
  <c r="M176" i="4" s="1"/>
  <c r="H175" i="4"/>
  <c r="M175" i="4" s="1"/>
  <c r="H174" i="4"/>
  <c r="M174" i="4" s="1"/>
  <c r="O174" i="4" l="1"/>
  <c r="H170" i="4"/>
  <c r="M170" i="4" s="1"/>
  <c r="H169" i="4"/>
  <c r="M169" i="4" s="1"/>
  <c r="O169" i="4" l="1"/>
  <c r="H152" i="4"/>
  <c r="M152" i="4" s="1"/>
  <c r="H153" i="4"/>
  <c r="M153" i="4" s="1"/>
  <c r="H154" i="4"/>
  <c r="M154" i="4" s="1"/>
  <c r="H155" i="4"/>
  <c r="M155" i="4" s="1"/>
  <c r="H156" i="4"/>
  <c r="M156" i="4" s="1"/>
  <c r="H157" i="4"/>
  <c r="M157" i="4" s="1"/>
  <c r="H158" i="4"/>
  <c r="M158" i="4" s="1"/>
  <c r="H159" i="4"/>
  <c r="M159" i="4" s="1"/>
  <c r="H160" i="4"/>
  <c r="M160" i="4" s="1"/>
  <c r="H161" i="4"/>
  <c r="M161" i="4" s="1"/>
  <c r="H162" i="4"/>
  <c r="M162" i="4" s="1"/>
  <c r="H163" i="4"/>
  <c r="M163" i="4" s="1"/>
  <c r="H164" i="4"/>
  <c r="M164" i="4" s="1"/>
  <c r="H165" i="4"/>
  <c r="M165" i="4" s="1"/>
  <c r="H166" i="4"/>
  <c r="M166" i="4" s="1"/>
  <c r="H167" i="4"/>
  <c r="M167" i="4" s="1"/>
  <c r="H151" i="4"/>
  <c r="M151" i="4" s="1"/>
  <c r="O151" i="4" l="1"/>
  <c r="H149" i="4"/>
  <c r="M149" i="4" s="1"/>
  <c r="H148" i="4"/>
  <c r="M148" i="4" s="1"/>
  <c r="H147" i="4"/>
  <c r="M147" i="4" s="1"/>
  <c r="H146" i="4"/>
  <c r="M146" i="4" s="1"/>
  <c r="O146" i="4" l="1"/>
  <c r="H140" i="4"/>
  <c r="M140" i="4" s="1"/>
  <c r="H141" i="4"/>
  <c r="M141" i="4" s="1"/>
  <c r="H142" i="4"/>
  <c r="M142" i="4" s="1"/>
  <c r="H143" i="4"/>
  <c r="M143" i="4" s="1"/>
  <c r="H144" i="4"/>
  <c r="M144" i="4" s="1"/>
  <c r="H139" i="4"/>
  <c r="M139" i="4" s="1"/>
  <c r="O139" i="4" l="1"/>
  <c r="H135" i="4"/>
  <c r="M135" i="4" s="1"/>
  <c r="H136" i="4"/>
  <c r="M136" i="4" s="1"/>
  <c r="H137" i="4"/>
  <c r="M137" i="4" s="1"/>
  <c r="H134" i="4"/>
  <c r="M134" i="4" s="1"/>
  <c r="O134" i="4" l="1"/>
  <c r="H132" i="4"/>
  <c r="M132" i="4" s="1"/>
  <c r="H131" i="4"/>
  <c r="M131" i="4" s="1"/>
  <c r="H130" i="4"/>
  <c r="M130" i="4" s="1"/>
  <c r="H129" i="4"/>
  <c r="M129" i="4" s="1"/>
  <c r="O129" i="4" l="1"/>
  <c r="H127" i="4"/>
  <c r="M127" i="4" s="1"/>
  <c r="H126" i="4"/>
  <c r="M126" i="4" s="1"/>
  <c r="H125" i="4"/>
  <c r="M125" i="4" s="1"/>
  <c r="H124" i="4"/>
  <c r="M124" i="4" s="1"/>
  <c r="H123" i="4"/>
  <c r="M123" i="4" s="1"/>
  <c r="H122" i="4"/>
  <c r="M122" i="4" s="1"/>
  <c r="H121" i="4"/>
  <c r="M121" i="4" s="1"/>
  <c r="O121" i="4" l="1"/>
  <c r="H119" i="4"/>
  <c r="M119" i="4" s="1"/>
  <c r="H118" i="4"/>
  <c r="M118" i="4" s="1"/>
  <c r="H117" i="4"/>
  <c r="M117" i="4" s="1"/>
  <c r="H116" i="4"/>
  <c r="M116" i="4" s="1"/>
  <c r="H115" i="4"/>
  <c r="M115" i="4" s="1"/>
  <c r="H114" i="4"/>
  <c r="M114" i="4" s="1"/>
  <c r="H113" i="4"/>
  <c r="M113" i="4" s="1"/>
  <c r="H112" i="4"/>
  <c r="M112" i="4" s="1"/>
  <c r="H111" i="4"/>
  <c r="M111" i="4" s="1"/>
  <c r="H110" i="4"/>
  <c r="M110" i="4" s="1"/>
  <c r="H109" i="4"/>
  <c r="M109" i="4" s="1"/>
  <c r="H108" i="4"/>
  <c r="M108" i="4" s="1"/>
  <c r="H107" i="4"/>
  <c r="M107" i="4" s="1"/>
  <c r="O107" i="4" l="1"/>
  <c r="H105" i="4"/>
  <c r="M105" i="4" s="1"/>
  <c r="H104" i="4"/>
  <c r="M104" i="4" s="1"/>
  <c r="H103" i="4"/>
  <c r="M103" i="4" s="1"/>
  <c r="H102" i="4"/>
  <c r="M102" i="4" s="1"/>
  <c r="H101" i="4"/>
  <c r="M101" i="4" s="1"/>
  <c r="H100" i="4"/>
  <c r="M100" i="4" s="1"/>
  <c r="H99" i="4"/>
  <c r="M99" i="4" s="1"/>
  <c r="H98" i="4"/>
  <c r="M98" i="4" s="1"/>
  <c r="H97" i="4"/>
  <c r="M97" i="4" s="1"/>
  <c r="H96" i="4"/>
  <c r="M96" i="4" s="1"/>
  <c r="H95" i="4"/>
  <c r="M95" i="4" s="1"/>
  <c r="H94" i="4"/>
  <c r="M94" i="4" s="1"/>
  <c r="H93" i="4"/>
  <c r="M93" i="4" s="1"/>
  <c r="H92" i="4"/>
  <c r="M92" i="4" s="1"/>
  <c r="H91" i="4"/>
  <c r="M91" i="4" s="1"/>
  <c r="H90" i="4"/>
  <c r="M90" i="4" s="1"/>
  <c r="O90" i="4" l="1"/>
  <c r="H86" i="4"/>
  <c r="M86" i="4" s="1"/>
  <c r="H83" i="4"/>
  <c r="M83" i="4" s="1"/>
  <c r="H80" i="4"/>
  <c r="M80" i="4" s="1"/>
  <c r="H74" i="4"/>
  <c r="M74" i="4" s="1"/>
  <c r="H79" i="4"/>
  <c r="M79" i="4" s="1"/>
  <c r="H78" i="4"/>
  <c r="M78" i="4" s="1"/>
  <c r="H77" i="4"/>
  <c r="M77" i="4" s="1"/>
  <c r="O74" i="4" l="1"/>
  <c r="H72" i="4"/>
  <c r="M72" i="4" s="1"/>
  <c r="H71" i="4"/>
  <c r="M71" i="4" s="1"/>
  <c r="H70" i="4"/>
  <c r="M70" i="4" s="1"/>
  <c r="H69" i="4"/>
  <c r="M69" i="4" s="1"/>
  <c r="H68" i="4"/>
  <c r="M68" i="4" s="1"/>
  <c r="O68" i="4" l="1"/>
  <c r="H66" i="4"/>
  <c r="M66" i="4" s="1"/>
  <c r="H65" i="4"/>
  <c r="M65" i="4" s="1"/>
  <c r="H64" i="4"/>
  <c r="M64" i="4" s="1"/>
  <c r="H63" i="4"/>
  <c r="M63" i="4" s="1"/>
  <c r="H62" i="4"/>
  <c r="M62" i="4" s="1"/>
  <c r="H58" i="4"/>
  <c r="M58" i="4" s="1"/>
  <c r="H57" i="4"/>
  <c r="M57" i="4" s="1"/>
  <c r="H56" i="4"/>
  <c r="M56" i="4" s="1"/>
  <c r="H55" i="4"/>
  <c r="M55" i="4" s="1"/>
  <c r="H54" i="4"/>
  <c r="M54" i="4" s="1"/>
  <c r="H53" i="4"/>
  <c r="M53" i="4" s="1"/>
  <c r="H52" i="4"/>
  <c r="M52" i="4" s="1"/>
  <c r="H51" i="4"/>
  <c r="M51" i="4" s="1"/>
  <c r="H50" i="4"/>
  <c r="M50" i="4" s="1"/>
  <c r="H49" i="4"/>
  <c r="M49" i="4" s="1"/>
  <c r="H48" i="4"/>
  <c r="M48" i="4" s="1"/>
  <c r="H47" i="4"/>
  <c r="M47" i="4" s="1"/>
  <c r="H46" i="4"/>
  <c r="M46" i="4" s="1"/>
  <c r="H45" i="4"/>
  <c r="M45" i="4" s="1"/>
  <c r="H44" i="4"/>
  <c r="M44" i="4" s="1"/>
  <c r="H43" i="4"/>
  <c r="M43" i="4" s="1"/>
  <c r="H42" i="4"/>
  <c r="M42" i="4" s="1"/>
  <c r="H41" i="4"/>
  <c r="M41" i="4" s="1"/>
  <c r="H40" i="4"/>
  <c r="M40" i="4" s="1"/>
  <c r="H39" i="4"/>
  <c r="M39" i="4" s="1"/>
  <c r="O62" i="4" l="1"/>
  <c r="O39" i="4"/>
  <c r="H36" i="4"/>
  <c r="M36" i="4" s="1"/>
  <c r="H35" i="4"/>
  <c r="M35" i="4" s="1"/>
  <c r="H34" i="4"/>
  <c r="M34" i="4" s="1"/>
  <c r="H33" i="4"/>
  <c r="M33" i="4" s="1"/>
  <c r="H32" i="4"/>
  <c r="M32" i="4" s="1"/>
  <c r="H31" i="4"/>
  <c r="M31" i="4" s="1"/>
  <c r="H30" i="4"/>
  <c r="M30" i="4" s="1"/>
  <c r="H29" i="4"/>
  <c r="M29" i="4" s="1"/>
  <c r="H28" i="4"/>
  <c r="M28" i="4" s="1"/>
  <c r="H27" i="4"/>
  <c r="M27" i="4" s="1"/>
  <c r="O27" i="4" l="1"/>
  <c r="H23" i="4"/>
  <c r="M23" i="4" s="1"/>
  <c r="M20" i="4"/>
  <c r="H17" i="4"/>
  <c r="M17" i="4" s="1"/>
  <c r="M14" i="4"/>
  <c r="O14" i="4" l="1"/>
  <c r="H11" i="4"/>
  <c r="M11" i="4" s="1"/>
  <c r="H10" i="4"/>
  <c r="M10" i="4" s="1"/>
  <c r="H9" i="4"/>
  <c r="M9" i="4" s="1"/>
  <c r="H8" i="4"/>
  <c r="M8" i="4" s="1"/>
  <c r="O8" i="4" l="1"/>
  <c r="O3" i="4" s="1"/>
  <c r="O4" i="4" s="1"/>
  <c r="F74" i="4"/>
  <c r="F75" i="4"/>
  <c r="F77" i="4"/>
  <c r="F78" i="4"/>
  <c r="F79" i="4"/>
  <c r="F80" i="4"/>
  <c r="F81" i="4"/>
  <c r="F83" i="4"/>
  <c r="F84" i="4"/>
  <c r="F86" i="4"/>
  <c r="F87" i="4"/>
  <c r="L580" i="2"/>
  <c r="L560" i="2"/>
  <c r="L557" i="2"/>
  <c r="L555" i="2"/>
  <c r="L536" i="2"/>
  <c r="L527" i="2"/>
  <c r="L266" i="2"/>
  <c r="L257" i="2"/>
  <c r="L216" i="2"/>
  <c r="L165" i="2"/>
  <c r="L164" i="2"/>
  <c r="L161" i="2"/>
  <c r="L78" i="2"/>
  <c r="L57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</calcChain>
</file>

<file path=xl/sharedStrings.xml><?xml version="1.0" encoding="utf-8"?>
<sst xmlns="http://schemas.openxmlformats.org/spreadsheetml/2006/main" count="3733" uniqueCount="1311">
  <si>
    <t>Product Nbr</t>
  </si>
  <si>
    <t>Material Nbr</t>
  </si>
  <si>
    <t>FC Diced Chicken Strips</t>
  </si>
  <si>
    <t>100103D</t>
  </si>
  <si>
    <t>100103W</t>
  </si>
  <si>
    <t xml:space="preserve">Whole Grain Breaded Chicken Breast Fillet </t>
  </si>
  <si>
    <t>Whole Grain Breaded Chicken Breast Bites</t>
  </si>
  <si>
    <t>WHOLE GRAIN BREADED BREAST FILLET</t>
  </si>
  <si>
    <t>FULLY COOKED WHOLE GRAIN BREADED CHICKEN DARK MEAT CHUNKS</t>
  </si>
  <si>
    <t>FULLY COOKED BONELESS, SKINLESS WHOLE GRAIN BREADED CHICKEN BREAST STRIP</t>
  </si>
  <si>
    <t>WHOLE GRAIN BREADED BREAST STRIPS</t>
  </si>
  <si>
    <t>Fully Cooked CN Whole Grain Breaded Popcorn Chicken Smackers</t>
  </si>
  <si>
    <t xml:space="preserve">WG Large Popcorn Style Dark Chicken </t>
  </si>
  <si>
    <t>CN WG Homestyle chicken Nuggets w/ ISP</t>
  </si>
  <si>
    <t>WG Homestyle Breaded Breakfast Patty</t>
  </si>
  <si>
    <t>WG Spicy Breaded Chicken Patty w/ISP</t>
  </si>
  <si>
    <t>CN WG Homestyle Chicken Tender Shaped Strip w/ ISP</t>
  </si>
  <si>
    <t>CN WG Homestyle Chicken Patty w/ ISP</t>
  </si>
  <si>
    <t>WG NAE Homestyle Brd Chicken Patty w/ ISP</t>
  </si>
  <si>
    <t>supc</t>
  </si>
  <si>
    <t>7309519</t>
  </si>
  <si>
    <t>4176188</t>
  </si>
  <si>
    <t xml:space="preserve"> </t>
  </si>
  <si>
    <t>GOLD KIST (PILGRAM)</t>
  </si>
  <si>
    <t>Ultimate Cheddar™ Cheese Dip Cups</t>
  </si>
  <si>
    <t>Mucho Queso™ Jalapeño Cheese Dip Cups</t>
  </si>
  <si>
    <t>Ultimate Yellow™ Cheese Sauce Pouch</t>
  </si>
  <si>
    <t>Ultimate Jalapeno™ Cheese Sauce</t>
  </si>
  <si>
    <t>Ultimate Creamy White™ Cheese Sauce</t>
  </si>
  <si>
    <t>Shredded Mild Cheddar &amp; Monterey Jack Cheese Blend</t>
  </si>
  <si>
    <t>Shredded Mozzarella Cheese</t>
  </si>
  <si>
    <t>Shredded Sharp American Cheese</t>
  </si>
  <si>
    <t>Reduced Fat Shredded Pasteurized Process American Cheese (Yellow)</t>
  </si>
  <si>
    <t>Shredded Mild Cheddar (SCP)</t>
  </si>
  <si>
    <t>25% Reduced Sodium 50% Reduced Fat Macaroni and Cheese with Whole Grain</t>
  </si>
  <si>
    <t>Reduced Fat Macaroni and Cheese Entree with Whole Grain</t>
  </si>
  <si>
    <t>Reduced Fat Macaroni and Cheese</t>
  </si>
  <si>
    <t>Macaroni and Cheese Pouches with Whole Grain</t>
  </si>
  <si>
    <t>Reduced Sodium Reduced Fat Macaroni and Cheese</t>
  </si>
  <si>
    <t>Reduced Fat Mild Cheddar Cheese Cubes</t>
  </si>
  <si>
    <t>Reduced Fat Colby-Jack Cheese Cubes</t>
  </si>
  <si>
    <t>Reduced Fat Mild Cheddar Cheese Slices</t>
  </si>
  <si>
    <t>Pepper Jack Cheese Readi-Pac® Slices</t>
  </si>
  <si>
    <t>Reduced Fat Swiss Cheese Readi-Pac® Slices</t>
  </si>
  <si>
    <t>Reduced Fat Mild Yellow Cheddar Cheese Cubes</t>
  </si>
  <si>
    <t>Colby Jack Cheese Sticks</t>
  </si>
  <si>
    <t>Reduced Fat Colby Jack Cheese Sticks</t>
  </si>
  <si>
    <t>Mild Cheddar Cheese Sticks</t>
  </si>
  <si>
    <t>Reduced Fat Mild Cheddar Cheese Sticks</t>
  </si>
  <si>
    <t>184 Slice Pasteurized Process American Cheese, Yellow</t>
  </si>
  <si>
    <t>160 Slice American, Yellow</t>
  </si>
  <si>
    <t>160 Slice 50% RS, 50% RF Yellow American Cheese</t>
  </si>
  <si>
    <t>160 Slice Reduced Fat American, Yellow</t>
  </si>
  <si>
    <t>160 Slice 25% RS, 50% RF, Yellow American Cheese</t>
  </si>
  <si>
    <t>American Cheese Slices (White)</t>
  </si>
  <si>
    <t>160 Slice Reduced Fat American (BC), Yellow</t>
  </si>
  <si>
    <t>160 Slice American (BC), Yellow</t>
  </si>
  <si>
    <t>160 Slice 25% RS, 50% RF Yellow American Cheese</t>
  </si>
  <si>
    <t>Yellow American Cheese Loaf</t>
  </si>
  <si>
    <t>Mozzarella String Cheese</t>
  </si>
  <si>
    <t>Light Mozzarella String Cheese</t>
  </si>
  <si>
    <t>LAND O LAKES</t>
  </si>
  <si>
    <t>McCAIN® CRISPY BAKEABLE SEASONED 8 CUT WEDGE FRIES</t>
  </si>
  <si>
    <t>McCain Incredicrisp Straight Cut Fry</t>
  </si>
  <si>
    <t>Ore-Ida Reduced Sodium Tater Tots Shaped Potatoes</t>
  </si>
  <si>
    <t>Seasoned Mashed Potatoes Reduced Sodium</t>
  </si>
  <si>
    <t>Reduced Sodium Battered Seasoned Spirals</t>
  </si>
  <si>
    <t>Harvest Splendor Savory Sweet Potato Fry</t>
  </si>
  <si>
    <t>McCain Hash Brown Rounds</t>
  </si>
  <si>
    <t>McCAIN EMOTICON MASHED POTATO SHAPES</t>
  </si>
  <si>
    <t>McCain Crispy Bakeable Deep Groove Crinkle Cut Fries 1/2"</t>
  </si>
  <si>
    <t>ORE-IDA PREMIUM CLEAR COAT 3/8" REGULAR CUT FRY (6X5 LBS)</t>
  </si>
  <si>
    <t>ORE-IDA SEASONED SKIN ON SPIRAL BATTERED FRY (6X4 LBS)</t>
  </si>
  <si>
    <t>ORE-IDA 3/8" REGULAR CUT FRY HEAVY COATED</t>
  </si>
  <si>
    <t>ORE-IDA 1/4" SHOESTRING CUT FRY</t>
  </si>
  <si>
    <t>ORE-IDA 3/8" STRAIGHT CUT FRENCH FRIES</t>
  </si>
  <si>
    <t>ORE-IDA® OVEN READY 1/2" CRINKLE CUT FRENCH FRIES</t>
  </si>
  <si>
    <t>ORE-IDA 1/4" SHOESTRING CUT CLEAR COATED PXL 6X4.5 LBS</t>
  </si>
  <si>
    <t>McCain Early Risers</t>
  </si>
  <si>
    <t>McCain Mini Masher 6/5 lb</t>
  </si>
  <si>
    <t xml:space="preserve"> MCF03725</t>
  </si>
  <si>
    <t>McCAIN® HARVEST SPLENDOR™ SWEET POTATO STRAIGHT CUT FRENCH FRIES</t>
  </si>
  <si>
    <t xml:space="preserve"> MCF03731</t>
  </si>
  <si>
    <t>McCAIN® HARVEST SPLENDOR™ SWEET POTATO THIN STRAIGHT CUT FRENCH FRIES</t>
  </si>
  <si>
    <t>MCF03761</t>
  </si>
  <si>
    <t>McCAIN® OVATIONS® REDUCED SODIUM CRINKLE CUT FRENCH FRIES</t>
  </si>
  <si>
    <t>MCF03762</t>
  </si>
  <si>
    <t>McCAIN® OVATIONS® REDUCED SODIUM REGULAR STRAIGHT CUT FRENCH FRIES</t>
  </si>
  <si>
    <t>MCF03786</t>
  </si>
  <si>
    <t>McCAIN® FLAVORLASTS® SHOESTRING CUT FRENCH FRIES</t>
  </si>
  <si>
    <t>MCF03788</t>
  </si>
  <si>
    <t>McCAIN® FLAVORLASTS® THICK STRAIGHT CUT FRENCH FRIES</t>
  </si>
  <si>
    <t>MCF03927</t>
  </si>
  <si>
    <t>McCAIN® ALL AMERICAN DELI ROASTERS® SEASONED DICED POTATOES</t>
  </si>
  <si>
    <t>MCF04566</t>
  </si>
  <si>
    <t>McCAIN® HARVEST SPLENDOR™ SWEET POTATO DEEP GROOVE CRINKLE CUT FRENCH FRIES</t>
  </si>
  <si>
    <t>MCF04712</t>
  </si>
  <si>
    <t>McCAIN® HARVEST SPLENDOR™ SWEET POTATO 10 CUT CRINKLE CUT WEDGES</t>
  </si>
  <si>
    <t>MCF04812</t>
  </si>
  <si>
    <t>McCAIN® FARMERS KITCHEN™ ROASTED REDSKIN POTATO HALVES WITH ROSEMARY &amp; GARLIC</t>
  </si>
  <si>
    <t>MCF04851</t>
  </si>
  <si>
    <t>McCAIN® FARMER'S KITCHEN™ CHOPPED ROASTED REDSKIN POTATOES WITH ROSEMARY &amp; GARLIC</t>
  </si>
  <si>
    <t>MCF04911</t>
  </si>
  <si>
    <t>McCAIN® NYBOE OVATIONS® REGULAR STRAIGHT CUT FRENCH FRIES</t>
  </si>
  <si>
    <t>MCF04965</t>
  </si>
  <si>
    <t>McCAIN® HARVEST SPLENDOR™ SWEET POTATO MAXI CUT FRENCH FRIES</t>
  </si>
  <si>
    <t>MCF05074</t>
  </si>
  <si>
    <t>McCAIN® HARVEST SPLENDOR SWEET POTATO CROSSTRAX CUT FRIES</t>
  </si>
  <si>
    <t>MCL03622</t>
  </si>
  <si>
    <t>McCAIN® REDSTONE CANYON® SPIRAL CUT FRENCH FRIES</t>
  </si>
  <si>
    <t>MCL03623</t>
  </si>
  <si>
    <t>McCAIN® REDSTONE CANYON® CROSSTRAX / WAFFLE CUT FRENCH FRIES</t>
  </si>
  <si>
    <t>MCL03624</t>
  </si>
  <si>
    <t>McCAIN® REDSTONE CANYON® SEASONED DICED POTATOES</t>
  </si>
  <si>
    <t>MCX01</t>
  </si>
  <si>
    <t>McCAIN® 1/4" SHOESTRING CUT EXTRA LONG FRENCH FRIES</t>
  </si>
  <si>
    <t>MCX03602</t>
  </si>
  <si>
    <t>McCAIN® REGULAR POTATO SKINS</t>
  </si>
  <si>
    <t>MCX03620</t>
  </si>
  <si>
    <t>McCAIN® REDSTONE CANYON® 5/16" STRAIGHT CUT FRENCH FRIES</t>
  </si>
  <si>
    <t>MCX03621</t>
  </si>
  <si>
    <t>McCAIN® REDSTONE CANYON® 3/8" STRAIGHT CUT FRENCH FRIES</t>
  </si>
  <si>
    <t>MCX03626</t>
  </si>
  <si>
    <t>McCAIN® REDSTONE CANYON® 8 CUT WEDGE FRIES</t>
  </si>
  <si>
    <t>MCX04717</t>
  </si>
  <si>
    <t>McCAIN® REDUCED SODIUM SEASONED POTATO STIX</t>
  </si>
  <si>
    <t>MCX40</t>
  </si>
  <si>
    <t>McCAIN® 3/8" STRAIGHT CUT EXTRA LONG FRENCH FRIES</t>
  </si>
  <si>
    <t>OIF00024A</t>
  </si>
  <si>
    <t>ORE-IDA® COUNTRY STYLE® 8 CUT WEDGE FRIES</t>
  </si>
  <si>
    <t>OIF00055A</t>
  </si>
  <si>
    <t>OIF00215A</t>
  </si>
  <si>
    <t>ORE-IDA® TATOR TOTS® SHAPED POTATOES</t>
  </si>
  <si>
    <t>OIF00224A</t>
  </si>
  <si>
    <t>ORE-IDA® IQF SHREDDED HASH BROWNS</t>
  </si>
  <si>
    <t>OIF00880A</t>
  </si>
  <si>
    <t>ORE-IDA® THIN 10 CUT WEDGE FRIES</t>
  </si>
  <si>
    <t>OIF01028A</t>
  </si>
  <si>
    <t>ORE-IDA EVERCRISP® THIN CUT FRENCH FRIES</t>
  </si>
  <si>
    <t>OIF01037A</t>
  </si>
  <si>
    <t>ORE-IDA® WAFFLE CUT FRENCH FRIES</t>
  </si>
  <si>
    <t>OIF01038A</t>
  </si>
  <si>
    <t>ORE-IDA® GOLDEN TWIRLS® SPIRAL CUT FRENCH FRIES</t>
  </si>
  <si>
    <t>OIF03456</t>
  </si>
  <si>
    <t>McCAIN® REDUCED SODIUM SMILE POTATOES</t>
  </si>
  <si>
    <t>OIF03613</t>
  </si>
  <si>
    <t>ORE-IDA® SEASONED HOMESTYLE MASH MAKERS® MASHED POTATOES</t>
  </si>
  <si>
    <t>SNO63</t>
  </si>
  <si>
    <t>SNOWFLAKE OVEN READY 1/2" CRINKLE CUT FRENCH FRIES</t>
  </si>
  <si>
    <t>MCCAIN</t>
  </si>
  <si>
    <t>NATIONAL (ZEE ZEE)</t>
  </si>
  <si>
    <t xml:space="preserve">Zee Zees Fruit Cup, Apples, Diced, 4.5 oz. </t>
  </si>
  <si>
    <t xml:space="preserve">Zee Zees Fruit Cup, Cinnamon Apples, Diced, 4.5 oz. </t>
  </si>
  <si>
    <t>A1410</t>
  </si>
  <si>
    <t>Zee Zees Applesauce Cup, Cinnamon, Unsweetened, 4.5 oz.</t>
  </si>
  <si>
    <t>A1490</t>
  </si>
  <si>
    <t>Zee Zees Applesauce Cup, Strawberry, Unsweetened, 4.5 oz.</t>
  </si>
  <si>
    <t>A1500</t>
  </si>
  <si>
    <t>Zee Zees Applesauce Cup, Original, 4.5 oz.</t>
  </si>
  <si>
    <t>A1510</t>
  </si>
  <si>
    <t>Zee Zees Applesauce Cup, Cinnamon, 4.5 oz.</t>
  </si>
  <si>
    <t>A1520</t>
  </si>
  <si>
    <t>Zee Zees Applesauce Cup, Cherry Extraordinary, 4.5 oz.</t>
  </si>
  <si>
    <t>A1525</t>
  </si>
  <si>
    <t>Zee Zees Applesauce Cup, Cherry, Unsweetened, 4.5 oz.</t>
  </si>
  <si>
    <t>A1555</t>
  </si>
  <si>
    <t>Zee Zees Applesauce Cup, Peach, Unsweetened, 4.5 oz.</t>
  </si>
  <si>
    <t>A1580</t>
  </si>
  <si>
    <t>Zee Zees Applesauce Cup, Mixed Fruit, 4.5 oz.- Apples</t>
  </si>
  <si>
    <t>A1590</t>
  </si>
  <si>
    <t>Zee Zees Applesauce Cup, Very Strawberry, 4.5 oz.</t>
  </si>
  <si>
    <t>A1760</t>
  </si>
  <si>
    <t>Zee Zees Fruit Cup, Four Fruit Mixed, 4.5 oz.</t>
  </si>
  <si>
    <t>A3500</t>
  </si>
  <si>
    <t>Zee Zees Applesauce Cup, Original, Unsweetened, 4.5 oz.</t>
  </si>
  <si>
    <t>A3510</t>
  </si>
  <si>
    <t>Zee Zees Applesauce Cup, Wild Watermelon, 4.5 oz.</t>
  </si>
  <si>
    <t>A3510UN</t>
  </si>
  <si>
    <t>Zee Zees Applesauce Cup, Wild Watermelon, Unsweetened, 4.5oz</t>
  </si>
  <si>
    <t>A3530</t>
  </si>
  <si>
    <t>Zee Zees Applesauce Cup, Rock'n Blue Raspberry, 4.5 oz.</t>
  </si>
  <si>
    <t>A3530UN</t>
  </si>
  <si>
    <t>Zee Zees Applesauce Cup, Blue Raspberry, Unsweetened, 4.5oz</t>
  </si>
  <si>
    <t>A3540</t>
  </si>
  <si>
    <t>Zee Zees Applesauce Cup, Super Sour Apple, 4.5 oz.</t>
  </si>
  <si>
    <t>A3600</t>
  </si>
  <si>
    <t>Zee Zees Applesauce Cup, Banana, Unsweetened, 4.5oz</t>
  </si>
  <si>
    <t>A3610</t>
  </si>
  <si>
    <t>Zee Zees Applesauce Cup, Pink Lemonade, Unsweetened, 4.5oz</t>
  </si>
  <si>
    <t>A3700</t>
  </si>
  <si>
    <t>Zee Zees Applesauce Cup, Straw Banana, Unsweetened, 4.5 oz.</t>
  </si>
  <si>
    <t>A3790</t>
  </si>
  <si>
    <t>Zee Zees Applesauce Cup, Strawberry Banana, 4.5 oz.</t>
  </si>
  <si>
    <t>A3800</t>
  </si>
  <si>
    <t>Zee Zees Applesauce Cup, Birthday Cake, 4.5 oz.</t>
  </si>
  <si>
    <t>A3800UN</t>
  </si>
  <si>
    <t>Zee Zees Applesauce Cup, Birthday Cake, Unsweetened, 4.5oz</t>
  </si>
  <si>
    <t>A3810</t>
  </si>
  <si>
    <t>Zee Zees Applesauce Cup, Mango Peach, Unsweetened, 4.5 oz.</t>
  </si>
  <si>
    <t>A3820</t>
  </si>
  <si>
    <t>Zee Zees Applesauce Cup, Orange Dreamsicle, Unsweetened, 4.5 oz.</t>
  </si>
  <si>
    <t>WG Breaded W/D Chicken Slider Patty, CN</t>
  </si>
  <si>
    <t>WG Breaded W/D Chicken Nugget, CN</t>
  </si>
  <si>
    <t>Premium Artisan WG Breaded MWWM Chicken Patty, CN</t>
  </si>
  <si>
    <t>Premium Artisan WG Breaded MWWM Chicken Tender, CN</t>
  </si>
  <si>
    <t>Premium Artisan WG Breaded MWWM Chicken Nugget, CN</t>
  </si>
  <si>
    <t>Dark Meat Chicken Sausage Patty, CN</t>
  </si>
  <si>
    <t>Premium Artisan WG Breaded Dark Meat Chicken Poppers, CN</t>
  </si>
  <si>
    <t>Premium Artisan WG Breaded Boneless Chicken Wing/Breast Chunk</t>
  </si>
  <si>
    <t>Premium Artisan WG Breaded Chicken Breast Fillet</t>
  </si>
  <si>
    <t>Rich-Fil-Yay! Dill Seasoned WG Breaded Chicken Breast Fillet</t>
  </si>
  <si>
    <t>7139947</t>
  </si>
  <si>
    <t>Premium Artisan Spicy WG Breaded MWWM Chicken Tender, CN</t>
  </si>
  <si>
    <t>7139960</t>
  </si>
  <si>
    <t xml:space="preserve">Roasted Garlic Basil Chicken Meatballs with Mozzarella Cheese </t>
  </si>
  <si>
    <t>7139961</t>
  </si>
  <si>
    <t>Rich-Fil-Yay! Dill Seasoned WG Breaded Boneless Chicken Wing/Breast Chunk</t>
  </si>
  <si>
    <t>7140012</t>
  </si>
  <si>
    <t xml:space="preserve">Premium Artisan Spicy WG Breaded Chicken Breast Tenders </t>
  </si>
  <si>
    <t>7169466</t>
  </si>
  <si>
    <t xml:space="preserve">Premium Artisan WG Breaded Chicken Breast Tenders </t>
  </si>
  <si>
    <t>7174555</t>
  </si>
  <si>
    <t>WG Breaded W/D Chicken Tender, CN</t>
  </si>
  <si>
    <t>Premium Artisan WG Breaded Chicken Breast Slider Fillet</t>
  </si>
  <si>
    <t>7212278</t>
  </si>
  <si>
    <t>Premium Artisan WG Breaded WM Chicken Breast Fillet, NAE</t>
  </si>
  <si>
    <t>7258018</t>
  </si>
  <si>
    <t>Premium Artisan Spicy WG Breaded WM Chicken Breast Fillet, NAE</t>
  </si>
  <si>
    <t>7258020</t>
  </si>
  <si>
    <t>Premium Artisan Spicy WG Breaded Chicken Breast Fillet</t>
  </si>
  <si>
    <t>Premium Artisan WG Breaded WM Chicken Breast Slider Fillet, NAE</t>
  </si>
  <si>
    <t>Premium Artisan WG Breaded WM Boneless Chicken Wings, NAE</t>
  </si>
  <si>
    <t>Seasoned Dark Meat Chicken Crumbles NAE</t>
  </si>
  <si>
    <t>Premium Artisan WG Breaded WM Chicken Tenders, NAE</t>
  </si>
  <si>
    <t>WG Breaded W/D Popcorn Chicken, CN</t>
  </si>
  <si>
    <t>WG Breaded Chicken Patty, NAE, CN</t>
  </si>
  <si>
    <t>WG Breaded Chicken Nugget, NAE, CN</t>
  </si>
  <si>
    <t>WG Breaded W/D Natural Shape Chicken Patty, CN</t>
  </si>
  <si>
    <t>Spicy WG Breaded W/D Natural Shape Chicken Patty, CN</t>
  </si>
  <si>
    <t>Premium Artisan Spicy WG Breaded MWWM Chicken Patty, CN</t>
  </si>
  <si>
    <t>Grilled Seasoned Non-Breaded MWWM Chicken Breast Patty</t>
  </si>
  <si>
    <t>Kickin' Chicken Meatballs with Real Mango and Real Jalapeno</t>
  </si>
  <si>
    <t>Roasted Garlic Basil Chicken Patty with Mozzarella Cheese</t>
  </si>
  <si>
    <t>Kickin' Chicken Patty with Real Mango and Real Jalapeno</t>
  </si>
  <si>
    <t>Premium Artisan WG Breaded Dark Meat Chicken Poppers, CN, NAE</t>
  </si>
  <si>
    <t>RICH CHICKS</t>
  </si>
  <si>
    <t>4" WHOLE GRAIN RICH MINI FLAT 192/1 OZ</t>
  </si>
  <si>
    <t>5” WHOLE GRAIN RICH PROOF &amp; BAKE SHEETED PIZZA DOUGH</t>
  </si>
  <si>
    <t>READY TO FINISH YEAST RAISED DONUT HOLE ENRICHED WITH WHOLE GRAIN</t>
  </si>
  <si>
    <t>FULLY BAKED FILLED COOKIE WGR TRIPLE CHOCOLATE FUDGE FILLING W/ HERSHEY'S® CHOC (INDIVIDUALLY WRAPPED)</t>
  </si>
  <si>
    <t>SIMPLY WHEAT DINNER ROLL DOUGH</t>
  </si>
  <si>
    <t>DINNER ROLL DOUGH MADE WITH WHOLE GRAINS</t>
  </si>
  <si>
    <t>ZTF Biscuit Dough Round Handi-Split</t>
  </si>
  <si>
    <t>UBR - The Ultimate Breakfast Round™ Dough - Cinnamon</t>
  </si>
  <si>
    <t>Whole Grain French Toast Bites</t>
  </si>
  <si>
    <t>Whole Grain Pancake Bite</t>
  </si>
  <si>
    <t>WHOLE GRAIN RICH INDIVIDUALLY WRAPPED CONFETTI CAKE FILLED COOKIE WITH FROSTING</t>
  </si>
  <si>
    <t>Traditional Sweet Roll Dough</t>
  </si>
  <si>
    <t>Traditional Cinnamon Sweet Roll Dough</t>
  </si>
  <si>
    <t>Homestyle Roll Dough</t>
  </si>
  <si>
    <t>UBR - The Ultimate Breakfast Round™ Cinnamon (Baked, IW, Nut-Free)</t>
  </si>
  <si>
    <t>Whole Grain Rich Sub Roll Dough</t>
  </si>
  <si>
    <t>BISCUIT DOUGH MADE WITH WHOLE GRAIN/51% HANDI-SPLIT</t>
  </si>
  <si>
    <t>MADE WITH WHOLE GRAIN 16” PRESHEETED PIZZA DOUGH</t>
  </si>
  <si>
    <t>CINNAMON ROLL DOUGH MADE WITH WHOLE GRAIN NATURALLY &amp; ARTIFICIALLY FLAVORED</t>
  </si>
  <si>
    <t>51% Whole Grain Dinner Roll Dough</t>
  </si>
  <si>
    <t>12" X 16" Whole Grain Rich Pizza Dough</t>
  </si>
  <si>
    <t xml:space="preserve">Homestyle Roll Dough </t>
  </si>
  <si>
    <t>Whole Grain Rich Mini Sub Roll Dough</t>
  </si>
  <si>
    <t>RIP STICK BREADSTICK DOUGH MADE WITH WHOLE GRAINS/51%</t>
  </si>
  <si>
    <t>1 oz Whole Grain Rich Handi-Split Biscuit Dough</t>
  </si>
  <si>
    <t>Country Style Biscuit Dough - Handi-Spilt</t>
  </si>
  <si>
    <t>2 oz Whole Grain Rich Biscuit Dough Handi-Split</t>
  </si>
  <si>
    <t>UBR - The Ultimate Breakfast Round™ Oatmeal Chocolate Chip Dough</t>
  </si>
  <si>
    <t>SOUTHERN STYLE BISCUIT DOUGH 2.25OZ</t>
  </si>
  <si>
    <t>UBR THE ULTIMATE BREAKFAST RND OATMEAL CHOC CHIP, INDIVIDUALLY WRAPPED, NUT FREE</t>
  </si>
  <si>
    <t>Whole Grain Rich Dinner Roll Dough 2.5oz</t>
  </si>
  <si>
    <t>WHOLE GRAIN RICH CINNAMON SWIRL DOUGH 2 OZ EQ NATURALLY &amp; ARTIFICIALLY FLAVORED</t>
  </si>
  <si>
    <t>16" Whole Grain Rich Par-Baked Pizza Crust</t>
  </si>
  <si>
    <t>Whole Grain 12" x 16" Sheeted Pizza Crust</t>
  </si>
  <si>
    <t>WHOLE GRAIN RICH 2 OZ EQ OVEN FIRED FLATBREAD, 6 x 6 SQUARE</t>
  </si>
  <si>
    <t>READY TO FINISH YEAST RAISED DONUT RING WITH WHOLE GRAIN</t>
  </si>
  <si>
    <t>6" WHOLE GRAIN RICH ROUND FLATBREAD</t>
  </si>
  <si>
    <t>Whole Grain Rich Sweet Hawaiian Roll Dough</t>
  </si>
  <si>
    <t>Homestyle Biscuit Dough</t>
  </si>
  <si>
    <t>Biscuit Stick Dough</t>
  </si>
  <si>
    <t>7" Presheeted Pizza Dough</t>
  </si>
  <si>
    <t>Reduced Sodium Biscuit Dough</t>
  </si>
  <si>
    <t>Fresh 'N Ready Signature WGR 16" Oven Rising Sheeted Pizza Dough</t>
  </si>
  <si>
    <t>Fresh N Ready Thin 16" Oven Rising Sheeted Pizza Dough</t>
  </si>
  <si>
    <t>Whole Grain Maple Waffle Flatbread</t>
  </si>
  <si>
    <t>Fresh n' Ready Oven Rising 16" Sheeted Pizza Dough with Sauce Ring</t>
  </si>
  <si>
    <t>PROOF AND BAKE DELUXE WHEAT SUB ROLL DOUGH</t>
  </si>
  <si>
    <t>Deluxe White Sub Roll Dough</t>
  </si>
  <si>
    <t>Whole Grain Cornbread Poppers</t>
  </si>
  <si>
    <t>WHOLE GRAIN DINNER ROLLS</t>
  </si>
  <si>
    <t>Nut Free Whole Grain Rich Chocolate Chip Made with Hershey's Baked Cookie IW</t>
  </si>
  <si>
    <t>16" Raised Edge Par-Baked Pizza Crust</t>
  </si>
  <si>
    <t>Whole Grain Rich Stackables Flatbread</t>
  </si>
  <si>
    <t>WHOLE GRAIN RICH 2.5OZ CINNAMON CHIP SCONE DOUGH</t>
  </si>
  <si>
    <t>WHOLE GRAIN RICH 2.5OZ MIXED BERRY FLAVORED SCONE DOUGH</t>
  </si>
  <si>
    <t>FRESH N READY WHOLE GRAIN RICH INDIVIDUAL OVEN RISING SHEETED PIZZA DOUGH</t>
  </si>
  <si>
    <t>16" FreshN' Ready WGR Oven Rising Sheeted Pizza dough With Sauce Ring</t>
  </si>
  <si>
    <t>NO PROOF 51% WHOLE GRAIN MINI SUBMARINE DOUGH</t>
  </si>
  <si>
    <t>Berries N' Cream Filled Cookie Baked IW</t>
  </si>
  <si>
    <t>WHOLE GRAIN RICH DOUBLE CHOCOLATE FILLED DONUT BITE</t>
  </si>
  <si>
    <t>Sweet Yeasty Dinner Roll Dough</t>
  </si>
  <si>
    <t>16" Pre-Sheeted Pizza Dough</t>
  </si>
  <si>
    <t>RICH FOOD PRODUCTS</t>
  </si>
  <si>
    <t>Wild Mike's IW Cheese - Cheesy Bottom Pizza By The Slice</t>
  </si>
  <si>
    <t>Wild Mike's IW Breakfast - No Pork</t>
  </si>
  <si>
    <t>Cheese Filled Bites - Bulk</t>
  </si>
  <si>
    <t>Wild Mike's Uncut Cheese - CHEESY BOTTOM WHOLE (LARGE ROUND)</t>
  </si>
  <si>
    <t>Wild Mike's 5" IW Deep Dish Cheese</t>
  </si>
  <si>
    <t>Cheese Filled Bread Stick - BULK</t>
  </si>
  <si>
    <t>4271918</t>
  </si>
  <si>
    <t>Cheese &amp; Jalapeno Filled Bites - BULK</t>
  </si>
  <si>
    <t>Wild Mike's Cheese Pocket BULK</t>
  </si>
  <si>
    <t>7164040</t>
  </si>
  <si>
    <t xml:space="preserve">Cheese Filled Bites - I.W. </t>
  </si>
  <si>
    <t xml:space="preserve">Cheese &amp; Jalapeno Filled Bites - I.W. </t>
  </si>
  <si>
    <t>7155844</t>
  </si>
  <si>
    <t>Wild Mike's Cheese Pocket IW</t>
  </si>
  <si>
    <t>Wild Mike's Uncut Pepperoni - CHEESY BOTTOM WHOLE (LARGE ROUND)</t>
  </si>
  <si>
    <t>7025753</t>
  </si>
  <si>
    <t>Wild Mike's 10-Cut Pepperoni - CHEESY BOTTOM PRECUT (LARGE ROUND)</t>
  </si>
  <si>
    <t>1529587</t>
  </si>
  <si>
    <t>Wild Mike's 10-Cut Cheese - CHEESY BOTTOM PRECUT (LARGE ROUND)</t>
  </si>
  <si>
    <t>1529599</t>
  </si>
  <si>
    <t>Wild Mike's 8-Cut Pepperoni - CHEESY BOTTOM PRECUT (LARGE ROUND)</t>
  </si>
  <si>
    <t>1529623</t>
  </si>
  <si>
    <t>Wild Mike's 8-Cut Cheese - CHEESY BOTTOM PRECUT (LARGE ROUND)</t>
  </si>
  <si>
    <t>7001023</t>
  </si>
  <si>
    <t>Wild Mike's 16" Cheesy Bottom Suggested 8 cut Pepperoni - NO PORK</t>
  </si>
  <si>
    <t>Wild Mike's 5" Deep Dish Pepperoni - No Pork - Bulk</t>
  </si>
  <si>
    <t>4548246</t>
  </si>
  <si>
    <t xml:space="preserve">Wild Mike's 5" Deep Dish Cheese - Bulk </t>
  </si>
  <si>
    <t>4548214</t>
  </si>
  <si>
    <t xml:space="preserve">Wild Mike's 5" IW Deep Dish Pepperoni - No Pork - Individually Wrapped </t>
  </si>
  <si>
    <t>4882369</t>
  </si>
  <si>
    <t>Wild Mike's Breakfast - No Pork - Bulk</t>
  </si>
  <si>
    <t>Wild Mike's Bulk Beef White Country Gravy Breakfast Pizza (no pork)</t>
  </si>
  <si>
    <t>Wild Mike's IW Pepperoni - Cheesy Bottom Pizza By the Slice</t>
  </si>
  <si>
    <t>Wild Mike's IW Beef White Country Gravy Breakfast Pizza (no pork)</t>
  </si>
  <si>
    <t xml:space="preserve">Wild Mike's 10-Cut Pepperoni - No Pork </t>
  </si>
  <si>
    <t>SA PIZZA (WILD MIKES)</t>
  </si>
  <si>
    <t>CHEF ONE® Chicken and Vegetable Dumpling</t>
  </si>
  <si>
    <t>100113D</t>
  </si>
  <si>
    <t xml:space="preserve">Big Daddy's Pepperoni Stuffed Sandwich </t>
  </si>
  <si>
    <t>Big Daddy's Fiestada Beef Stuffed Sandwich - IW</t>
  </si>
  <si>
    <t>Big Daddy's Buffalo Chicken Stuffed Sandwich - IW</t>
  </si>
  <si>
    <t>Big Daddy's Pepperoni Stuffed Sandwich - IW</t>
  </si>
  <si>
    <t>MINH® Orange Chicken Stir Fry Kit</t>
  </si>
  <si>
    <t>Tony's 5" Cheese Pizza Bulk</t>
  </si>
  <si>
    <t>Tony's 5" Pepperoni Pizza Bulk</t>
  </si>
  <si>
    <t>TONY'S® Deep Dish 5" Pepperoni Pizza -IW</t>
  </si>
  <si>
    <t>TONY'S® Deep Dish 5" Cheese Pizza - IW</t>
  </si>
  <si>
    <t>Tony's Sausage Breakfast Pizza 50/50</t>
  </si>
  <si>
    <t>Tony's 3.2x5 Turkey Sausage Breakfast Pizza IW</t>
  </si>
  <si>
    <t>TONY'S® Breakfast Bagel Cheese Egg Sausage - IW</t>
  </si>
  <si>
    <t>TONY'S® Breakfast Bagel Cheese Egg 100% Mozz - IW</t>
  </si>
  <si>
    <t>Tony's Whole Grain Fiestada</t>
  </si>
  <si>
    <t>BIG DADDY'S® Primo 16" Par-baked Uncured Pepperoni Pre-sliced Pizza</t>
  </si>
  <si>
    <t xml:space="preserve">BIG DADDY'S® Primo 16" Par-baked Cheese Pre-Sliced Pizza </t>
  </si>
  <si>
    <t>BIG DADDY'S® Primo 16" Par-baked Cheese Pizza</t>
  </si>
  <si>
    <t>BIG DADDY'S® Primo 16" Par-baked Pepperoni Pizza</t>
  </si>
  <si>
    <t>Big Daddy'S® Scratch Ready 16" WG Cheese Pizza</t>
  </si>
  <si>
    <t>BIG DADDY'S™ PRIMO 16" 51% WG BBQ CHICKEN PIZZA</t>
  </si>
  <si>
    <t>TONY'S® French Bread 6" WG Multi Cheese Garlic Pizza 100%</t>
  </si>
  <si>
    <t>Minh Teriyaki Chicken Stir Fry Kit</t>
  </si>
  <si>
    <t>TONY'S French Bread 6" WG Cheese Pizza</t>
  </si>
  <si>
    <t>TONY'S French Bread 6" WG Pepperoni Pizza</t>
  </si>
  <si>
    <t>VILLA PRIMA 7" Cheese Pizza - with box</t>
  </si>
  <si>
    <t>RED BARON® Deep Dish Singles 5" Four Cheese Pizza - IW</t>
  </si>
  <si>
    <t>RED BARON® Deep Dish Singles 5" Pork Pepperoni Pizza - IW</t>
  </si>
  <si>
    <t>VILLA PRIMA® 16" Rolled Edge Four Cheese Pizza</t>
  </si>
  <si>
    <t>VILLA PRIMA® 16" Rolled Edge Pepperoni Pizza</t>
  </si>
  <si>
    <t xml:space="preserve">BIG DADDY’S Original 16” Rolled Edge Cheese Pizza </t>
  </si>
  <si>
    <t xml:space="preserve">BIG DADDY’S Original 16” Rolled Edge Pepperoni Pizza </t>
  </si>
  <si>
    <t>TONY'S 7" WG Classic Wedge Cheese Pizza 50/50</t>
  </si>
  <si>
    <t>TONY'S 7" WG Classic Wedge Pepperoni 50/50</t>
  </si>
  <si>
    <t>BEACON STREET CAFÉ WG Cheese Stuffed Sticks</t>
  </si>
  <si>
    <t>VILLA PRIMA® SCRATCH READY® 16" Cheese Pizza</t>
  </si>
  <si>
    <t>TONY'S® Deep Dish 5" 51% WG 100% Mozzarella Uncured Pepperoni Pizza-IW</t>
  </si>
  <si>
    <t>TONY'S® Deep Dish 5" 100% Mozzarella Cheese Pizza IW</t>
  </si>
  <si>
    <t>TONY'S 51% WG Sausage &amp; Country Gravy Breakfast Pizza</t>
  </si>
  <si>
    <t>TONY'S 51% WG Bacon Scramble Breakfast Pizza</t>
  </si>
  <si>
    <t>TONY'S French Bread 6" WG Multi Cheese Garlic Pizza</t>
  </si>
  <si>
    <t>4" Galaxy Cheese Bulk</t>
  </si>
  <si>
    <t>4" Galaxy Pepperoni Bulk</t>
  </si>
  <si>
    <t>4" Galaxy Cheese IW</t>
  </si>
  <si>
    <t>4" Galaxy Pepperoni IW</t>
  </si>
  <si>
    <t>5" Deep Dish Cheese Bulk</t>
  </si>
  <si>
    <t>5" Deep Dish Pepp Bulk</t>
  </si>
  <si>
    <t>Cheese Quesadilla</t>
  </si>
  <si>
    <t>Chicken Quesadilla</t>
  </si>
  <si>
    <t>BIG DADDY'S Primo 16" WG Four Cheese Pizza</t>
  </si>
  <si>
    <t>BIG DADDY'S Primo 16" WG Pepperoni Pizza</t>
  </si>
  <si>
    <t>BIG DADDY'S 16" PRIMO BUFFALO CHICKEN</t>
  </si>
  <si>
    <t>BIG DADDY'S Primo 16" WG Four Meat Combo</t>
  </si>
  <si>
    <t xml:space="preserve">BIG DADDY'S® 16" PRIMO Cheese Pre-sliced 8-CUT </t>
  </si>
  <si>
    <t xml:space="preserve">BIG DADDY'S® 16" PRIMO Pepperoni Pre-sliced 8-CUT </t>
  </si>
  <si>
    <t>Tony's SmartPizza Whole Grain 4x6 Cheese Pizza 50/50</t>
  </si>
  <si>
    <t>Tony's SmartPizza Whole Grain 4x6 50/50 Cheese Pepperoni Pizza</t>
  </si>
  <si>
    <t>Tony's SmartPizza Whole Grain Cheese Pizza 100% Mozz</t>
  </si>
  <si>
    <t>Tony's SmartPizza Whole Grain 4x6 Pepperoni Pizza 100%</t>
  </si>
  <si>
    <t>Tony's Whole Grain 4x6 Sausage 100%</t>
  </si>
  <si>
    <t>BIG DADDY'S Bold 16" WG Rolled Edge Cheese Pizza</t>
  </si>
  <si>
    <t>BIG DADDY'S Bold 16" WG Rolled Edge Pepperoni Pizza</t>
  </si>
  <si>
    <t>SCHWAN'S</t>
  </si>
  <si>
    <t xml:space="preserve"> 418302</t>
  </si>
  <si>
    <t>Wild Alaska Pollock Brd WG Pollock Portions 3.6 oz</t>
  </si>
  <si>
    <t>1711268</t>
  </si>
  <si>
    <t xml:space="preserve"> 418303</t>
  </si>
  <si>
    <t>Cornmeal Pollock Strips 1.5 oz WG</t>
  </si>
  <si>
    <t>7000877</t>
  </si>
  <si>
    <t xml:space="preserve"> 418304</t>
  </si>
  <si>
    <t>Baja Fish Sticks 1 oz WG</t>
  </si>
  <si>
    <t>1997392</t>
  </si>
  <si>
    <t xml:space="preserve"> 418305</t>
  </si>
  <si>
    <t>Breaded Pollock Nuggets 1.0 oz WG</t>
  </si>
  <si>
    <t>1997416</t>
  </si>
  <si>
    <t xml:space="preserve"> 418306</t>
  </si>
  <si>
    <t>Battered Pollock Portions 4 oz WG</t>
  </si>
  <si>
    <t>2379533</t>
  </si>
  <si>
    <t xml:space="preserve"> 418317</t>
  </si>
  <si>
    <t>Breaded Pollock Portions 3 oz WG</t>
  </si>
  <si>
    <t>1991552</t>
  </si>
  <si>
    <t xml:space="preserve"> 418320</t>
  </si>
  <si>
    <t xml:space="preserve">Breaded Pollock Portions 3.6 oz WG </t>
  </si>
  <si>
    <t xml:space="preserve"> 418321</t>
  </si>
  <si>
    <t>Breaded Pollock Portions 4.0 oz WG</t>
  </si>
  <si>
    <t>2439891</t>
  </si>
  <si>
    <t xml:space="preserve"> 418322</t>
  </si>
  <si>
    <t>7092200</t>
  </si>
  <si>
    <t xml:space="preserve"> 418323</t>
  </si>
  <si>
    <t>Baja Fish Sticks 1.0 oz WG</t>
  </si>
  <si>
    <t xml:space="preserve"> 418324</t>
  </si>
  <si>
    <t>Breaded Pollock Portions 3.6 oz WG</t>
  </si>
  <si>
    <t>7092203</t>
  </si>
  <si>
    <t xml:space="preserve"> 422071</t>
  </si>
  <si>
    <t>Potato Breaded Pollock Sticks 1.0 oz WG</t>
  </si>
  <si>
    <t xml:space="preserve"> 422072</t>
  </si>
  <si>
    <t>Potato Breaded Pollock Wedges 3.6 oz WG</t>
  </si>
  <si>
    <t>4069013</t>
  </si>
  <si>
    <t xml:space="preserve"> 427203</t>
  </si>
  <si>
    <t>WG Brd Wild Alaska Pollock Sticks 1 oz</t>
  </si>
  <si>
    <t xml:space="preserve"> 427587</t>
  </si>
  <si>
    <t>Cornmeal Pollock Wedge 3.6 oz WG</t>
  </si>
  <si>
    <t xml:space="preserve"> 429077</t>
  </si>
  <si>
    <t>WILD ALASKA POLLOCK WG BRD BUFFALO WEDGE 1.33 OZ.</t>
  </si>
  <si>
    <t>7156217</t>
  </si>
  <si>
    <t xml:space="preserve"> 429078</t>
  </si>
  <si>
    <t>WILD ALASKA POLLOCK WG BRD NACHO CHEESE WEDGE 1.33 OZ.</t>
  </si>
  <si>
    <t>TRIDENT</t>
  </si>
  <si>
    <t>15550-0</t>
  </si>
  <si>
    <t>Yangs Sweet Chili Thai Chicken SY</t>
  </si>
  <si>
    <t>15551-7</t>
  </si>
  <si>
    <t>Yangs Sweet &amp; Sour Chicken SY</t>
  </si>
  <si>
    <t>15552-4</t>
  </si>
  <si>
    <t>Yangs Mandarin Orange Chicken SY</t>
  </si>
  <si>
    <t>15553-1</t>
  </si>
  <si>
    <t>Yangs Lemongrass Chicken SY</t>
  </si>
  <si>
    <t>15554-8</t>
  </si>
  <si>
    <t>Yangs BBQ Teriyaki Chicken SY</t>
  </si>
  <si>
    <t>15555-5</t>
  </si>
  <si>
    <t>Yangs Mandarin Orange Chicken JR SY</t>
  </si>
  <si>
    <t>2819973</t>
  </si>
  <si>
    <t>15556-2</t>
  </si>
  <si>
    <t>Yangs Spicy Sichuan chicken SY</t>
  </si>
  <si>
    <t>15557-9</t>
  </si>
  <si>
    <t>Yangs Edamame Kung Pao chicken SY</t>
  </si>
  <si>
    <t>7108183</t>
  </si>
  <si>
    <t>15559-3</t>
  </si>
  <si>
    <t>Yangs Gluten Free BBQ Chicken Teriyaki SY</t>
  </si>
  <si>
    <t>15563-0</t>
  </si>
  <si>
    <t>Yangs General Tso's Chicken SY</t>
  </si>
  <si>
    <t>4364040</t>
  </si>
  <si>
    <t>15566-1</t>
  </si>
  <si>
    <t>Yangs Chicken Nuggets SY</t>
  </si>
  <si>
    <t>16667-4</t>
  </si>
  <si>
    <t>BBQ Teriyaki Chicken Rice Bowl</t>
  </si>
  <si>
    <t>16668-1</t>
  </si>
  <si>
    <t>Mandarin Orange Chicken Rice Bowl</t>
  </si>
  <si>
    <t>16669-8</t>
  </si>
  <si>
    <t>General Tso’s Chicken Rice Bowl</t>
  </si>
  <si>
    <t>YANGS</t>
  </si>
  <si>
    <t>CARGILL KITCHEN</t>
  </si>
  <si>
    <t>Cage Free Liquid Whole Egg with Citric</t>
  </si>
  <si>
    <t>SUNNY FRESH LIQUID WHOLE EGG WITH CITRIC, FZ, CARTON</t>
  </si>
  <si>
    <t>SUNNY FRESH LIQUID WHOLE EGG WITH CITRIC, FZ, BAG</t>
  </si>
  <si>
    <t>SUNNY FRESH SKILLET OMELET® WITH COLBY CHEESE, FZ BULK</t>
  </si>
  <si>
    <t>SUNNY FRESH GRILLED SCRAMBLED EGG PATTIE 1.25 OZ, FZ, BULK</t>
  </si>
  <si>
    <t>SUNNY FRESH PRE-COOKED SCRAMBLED EGGS, MED SIZE, FZ, 5 LB BAGS</t>
  </si>
  <si>
    <t>SUNNY FRESH BACON AND CHEESE EGGSTRAVAGANZA, FZ, 5 LB BAGS</t>
  </si>
  <si>
    <t>Cage Free PRECOOKED SCRAMBLED EGGS, MEDIUM CURD</t>
  </si>
  <si>
    <t>WHOLE GRAIN FRENCH TOAST STICKS</t>
  </si>
  <si>
    <t>Whole Grain Cinnamon Glazed French Toast Sticks</t>
  </si>
  <si>
    <t>WHOLE GRAIN CINNAMON GLAZED FRENCH TOAST</t>
  </si>
  <si>
    <t>Turkey Sausage Egg Bake Bites with Cheddar Cheese</t>
  </si>
  <si>
    <t>7201324</t>
  </si>
  <si>
    <t>INDIVIDUALLY WRAPPED COLBY CHEESE OMELET, FZ</t>
  </si>
  <si>
    <t>Cage Free SF BB EGG PTY GRILLED CF FZ 369/1.25OZ</t>
  </si>
  <si>
    <t>MFG#</t>
  </si>
  <si>
    <t>Pack/size</t>
  </si>
  <si>
    <t>225 / 2.1 OZ</t>
  </si>
  <si>
    <t>369 / 1.25OZ</t>
  </si>
  <si>
    <t>130 / 2.65OZ</t>
  </si>
  <si>
    <t>130 / 2.9 OZ</t>
  </si>
  <si>
    <t>1 / 30 LB</t>
  </si>
  <si>
    <t>1 / 30#</t>
  </si>
  <si>
    <t>156 / 3.05OZ</t>
  </si>
  <si>
    <t>6 / 106 OZ</t>
  </si>
  <si>
    <t>4 / 5 LB</t>
  </si>
  <si>
    <t>4 / 5LB</t>
  </si>
  <si>
    <t>6 / 5LB</t>
  </si>
  <si>
    <t>200 / 1 OZ</t>
  </si>
  <si>
    <t>3 / 56 CT</t>
  </si>
  <si>
    <t>6 / 5 LB</t>
  </si>
  <si>
    <t>168 / 1OZ</t>
  </si>
  <si>
    <t>6 / 4 LB</t>
  </si>
  <si>
    <t>6 / 2.5 LB</t>
  </si>
  <si>
    <t>6 / 4.5 LB</t>
  </si>
  <si>
    <t>4 / 4.25LB</t>
  </si>
  <si>
    <t>6 / 3LB</t>
  </si>
  <si>
    <t>6 / 4.5LB</t>
  </si>
  <si>
    <t>96 / 4.5 OZ</t>
  </si>
  <si>
    <t>4 / 10 LB</t>
  </si>
  <si>
    <t>78 / 4.10OZ</t>
  </si>
  <si>
    <t>384 / .51 OZ</t>
  </si>
  <si>
    <t>120 / 1.7OZ</t>
  </si>
  <si>
    <t>126 / 2.5 OZ</t>
  </si>
  <si>
    <t>60 / 7.5 OZ</t>
  </si>
  <si>
    <t>24 / 22 OZ</t>
  </si>
  <si>
    <t>288 / 1.25OZ</t>
  </si>
  <si>
    <t>20 / 24.5OZ</t>
  </si>
  <si>
    <t>250 / 1.2 OZ</t>
  </si>
  <si>
    <t>182 / 2.6 OZ</t>
  </si>
  <si>
    <t>126 / 2.2 OZ</t>
  </si>
  <si>
    <t>160 / 2.5 OZ</t>
  </si>
  <si>
    <t>140 / 2.0 OZ</t>
  </si>
  <si>
    <t>18 / 17 OZ</t>
  </si>
  <si>
    <t>192 / 2OZ</t>
  </si>
  <si>
    <t>84 / 2.45OZ</t>
  </si>
  <si>
    <t>144 / 2 OZ</t>
  </si>
  <si>
    <t>96 / 5.5 OZ</t>
  </si>
  <si>
    <t>20 / 21.5OZ</t>
  </si>
  <si>
    <t>192 / 1.1 OZ</t>
  </si>
  <si>
    <t>126 / 1 EA</t>
  </si>
  <si>
    <t>10 / 22.5OZ</t>
  </si>
  <si>
    <t>240 / 1.5 OZ</t>
  </si>
  <si>
    <t>20 / 26 OZ</t>
  </si>
  <si>
    <t>90 / 5.49OZ</t>
  </si>
  <si>
    <t>160 / 2.93OZ</t>
  </si>
  <si>
    <t>240 / 1 OZ</t>
  </si>
  <si>
    <t>80 / 5.49OZ</t>
  </si>
  <si>
    <t>24 / 6.25OZ</t>
  </si>
  <si>
    <t>1 / 128 CT</t>
  </si>
  <si>
    <t>100 / 3.2OZ</t>
  </si>
  <si>
    <t>3 / 3 CT</t>
  </si>
  <si>
    <t>60 / 4.29OZ</t>
  </si>
  <si>
    <t>1 / 42 LB</t>
  </si>
  <si>
    <t>12 / 6 OZ</t>
  </si>
  <si>
    <t>9 / 16 IN</t>
  </si>
  <si>
    <t>9 / 16"</t>
  </si>
  <si>
    <t>200 / 2 OZ</t>
  </si>
  <si>
    <t>60 / 4.98OZ</t>
  </si>
  <si>
    <t>60 / 4.94OZ</t>
  </si>
  <si>
    <t>1 / 72 CT</t>
  </si>
  <si>
    <t>1 / 96CNT</t>
  </si>
  <si>
    <t>1 / 96 CT</t>
  </si>
  <si>
    <t>9 / 16INCH</t>
  </si>
  <si>
    <t>96 / 4.6OZ</t>
  </si>
  <si>
    <t>1 / 10 LB</t>
  </si>
  <si>
    <t>6 / 7.25</t>
  </si>
  <si>
    <t>nne</t>
  </si>
  <si>
    <t>A</t>
  </si>
  <si>
    <t>N</t>
  </si>
  <si>
    <t>S</t>
  </si>
  <si>
    <t>I</t>
  </si>
  <si>
    <t>STATUS</t>
  </si>
  <si>
    <t>STOCK</t>
  </si>
  <si>
    <t>SUPC</t>
  </si>
  <si>
    <t>STOCKED</t>
  </si>
  <si>
    <t>DF LBS</t>
  </si>
  <si>
    <t>BASIC AMERICAN FOODS</t>
  </si>
  <si>
    <t>a</t>
  </si>
  <si>
    <t>Golden Grill(R) Potato Pancake Mix</t>
  </si>
  <si>
    <t>6 / 24.27Z</t>
  </si>
  <si>
    <t>12/27.16 Potato Pearls Excel Creamy Butter with Skins</t>
  </si>
  <si>
    <t>Golden Grill(R) Premium Hashbrown Potatoes</t>
  </si>
  <si>
    <t>6/28.1 Santiago Seasoned Vegetarian Refried Beans</t>
  </si>
  <si>
    <t>10/29.3 Nature's Own Potato Pearls</t>
  </si>
  <si>
    <t>10 / 29.3OZ</t>
  </si>
  <si>
    <t>6/5.31 WHIPP(R) Intant Mashed Potatoes Complete w/Vit C</t>
  </si>
  <si>
    <t>6/5.75 WHIPP(R) Instant Mashed Potatoes w/Vit C</t>
  </si>
  <si>
    <t>6/20.8 QUICK-START Home Style Chili</t>
  </si>
  <si>
    <t>6 / 20.8OZ</t>
  </si>
  <si>
    <t>6/26.25 Santiago Smart Srvg Veg Low Fat Ref Beans WH</t>
  </si>
  <si>
    <t>6 / 26.25Z</t>
  </si>
  <si>
    <t>8/32.6 Potato Pearls Excel - Redskin</t>
  </si>
  <si>
    <t>8/31.9 Potato Pearls Excel- Gold Flesh</t>
  </si>
  <si>
    <t>12/28 Potato Pearls Smart Servings Low Sodium w/ Vit C</t>
  </si>
  <si>
    <t>12 / 26.5OZ</t>
  </si>
  <si>
    <t>Excel(R) Reduced Sodium Butter Recipe Mashed Potatoes</t>
  </si>
  <si>
    <t>6/3.7 Potato Pearls Golden Extra Rich</t>
  </si>
  <si>
    <t>Classic Casserole(R) Au Gratin Potatoes</t>
  </si>
  <si>
    <t>Golden Grill(R) Redi-Shred(R) Hashbrown Potatoes</t>
  </si>
  <si>
    <t>Savory Series(TM) Redi-Shred(R) Potato Cheese Bake</t>
  </si>
  <si>
    <t>6 / 34 OZ</t>
  </si>
  <si>
    <t>12/29.6 Potato Pearls Excel Golden Extra Rich</t>
  </si>
  <si>
    <t>6/27.09 Santiago(R) Vegetarian Refried Beans w/Whole Beans</t>
  </si>
  <si>
    <t>6 / 27.09Z</t>
  </si>
  <si>
    <t>6/26.9 Santiago(R) Seasoned Black Beans</t>
  </si>
  <si>
    <t>6 / 26.9OZ</t>
  </si>
  <si>
    <t>6/29.77 Santiago(R) Refried Beans w/Whole Beans</t>
  </si>
  <si>
    <t>6 / 29.77Z</t>
  </si>
  <si>
    <t>1/50 Golden Extra Rich Potato Pearls</t>
  </si>
  <si>
    <t>12/28 Potato Pearls EXCEL</t>
  </si>
  <si>
    <t>12/30.7 Potato Pearls Country Style</t>
  </si>
  <si>
    <t>6/3.55 Potato Pearls Extra Rich</t>
  </si>
  <si>
    <t>6/29.77 Santiago(R) Excel Refried Beans- Smooth</t>
  </si>
  <si>
    <t>Golden Grill(R) Hashbrown Potatoes</t>
  </si>
  <si>
    <t>Classic Casserole(R) Scalloped Potatoes</t>
  </si>
  <si>
    <t>CONAGRA GILARDI FOODS</t>
  </si>
  <si>
    <t>Gilardi Three Cheese Calzone</t>
  </si>
  <si>
    <t>Gilardi Meat Combo Calzone</t>
  </si>
  <si>
    <t>Gilardi Pepperoni Calzone</t>
  </si>
  <si>
    <t>The Max Stuffed Crust Cheese</t>
  </si>
  <si>
    <t>The Max Stuffed Crust Reduced Fat Pepperoni Pizza</t>
  </si>
  <si>
    <t>The Max Stuffed Crust Sausage Whole Grain Pizza</t>
  </si>
  <si>
    <t>Whole Grain MaxStix (50/50)</t>
  </si>
  <si>
    <t>192 / 1.93OZ</t>
  </si>
  <si>
    <t>The Max Pizza Quesadilla Cheese</t>
  </si>
  <si>
    <t>The Max Pizza Quesadilla Chicken</t>
  </si>
  <si>
    <t>The Max Breakfast Pizzazz Sausage Whole Grain Pizza</t>
  </si>
  <si>
    <t>The Max 4x6 100% Mozz Cheese Whole Grain Pizza</t>
  </si>
  <si>
    <t>The Max 4x6 100% Mozz Pepperoni Whole Grain Pizza</t>
  </si>
  <si>
    <t>MaxStix 100% Mozz Whole Grain</t>
  </si>
  <si>
    <t>The Max Twisted Stix Blueberry Cinnamon</t>
  </si>
  <si>
    <t>The Max 100% Mozz Stuffed Crust Pepperoni Whole Grain Pizza</t>
  </si>
  <si>
    <t>The Max 100% Mozz Stuffed Crust Cheese Whole Grain Pizza</t>
  </si>
  <si>
    <t>The Max Extra Cheese Real Slice 100% Mozz Whole Grain Pizza</t>
  </si>
  <si>
    <t>The Max Extra Cheese Real Slice 100% Mozz Turkey Pepperoni Whole Grain Pizza</t>
  </si>
  <si>
    <t>The Max 4x6 Cheese Whole Grain Pizza</t>
  </si>
  <si>
    <t>96 / 4.56OZ</t>
  </si>
  <si>
    <t>The Max 4x6 Turkey Pepperoni Whole Grain Pizza</t>
  </si>
  <si>
    <t>MaxSnax Whole Grain Cheesiest ConQueso</t>
  </si>
  <si>
    <t>The Max Stuffed Crust Cheese Whole Grain Pizza</t>
  </si>
  <si>
    <t>72 / 4.84OZ</t>
  </si>
  <si>
    <t>The Max Real Slice Cheese Whole Grain Pizza</t>
  </si>
  <si>
    <t>The Max Real Slice Pepperoni Whole Grain Pizza</t>
  </si>
  <si>
    <t>The Max Stuffed Crust Pepperoni Whole Grain Pizza</t>
  </si>
  <si>
    <t>Whole Grain MaxStix</t>
  </si>
  <si>
    <t>The Max 100% Mozz Real Slice Pepperoni Whole Grain Pizza</t>
  </si>
  <si>
    <t>The Max 100% Mozz Real Slice Cheese Whole Grain Pizza</t>
  </si>
  <si>
    <t>The Max Whole Grain Pizza Quesadilla Cheese</t>
  </si>
  <si>
    <t>96 / 4.8 OZ</t>
  </si>
  <si>
    <t>The Max Whole Grain Pizza Quesadilla Chicken</t>
  </si>
  <si>
    <t>96 / 5 OZ</t>
  </si>
  <si>
    <t>The Max 4x6 Turkey Sausage Whole Grain Pizza</t>
  </si>
  <si>
    <t>The Max 3x4 Whole Grain Breakfast Pizzazz Turkey Sausage</t>
  </si>
  <si>
    <t>MaxSnax Whole Grain Totally Taco</t>
  </si>
  <si>
    <t>The Max FFK Plus Stuffed Crust WG Reduced Sodium Cheese Pizza</t>
  </si>
  <si>
    <t>The Max FFK Plus Stuffed Crust WG Reduced Sodium Turkey Pepperoni Pizza</t>
  </si>
  <si>
    <t>The Max FFK Plus 4x6 WG Reduced Sodium Cheese Pizza</t>
  </si>
  <si>
    <t>The Max FFK Plus 4x6 WG Reduced Sodium Turkey Pepperoni Pizza</t>
  </si>
  <si>
    <t>The Max FFK Plus MaxStix WG Reduced Sodium</t>
  </si>
  <si>
    <t>The Max Mini Pizza Triangles Pepperoni</t>
  </si>
  <si>
    <t>The Max Mini Pizza Triangles Cheese</t>
  </si>
  <si>
    <t>J.M. SMUCKER COMPANY</t>
  </si>
  <si>
    <t>2.6 oz PB &amp; Grape Jelly</t>
  </si>
  <si>
    <t>72 / 2.6OZ</t>
  </si>
  <si>
    <t>2.6 oz PB &amp; Straw Jam</t>
  </si>
  <si>
    <t>5.3 oz PB &amp; Grape Jelly</t>
  </si>
  <si>
    <t>72 / 5.3 OZ</t>
  </si>
  <si>
    <t>5.3 oz PB &amp; Straw Jam</t>
  </si>
  <si>
    <t>1.1 oz PB Cup-120 ct</t>
  </si>
  <si>
    <t>4.0 lb Peanut Butter Can</t>
  </si>
  <si>
    <t>RED GOLD, LLC</t>
  </si>
  <si>
    <t>2/1.5Ga Brickman's Dispenser Pouch Pack</t>
  </si>
  <si>
    <t>6/10 Brickman's Tomato Ketchup</t>
  </si>
  <si>
    <t>1000/9gr Brickman's Ketchup Packets</t>
  </si>
  <si>
    <t>6/114z Brickman's Tomato Ketchup Plastic Jug</t>
  </si>
  <si>
    <t>1/3 Gal Brickman's BIB Ketchup</t>
  </si>
  <si>
    <t>Crown Collection Ketchup Fancy 2/1.5gal Pouches</t>
  </si>
  <si>
    <t>Crown Collection Ketchup Fancy 6/#10 Cans</t>
  </si>
  <si>
    <t>Crown Collection Ketchup Fancy 1000/9g Packets</t>
  </si>
  <si>
    <t>Crown Collection Ketchup Fancy 6/114oz Plastic Jug</t>
  </si>
  <si>
    <t>Crown Collection KETCHUP FANCY 1/3 GAL. Bag in Box</t>
  </si>
  <si>
    <t>Culinary Secrets Ketchup Fancy 6/114oz Pouches</t>
  </si>
  <si>
    <t>Culinary Secrets Ketchup Fancy 2/1.5 gal pouch</t>
  </si>
  <si>
    <t>Culinary Secrets Ketchup Fancy 6/#10 Cans</t>
  </si>
  <si>
    <t>Culinary Secrets Ketchup Fancy 1000/9g Packets</t>
  </si>
  <si>
    <t>Culinary Secrets Ketchup Fancy 6/114oz Jugs w Pump</t>
  </si>
  <si>
    <t xml:space="preserve">Culinary Secrets Ketchup Fancy 1/3gal Bag-In-Box </t>
  </si>
  <si>
    <t>Restaurants Pride Ketchup Fancy 6/#10 Cans</t>
  </si>
  <si>
    <t>Restaurants Pride Ketchup Fancy 1000/9g Packets</t>
  </si>
  <si>
    <t>Gourmet Table Ketchup Fancy 6/#10 Cans</t>
  </si>
  <si>
    <t>Gourmet Table Ketchup Fancy 1000/9g Packets</t>
  </si>
  <si>
    <t>Gourmet Table Ketchup Fancy 1/3gal Bag-In-Box</t>
  </si>
  <si>
    <t>House Recipe Ketchup Fancy 6/114oz Jugs</t>
  </si>
  <si>
    <t>House Recipe Ketchup Fancy 6/#10 Cans</t>
  </si>
  <si>
    <t>6 / #10</t>
  </si>
  <si>
    <t>House Recipe Ketchup Fancy 1000/9g Packets</t>
  </si>
  <si>
    <t>1000 / 9 GM</t>
  </si>
  <si>
    <t>6 / 114 OZ</t>
  </si>
  <si>
    <t>House Recipe Ketchup 1/3gal Bag-In-Box</t>
  </si>
  <si>
    <t>1 / 3GAL</t>
  </si>
  <si>
    <t>House Recipe Ketchup Fancy 9/64oz Bottles</t>
  </si>
  <si>
    <t>9 / 64OZ</t>
  </si>
  <si>
    <t>Huy Fong Sriracha Ketchup w Sugar 6/113oz Jugs w P</t>
  </si>
  <si>
    <t>Huy Fong Sriracha Ketchup w Sugar 2/1.5gal Pouches</t>
  </si>
  <si>
    <t>Huy Fong Sriracha Ketchup w Sugar 1000/8g Packets</t>
  </si>
  <si>
    <t>Monarch Ketchup Fancy 6/114oz Pouches</t>
  </si>
  <si>
    <t>Monarch Ketchup Fancy 2/1.5gal Pouches</t>
  </si>
  <si>
    <t>Monarch Ketchup Fancy 6/#10 Cans</t>
  </si>
  <si>
    <t>Monarch Ketchup Fancy 1000/9g Packets</t>
  </si>
  <si>
    <t>Monarch Ketchup Fancy 6/114oz Jugs</t>
  </si>
  <si>
    <t>Monarch Ketchup Fancy 1/3gal Bag-In-Box</t>
  </si>
  <si>
    <t>1906 Ketchup Fancy 6/#10 Cans</t>
  </si>
  <si>
    <t>1906 Ketchup Fancy 1000/9g Packets</t>
  </si>
  <si>
    <t>Red Gold Cocktail Sauce Dunk Cups 250 / 1 oz cup</t>
  </si>
  <si>
    <t>Red Gold Marinara Cup LS 250/1oz Dunk Cups</t>
  </si>
  <si>
    <t>250 / 1 OZ</t>
  </si>
  <si>
    <t>Red Gold Marinara Cup 168/2.5oz Dipping Cups</t>
  </si>
  <si>
    <t>168 / 2.5 OZ</t>
  </si>
  <si>
    <t>Red Gold Marinara Cup 84/2.5oz Dipping Cups</t>
  </si>
  <si>
    <t>Red Gold Marinara Cup 264/1.25oz Dipping Cups</t>
  </si>
  <si>
    <t>Red Gold BBQ NB 250/1oz Dunk Cups</t>
  </si>
  <si>
    <t>250 / 1OZ</t>
  </si>
  <si>
    <t>Red Gold BBQ NB w Sugar LS 2/1.5gal Pouches</t>
  </si>
  <si>
    <t>Red Gold BBQ NB w Sugar LS 6/114oz Jugs w Pump</t>
  </si>
  <si>
    <t>Red Gold BBQ NB w Sugar LS 6/114oz Jugs NO Pump</t>
  </si>
  <si>
    <t>Red Gold LS Enchilada Sauce 6/#10 Cans</t>
  </si>
  <si>
    <t>Red Gold Salsa Cup 168/3oz Dipping Cups</t>
  </si>
  <si>
    <t>168 / 3 OZ</t>
  </si>
  <si>
    <t>Red Gold Salsa Cup 84/3oz Dipping Cups</t>
  </si>
  <si>
    <t>Red Gold NE LS Salsa 6/#10 Cans</t>
  </si>
  <si>
    <t>6 / # 10</t>
  </si>
  <si>
    <t>Red Gold Salsa Cup 264/1.5oz Dipping Cups</t>
  </si>
  <si>
    <t>264 / 1.5 OZ</t>
  </si>
  <si>
    <t>Red Gold Tomato Juice (NSA) 12/46oz Cans</t>
  </si>
  <si>
    <t>12 / 46 OZ</t>
  </si>
  <si>
    <t>Red Gold Ketchup NB Cup 250/1oz Dunk Cups</t>
  </si>
  <si>
    <t>Red Gold Ketchup/Fancy 33% 3/1.5gal Pouches</t>
  </si>
  <si>
    <t>Red Gold Ketchup/Fancy 33% 6/114oz Pouches</t>
  </si>
  <si>
    <t>Red Gold Ketchup/Fancy 33% 2/1.5gal Pouches</t>
  </si>
  <si>
    <t>Red Gold Ketchup/Fancy 33% 6/#10 Cans</t>
  </si>
  <si>
    <t>Red Gold Ketchup/Fancy 33% 1000/9g Packets</t>
  </si>
  <si>
    <t>Red Gold Ketchup/Fancy 33% 6/114oz Jugs w Pump</t>
  </si>
  <si>
    <t>Red Gold Ketchup/Fancy 33% 250/1oz Dunk Cups</t>
  </si>
  <si>
    <t>Red Gold Ketchup/Fancy 33% 1/3gal Bag-In-Box</t>
  </si>
  <si>
    <t>Red Gold Ketchup / Fancy 55 gallon drum</t>
  </si>
  <si>
    <t>Red Gold Ketchup/Fancy 33% 9/64oz Plastic Bottles</t>
  </si>
  <si>
    <t>Red Gold Ketchup NB w Sugar ELS 1/3gal Bag-In-Box</t>
  </si>
  <si>
    <t>Red Gold Ketchup NB w Sugar ELS 2/1.5gal Pouches</t>
  </si>
  <si>
    <t>2 / 1.5GAL</t>
  </si>
  <si>
    <t>Red Gold Ketchup NB w Sugar ELS 6/#10 Cans</t>
  </si>
  <si>
    <t>Red Gold Ketchup NB w Sugar ELS 1000/9g Packets</t>
  </si>
  <si>
    <t>Red Gold Ketchup NB w Sugar ELS 6/112.5oz Jugs w P</t>
  </si>
  <si>
    <t>Red Gold Jalapeno Ketchup 1,000/9g Packets</t>
  </si>
  <si>
    <t>Redpack Sloppy Joe Sauce 6/#10 Cans</t>
  </si>
  <si>
    <t>Redpack Concentrated Crushed Tomatoes 6/#10 Cans</t>
  </si>
  <si>
    <t>Redpack Tomato Puree (1.06 SG) 6/#10 Cans</t>
  </si>
  <si>
    <t>Redpack Tomato Sauce 6/#10 Cans</t>
  </si>
  <si>
    <t>Redpack NE LS Fully Prep Pizza Sauce 6/#10 Cans</t>
  </si>
  <si>
    <t>Redpack Fully Prepared Pizza Sauce 6/#10 Cans</t>
  </si>
  <si>
    <t>Redpack Extra Heavy Pizza Sauce w Basil 6/#10 Cans</t>
  </si>
  <si>
    <t>Redpack Spaghetti Sauce 6/#10 Cans</t>
  </si>
  <si>
    <t>Redpack NE LS Spaghetti Sauce 6/#10 Cans</t>
  </si>
  <si>
    <t>Redpack Marinara Sauce 6/#10 Cans</t>
  </si>
  <si>
    <t>Redpack NE LS Marinara Sauce 6/#10 Cans</t>
  </si>
  <si>
    <t>Redpack Marinara Sauce 6/105oz Pouches</t>
  </si>
  <si>
    <t>Redpack Tomato Paste 6/#10 Cans</t>
  </si>
  <si>
    <t>Vine Ripe LS Tomato Sauce 6/#10 Cans</t>
  </si>
  <si>
    <t>Vine Ripe LS Spaghetti Sauce 6/#10 Cans</t>
  </si>
  <si>
    <t>West Creek Ketchup Fancy 6/114oz Pouches</t>
  </si>
  <si>
    <t>West Creek Ketchup Fancy 6/#10 Cans</t>
  </si>
  <si>
    <t>West Creek Ketchup Fancy 1/3gal Bag-In-Box</t>
  </si>
  <si>
    <t>Red Gold Plant Based Protein Pasta Sauce Bolognese</t>
  </si>
  <si>
    <t>TYSON FOODS, INC.</t>
  </si>
  <si>
    <t>(3717) Smokie Grill® Pork Rib Pattie with Honey BB</t>
  </si>
  <si>
    <t>(69040) Breaded Pork Steak, 3.85 oz.</t>
  </si>
  <si>
    <t>(9467) Pork Sausage Pattie, 1.2 oz.</t>
  </si>
  <si>
    <t>IW Whole Grain Garlic Breadstick with Mozzarella C</t>
  </si>
  <si>
    <t>(029649-1120) Cheese Pizza Sticks, 3.77 oz.</t>
  </si>
  <si>
    <t>(702011-1120) Reduced Fat Cheese Breadsticks, 2.15</t>
  </si>
  <si>
    <t>144 / 6 IN</t>
  </si>
  <si>
    <t>(702108-1120) Par-baked LMPS Cheese Breadstick, 2.</t>
  </si>
  <si>
    <t>108 / 7 IN</t>
  </si>
  <si>
    <t>(702110-1120) Reduced Fat Cheese Breadsticks, 2.82</t>
  </si>
  <si>
    <t>108 / 7"</t>
  </si>
  <si>
    <t>(702210-1120) 100% LMPS Cheese Breadsticks, 2.15 o</t>
  </si>
  <si>
    <t>(702372-1120) Pepperoni Pizza Sticks, 3.77 oz.</t>
  </si>
  <si>
    <t>(702672-1120) IW Cheese Breadsticks, 2.5 oz.</t>
  </si>
  <si>
    <t xml:space="preserve">7215608	 </t>
  </si>
  <si>
    <t>(037831-0928) Fully Cooked Whole Grain Breaded Chi</t>
  </si>
  <si>
    <t>Fully Cooked Taco Seasoned Chopped Chicken Crumble</t>
  </si>
  <si>
    <t>Gochujang Pepper Glazed Drumsticks</t>
  </si>
  <si>
    <t>FC Breaded Chicken Thighs</t>
  </si>
  <si>
    <t xml:space="preserve">FC Mesquite Glazed Chicken Thighs </t>
  </si>
  <si>
    <t>FC Chicken Drumsticks with BBQ Sauce Packets</t>
  </si>
  <si>
    <t>(004621-0928) Fajita Chicken Strips, 3.0 oz.</t>
  </si>
  <si>
    <t xml:space="preserve">(011026-0328) Chicken Meatballs, 0.5 oz. </t>
  </si>
  <si>
    <t>2 / 5 LB</t>
  </si>
  <si>
    <t>(016702-0928) Chicken Strips with Grill Marks, 2.8</t>
  </si>
  <si>
    <t>(017443-0928) Chicken Sausage Patties, 1.43 oz.</t>
  </si>
  <si>
    <t>(019543-0928) Pancake Flavored Chicken Sausage Bit</t>
  </si>
  <si>
    <t>4 / 7.5 LB</t>
  </si>
  <si>
    <t>(019777-0328) Chicken Meatballs, 1.0 oz.</t>
  </si>
  <si>
    <t>(020980-0328) Sliced Black Forest Chicken Ham, 0.5</t>
  </si>
  <si>
    <t>(026435-0928) Glazed Chicken Drumsticks</t>
  </si>
  <si>
    <t>(026436-0928) Mesquite Glazed Chicken Drumsticks</t>
  </si>
  <si>
    <t>(027024-0928) Mini Chicken Corn Dog Bites, 0.67 oz</t>
  </si>
  <si>
    <t>(030016-0928) Breaded Hot 'N Spicy Chicken Drumsti</t>
  </si>
  <si>
    <t>Chicken Ham &amp; Cheese on a Whole Grain Hoagie Bun</t>
  </si>
  <si>
    <t>(666010-0928) Breaded Traditional Chicken Drumstic</t>
  </si>
  <si>
    <t>FC Oven Roasted Glazed Chicken Pieces</t>
  </si>
  <si>
    <t>(002154-0928) Breaded Chicken Patties, 3.29 oz.</t>
  </si>
  <si>
    <t>4 / BAGS</t>
  </si>
  <si>
    <t>(002155-0928) Breaded Chicken Nuggets, 0.66 oz.</t>
  </si>
  <si>
    <t>(002940-0928) Breaded Homestyle Popcorn Chicken</t>
  </si>
  <si>
    <t>(003522-0928) Fajita Seasoned Chicken Strips, Whit</t>
  </si>
  <si>
    <t>(003731-0928) All Natural Breaded Homestyle Chicke</t>
  </si>
  <si>
    <t>(003732-0928) Breaded Homestyle Chicken Nuggets, 0</t>
  </si>
  <si>
    <t>(003857-0928) Krisp N Krunchy™ Breaded Chicken Pat</t>
  </si>
  <si>
    <t>(003859-0928) Krisp N Krunchy™ Breaded Chicken Ten</t>
  </si>
  <si>
    <t>(005567-0928) Breaded Hot 'N Spicy Chicken Patties</t>
  </si>
  <si>
    <t>(005778-0928) Breaded Chicken Patties, 1.6 oz.</t>
  </si>
  <si>
    <t>(016477-0928) FC CN Whole Grain Breaded Chicken Pa</t>
  </si>
  <si>
    <t>(016478-0928) FC CN Whole Grain Breaded Chicken Nu</t>
  </si>
  <si>
    <t>(029901-0928) All Natural Grilled Patties, 2.47 oz</t>
  </si>
  <si>
    <t>192 / 2.47OZ</t>
  </si>
  <si>
    <t>(036523-0928) IW Breaded Chicken Biscuit Mini Sand</t>
  </si>
  <si>
    <t>(046012-0928) All Natural Low Sodium Diced Chicken</t>
  </si>
  <si>
    <t>(046021-0928) All Natural Low Sodium Pulled Chicke</t>
  </si>
  <si>
    <t>(070304-0928) Breaded Golden Crispy Patties</t>
  </si>
  <si>
    <t>175 / 3 OZ</t>
  </si>
  <si>
    <t>(070314-0928) Breaded Hot 'N Spicy Chicken Patties</t>
  </si>
  <si>
    <t>173 / 3 OZ</t>
  </si>
  <si>
    <t>(070334-0928) Breaded Golden Crispy Chicken Tender</t>
  </si>
  <si>
    <t>(070344-0928) Breaded Hot 'N Spicy Chicken Tenders</t>
  </si>
  <si>
    <t>(070364-0928) Breaded Golden Crispy Chicken Nugget</t>
  </si>
  <si>
    <t>(070368-0928) Breaded Golden Crispy Popcorn Chicke</t>
  </si>
  <si>
    <t>1 / 32.79L</t>
  </si>
  <si>
    <t>(070378-0928) Breaded Hot 'N Spicy Popcorn Chicken</t>
  </si>
  <si>
    <t>(666000-0928) Breaded Traditional ProPortion® Bone</t>
  </si>
  <si>
    <t xml:space="preserve">(038479-0928) Breaded Nashville Hot MWWM Tenders, </t>
  </si>
  <si>
    <t>(038942-0928) Wings of Fire Glazed Chicken Wings</t>
  </si>
  <si>
    <t>FC Breaded WM Boneless Chicken Wings</t>
  </si>
  <si>
    <t>(006147-0928) Breaded MWWM Honey Sriracha Glazed B</t>
  </si>
  <si>
    <t>(021422-0928) Breaded MWWM Homestyle Boneless Chic</t>
  </si>
  <si>
    <t>(022178-0928) Battered Tempura Style Chicken Nugge</t>
  </si>
  <si>
    <t xml:space="preserve">(026976-0928) Mega Minis® Breaded Homestyle MWWM  </t>
  </si>
  <si>
    <t>(028686-0928) Mega Minis® Breaded Nashville Hot MW</t>
  </si>
  <si>
    <t xml:space="preserve">(029494-0928) Mega Minis® Breaded Waffle Flavored </t>
  </si>
  <si>
    <t>(034696-0928) Oven Roasted Glazed Chicken Wings</t>
  </si>
  <si>
    <t>119 / 3 CT</t>
  </si>
  <si>
    <t>(036476-0928) Mega Minis® Breaded Dill Flavored MW</t>
  </si>
  <si>
    <t>(036864-0928) Breaded Whole Muscle Tenderloin, 1.1</t>
  </si>
  <si>
    <t>(038350-0928) Red Label™ Select Cut Grilled Chicke</t>
  </si>
  <si>
    <t>54 / 3 OZ</t>
  </si>
  <si>
    <t>(070300-0928) Breaded Golden Crispy Whole Muscle C</t>
  </si>
  <si>
    <t>(070302-0928) Breaded Golden Crispy MWWM Chicken F</t>
  </si>
  <si>
    <t>(070303-0928) Breaded MWWM Chicken Filets, 2.12 oz</t>
  </si>
  <si>
    <t>FC CN Whole Grain Spicy Breaded Chicken  Breast Fi</t>
  </si>
  <si>
    <t>(070312-0928) Breaded Hot 'N Spicy MWWM Chicken Fi</t>
  </si>
  <si>
    <t>(070322-0928) Grilled MWWM Chicken Filets, 2.26 oz</t>
  </si>
  <si>
    <t>(070332-0928) Breaded Golden Crispy MWWM Chicken T</t>
  </si>
  <si>
    <t>(070342-0928) Breaded Hot N Spicy MWWM Chicken Ten</t>
  </si>
  <si>
    <t xml:space="preserve">(070362-0928) Breaded Golden Crispy MWWM Boneless </t>
  </si>
  <si>
    <t>(070372-0928) Breaded Hot 'N Spicy MWWM Boneless C</t>
  </si>
  <si>
    <t>(703322-0928) Breaded Homestyle MWWM Chicken Tende</t>
  </si>
  <si>
    <t>(3716) Smokie Grill® Beef Rib Pattie with Honey BB</t>
  </si>
  <si>
    <t>IW CHEESEBURGER MINI TWIN SANDWICHES</t>
  </si>
  <si>
    <t>IW LOADED CHEESEBURGER MINI TWIN SANDWICHES</t>
  </si>
  <si>
    <t>(69097) Flame Grilled Beef Pattie, 2.1 oz.</t>
  </si>
  <si>
    <t>115 / 2.1 OZ</t>
  </si>
  <si>
    <t>(69190) Cheeseburger Meatloaf, 2.9 oz.</t>
  </si>
  <si>
    <t>(69009) Breaded Beef Finger, 3.88 oz.</t>
  </si>
  <si>
    <t>(69005) Harvest Breaded Beef Pattie, 3.2 oz.</t>
  </si>
  <si>
    <t>(3782) Flame Grilled Beef Pattie with Onion, 2.6 o</t>
  </si>
  <si>
    <t>(9617) Smokie Grill® Flame Grilled Chopped Beef St</t>
  </si>
  <si>
    <t>(3740) Wonderbites® Beef Dipper with Teriyaki, 2.8</t>
  </si>
  <si>
    <t>(1-16-530-0) Down Home Beef Salisbury Steak, 3 oz.</t>
  </si>
  <si>
    <t>(69033) Mini Steak Pattie, 1.97 oz.</t>
  </si>
  <si>
    <t xml:space="preserve">(693563) Breaded Beef Finger, 0.9 oz. </t>
  </si>
  <si>
    <t>(1-17-505-0) Beef Meatballs, 0.5 oz.</t>
  </si>
  <si>
    <t>(97689) All Natural Beef Meatball, 0.95 oz</t>
  </si>
  <si>
    <t>(3760) Flame Grilled Chopped Beef Steak, 2.3 oz.</t>
  </si>
  <si>
    <t>0064345</t>
  </si>
  <si>
    <t>(80124ADFL) Flame Grilled Beef Pattie, 2.4 oz.</t>
  </si>
  <si>
    <t>(1-155-425-20) Flame Grilled Beef Pattie, 2.5 oz.</t>
  </si>
  <si>
    <t>(693123) Breaded Beef Patties, 3.35 oz.</t>
  </si>
  <si>
    <t>(69050) Beef Burger, 2.0 oz.</t>
  </si>
  <si>
    <t>(8737) Beef Crumbles, 2.4 oz.</t>
  </si>
  <si>
    <t>(1-17-305-0) Deluxe Beef Meatballs, 2.5 oz.</t>
  </si>
  <si>
    <t>(9737) Beef Crumbles, 2.5 oz.</t>
  </si>
  <si>
    <t>(1-15-327-09) Flame Grilled Beef Steak Burger, 2.7</t>
  </si>
  <si>
    <t>(69249) Philly Beef Steak, 2.5 oz.</t>
  </si>
  <si>
    <t>(1-15-930-20) Flame Grilled Beef Steak Burger, 3.0</t>
  </si>
  <si>
    <t xml:space="preserve">(1-15-230-2) Flame Grilled Beef Steak Burger with </t>
  </si>
  <si>
    <t>(1-15-924-20) Flame Grilled Beef Steak Burger, 2.4</t>
  </si>
  <si>
    <t>(1-15-230) Flame Grilled Beef Steak Burger, 3.0 oz</t>
  </si>
  <si>
    <t>(1-15-320-09) Flame Grilled Beef Steak Burger, 2.0</t>
  </si>
  <si>
    <t>(1-320410-20) Beef Crumbles, 2.03 oz.</t>
  </si>
  <si>
    <t>FC Whole Grain Breaded, Homestyle, Chunk Shaped Ch</t>
  </si>
  <si>
    <t>(021879-0928) Seasoned, Glazed, Mesquite &amp; Smoke F</t>
  </si>
  <si>
    <t>(033605-0928) IW Grilled Chicken with Hot Pepper C</t>
  </si>
  <si>
    <t>(033607-0928) IW Breaded Chicken Mini Twin Sandwic</t>
  </si>
  <si>
    <t>(036365-0928) Chicken Corn Dogs, 4.0 oz.</t>
  </si>
  <si>
    <t>(070367-0928) Breaded Golden Crispy Chicken Fries,</t>
  </si>
  <si>
    <t>CN FS Sliced Beef Chopped &amp; Formed</t>
  </si>
  <si>
    <t>Email: Brenda.Fenderson@Sysco.com</t>
  </si>
  <si>
    <t>david.hartley@maine.gov</t>
  </si>
  <si>
    <t>DF  $</t>
  </si>
  <si>
    <t>Comm. #</t>
  </si>
  <si>
    <t>E S Foods</t>
  </si>
  <si>
    <t>ConAgra Gilardi Foods</t>
  </si>
  <si>
    <t>J.M. Smucker Company</t>
  </si>
  <si>
    <t>Basic American Foods</t>
  </si>
  <si>
    <t>Red Gold, LLC</t>
  </si>
  <si>
    <t>JTM Provisions Co. Inc.</t>
  </si>
  <si>
    <t xml:space="preserve">Tyson Foods, Inc. </t>
  </si>
  <si>
    <t>Yangs 5th Taste</t>
  </si>
  <si>
    <t>S.A. Piazza &amp; Associates</t>
  </si>
  <si>
    <t>National Food Group</t>
  </si>
  <si>
    <t>Land O'Lakes</t>
  </si>
  <si>
    <t>Cargill Kitchen Solutions</t>
  </si>
  <si>
    <t>McCain Foods USA, Inc.</t>
  </si>
  <si>
    <t>Pilgrim's Pride</t>
  </si>
  <si>
    <t>Rich Chicks, LLC</t>
  </si>
  <si>
    <t>Rich Products Corporation</t>
  </si>
  <si>
    <t>Schwan's Food Service, Inc.</t>
  </si>
  <si>
    <t>Tasty Brands</t>
  </si>
  <si>
    <t>Trident Seafoods Corporation</t>
  </si>
  <si>
    <t>16272-20120</t>
  </si>
  <si>
    <t>16272-20121</t>
  </si>
  <si>
    <t>16272-20123</t>
  </si>
  <si>
    <t>77387-12407</t>
  </si>
  <si>
    <t>77387-12408</t>
  </si>
  <si>
    <t>77387-12409</t>
  </si>
  <si>
    <t>77387-12439</t>
  </si>
  <si>
    <t>77387-12531</t>
  </si>
  <si>
    <t>77387-12532</t>
  </si>
  <si>
    <t>77387-12562</t>
  </si>
  <si>
    <t>77387-12584</t>
  </si>
  <si>
    <t>77387-12585</t>
  </si>
  <si>
    <t>77387-12602</t>
  </si>
  <si>
    <t>77387-12611</t>
  </si>
  <si>
    <t>77387-12615</t>
  </si>
  <si>
    <t>77387-12616</t>
  </si>
  <si>
    <t>77387-12617</t>
  </si>
  <si>
    <t>77387-12618</t>
  </si>
  <si>
    <t>77387-12655</t>
  </si>
  <si>
    <t>77387-12656</t>
  </si>
  <si>
    <t>77387-12658</t>
  </si>
  <si>
    <t>77387-12671</t>
  </si>
  <si>
    <t>77387-12680</t>
  </si>
  <si>
    <t>77387-12681</t>
  </si>
  <si>
    <t>77387-12682</t>
  </si>
  <si>
    <t>77387-12685</t>
  </si>
  <si>
    <t>77387-12686</t>
  </si>
  <si>
    <t>77387-12687</t>
  </si>
  <si>
    <t>77387-12699</t>
  </si>
  <si>
    <t>77387-12700</t>
  </si>
  <si>
    <t>77387-12703</t>
  </si>
  <si>
    <t>77387-12708</t>
  </si>
  <si>
    <t>77387-12714</t>
  </si>
  <si>
    <t>77387-12716</t>
  </si>
  <si>
    <t>77387-12717</t>
  </si>
  <si>
    <t>77387-12718</t>
  </si>
  <si>
    <t>77387-12719</t>
  </si>
  <si>
    <t>77387-12722</t>
  </si>
  <si>
    <t>77387-77555</t>
  </si>
  <si>
    <t>77387-77556</t>
  </si>
  <si>
    <t>BRCY57D</t>
  </si>
  <si>
    <t>BRCY599</t>
  </si>
  <si>
    <t>BRCY59G</t>
  </si>
  <si>
    <t>BRCY59P</t>
  </si>
  <si>
    <t>BRCYA3G</t>
  </si>
  <si>
    <t>CRWY57D</t>
  </si>
  <si>
    <t>CRWY599</t>
  </si>
  <si>
    <t>CRWY59G</t>
  </si>
  <si>
    <t>CRWY59P</t>
  </si>
  <si>
    <t>CRWYA3G</t>
  </si>
  <si>
    <t>CULY572</t>
  </si>
  <si>
    <t>CULY57D</t>
  </si>
  <si>
    <t>CULY599</t>
  </si>
  <si>
    <t>CULY59G</t>
  </si>
  <si>
    <t>CULY59P</t>
  </si>
  <si>
    <t>CULYA3G</t>
  </si>
  <si>
    <t>FRUY599</t>
  </si>
  <si>
    <t>FRUY59G</t>
  </si>
  <si>
    <t>GOTY599</t>
  </si>
  <si>
    <t>GOTY59G</t>
  </si>
  <si>
    <t>GOTYA3G</t>
  </si>
  <si>
    <t>HOUY572</t>
  </si>
  <si>
    <t>HOUY599</t>
  </si>
  <si>
    <t>HOUY59G</t>
  </si>
  <si>
    <t>HOUY59P</t>
  </si>
  <si>
    <t>HOUYA3G</t>
  </si>
  <si>
    <t>HOUYA64</t>
  </si>
  <si>
    <t>HUYYW9P</t>
  </si>
  <si>
    <t>HUYYW7D</t>
  </si>
  <si>
    <t>HUYYW8G</t>
  </si>
  <si>
    <t>MOLY572</t>
  </si>
  <si>
    <t>MOLY57D</t>
  </si>
  <si>
    <t>MOLY599</t>
  </si>
  <si>
    <t>MOLY59G</t>
  </si>
  <si>
    <t>MOLY59P</t>
  </si>
  <si>
    <t>MOLYA3G</t>
  </si>
  <si>
    <t>NITY599</t>
  </si>
  <si>
    <t>NITY59G</t>
  </si>
  <si>
    <t>REDLA1Z</t>
  </si>
  <si>
    <t>REDNA1Z</t>
  </si>
  <si>
    <t>REDNA2ZC168</t>
  </si>
  <si>
    <t>REDNA2ZC84</t>
  </si>
  <si>
    <t>REDNAHZC264</t>
  </si>
  <si>
    <t>REDOA1Z</t>
  </si>
  <si>
    <t>REDOA7D</t>
  </si>
  <si>
    <t>REDOA9P</t>
  </si>
  <si>
    <t>REDOA9PNPNEL</t>
  </si>
  <si>
    <t>REDRL99</t>
  </si>
  <si>
    <t>REDSC2ZC168</t>
  </si>
  <si>
    <t>REDSC2ZC84</t>
  </si>
  <si>
    <t>REDSC99</t>
  </si>
  <si>
    <t>REDSCHZC264</t>
  </si>
  <si>
    <t>REDVB46</t>
  </si>
  <si>
    <t>REDY51Z</t>
  </si>
  <si>
    <t>REDY53H</t>
  </si>
  <si>
    <t>REDY572</t>
  </si>
  <si>
    <t>REDY57D</t>
  </si>
  <si>
    <t>REDY599</t>
  </si>
  <si>
    <t>REDY59G</t>
  </si>
  <si>
    <t>REDY59P</t>
  </si>
  <si>
    <t>REDYA1Z</t>
  </si>
  <si>
    <t>REDYA3G</t>
  </si>
  <si>
    <t>REDYA55</t>
  </si>
  <si>
    <t>REDYA64</t>
  </si>
  <si>
    <t>REDYL3G</t>
  </si>
  <si>
    <t>REDYL7D</t>
  </si>
  <si>
    <t>REDYL99</t>
  </si>
  <si>
    <t>REDYL9G</t>
  </si>
  <si>
    <t>REDYL9P</t>
  </si>
  <si>
    <t>REDYZ9G</t>
  </si>
  <si>
    <t>RPK1A99</t>
  </si>
  <si>
    <t>RPKDX99</t>
  </si>
  <si>
    <t>RPKH69X</t>
  </si>
  <si>
    <t>RPKHA99</t>
  </si>
  <si>
    <t>RPKIL9E</t>
  </si>
  <si>
    <t>RPKIL9R</t>
  </si>
  <si>
    <t>RPKIX99</t>
  </si>
  <si>
    <t>RPKMA9C</t>
  </si>
  <si>
    <t>RPKMA9E</t>
  </si>
  <si>
    <t>RPKNA99</t>
  </si>
  <si>
    <t>RPKNA9E</t>
  </si>
  <si>
    <t>RPKNC9H</t>
  </si>
  <si>
    <t>RPKUA99</t>
  </si>
  <si>
    <t>VINHM99</t>
  </si>
  <si>
    <t>VINMS99</t>
  </si>
  <si>
    <t>WETY572</t>
  </si>
  <si>
    <t>WETY599</t>
  </si>
  <si>
    <t>WETYA3G</t>
  </si>
  <si>
    <t>REDMDX9</t>
  </si>
  <si>
    <t>processor</t>
  </si>
  <si>
    <t>Tasty Brand</t>
  </si>
  <si>
    <t>PIZZA KIT ANYTIMERS CHS WG</t>
  </si>
  <si>
    <t>PIZZA KIT ANYTIMERS TKY PEP WG</t>
  </si>
  <si>
    <t>BREADSTICK CHEESE FILD WHL GRN</t>
  </si>
  <si>
    <t>BREADSTICK CHEESE FILD WG TWST</t>
  </si>
  <si>
    <t>LASAGNA CHEESE WHL GRN ROLL UP</t>
  </si>
  <si>
    <t>00801WG</t>
  </si>
  <si>
    <t>CHEESE STICK MOZZ WG</t>
  </si>
  <si>
    <t>CALZONE CHEESE  WG</t>
  </si>
  <si>
    <t>PIZZA CHEESE CALZONE  WG IW</t>
  </si>
  <si>
    <t>RAVIOLI CHEESE MINI WHL GRN</t>
  </si>
  <si>
    <t>00837WG</t>
  </si>
  <si>
    <t>SANDWICH CHEESE WAFFLE WG I/W</t>
  </si>
  <si>
    <t>PASTA TORTELLINI FOUR CHEESE</t>
  </si>
  <si>
    <t>00830WG</t>
  </si>
  <si>
    <t>48 / 5.25OZ</t>
  </si>
  <si>
    <t>48 / 5.43OZ</t>
  </si>
  <si>
    <t>90 / 3.10OZ</t>
  </si>
  <si>
    <t>96 / 4.4 OZ</t>
  </si>
  <si>
    <t>110 / 4.3 OZ</t>
  </si>
  <si>
    <t>CHEESE STICK W/RED VEG MEAL</t>
  </si>
  <si>
    <t>BEEF &amp; CHS STK MEAL BREAK</t>
  </si>
  <si>
    <t>PIZZA STICK WG PRBKD 50/50 MOZ</t>
  </si>
  <si>
    <t>PIZZA STICK MOZZ WHL GRAIN</t>
  </si>
  <si>
    <t>PIZZA CHEESE 4X6</t>
  </si>
  <si>
    <t>PIZZA CHICKEN QUES WDG</t>
  </si>
  <si>
    <t>PIZZA CHEESE QUES WDG</t>
  </si>
  <si>
    <t>BREAD STICK BLUBRY CINN MOZZ</t>
  </si>
  <si>
    <t>PIZZA CHEESE WHL WHT STFD</t>
  </si>
  <si>
    <t>SANDWICH PEANUT BTR&amp;GRAPE WHET</t>
  </si>
  <si>
    <t>SANDWICH PEANUT BTR&amp;STW WHEAT</t>
  </si>
  <si>
    <t>SANDWICH PEANUT BUTR STRAW</t>
  </si>
  <si>
    <t>SANDWICH PEANUT BTR&amp;GRPE WHEAT</t>
  </si>
  <si>
    <t>CHILI MIX DRY W/BEANS</t>
  </si>
  <si>
    <t>BEAN REFRIED SMOOTH DEHY</t>
  </si>
  <si>
    <t>BEAN REFRIED VEGTRN</t>
  </si>
  <si>
    <t>BEAN BLACK WHL SEAS VEGETARIAN</t>
  </si>
  <si>
    <t>POTATO MASHED NATURE S OWN</t>
  </si>
  <si>
    <t>POTATO H/BRN DEHY GLDN GRL</t>
  </si>
  <si>
    <t>MIX PANCAKE POTATO</t>
  </si>
  <si>
    <t>POTATO PEARL EXCEL</t>
  </si>
  <si>
    <t>POTATO MASH COMP SAFE T CAN</t>
  </si>
  <si>
    <t>POTATO PEARL COUNTRY STYLE</t>
  </si>
  <si>
    <t>POTATO PEARL EXTRA RICH</t>
  </si>
  <si>
    <t>POTATO AU GRATIN CLASSIC CASS</t>
  </si>
  <si>
    <t>POTATO PEARL GOLDEN XTRA RICH</t>
  </si>
  <si>
    <t>POTATO H/BRN DEHY CHS SHRED</t>
  </si>
  <si>
    <t>POTATO SCALLOPED CLS CASSROLE</t>
  </si>
  <si>
    <t>POTATO H/BRN DEHY REDI-SHRED</t>
  </si>
  <si>
    <t>SAUCE PIZZA PRPD NUTR ENCHANCE</t>
  </si>
  <si>
    <t>RPKIL9ELS</t>
  </si>
  <si>
    <t>SAUCE MARINARA NUTRITON ENHANC</t>
  </si>
  <si>
    <t>KETCHUP POUCH-PK LOW SODIUM</t>
  </si>
  <si>
    <t>SAUCE MARINARA DIPPING CUPS</t>
  </si>
  <si>
    <t>SALSA DIPPING CUP 3OZ</t>
  </si>
  <si>
    <t>SAUCE MARINARA RED GOLD</t>
  </si>
  <si>
    <t>KETCHUP FANCY</t>
  </si>
  <si>
    <t>SAUCE SPAGHETTI NUTR ENHNCD MW</t>
  </si>
  <si>
    <t>KETCHUP BIB</t>
  </si>
  <si>
    <t>KETCHUP SQUEEZE RED UPSIDE DWN</t>
  </si>
  <si>
    <t>HOUYA2R</t>
  </si>
  <si>
    <t>SALSA DIPPING CUP</t>
  </si>
  <si>
    <t>SAUCE MARINARA CUP</t>
  </si>
  <si>
    <t>KETCHUP CUP</t>
  </si>
  <si>
    <t>KETCHUP PACKET FCY FOIL</t>
  </si>
  <si>
    <t>KETCHUP FCY PLAS W/PUMP</t>
  </si>
  <si>
    <t>KETCHUP JUG RED PLAS W/PUMP</t>
  </si>
  <si>
    <t>SALSA MILD</t>
  </si>
  <si>
    <t>CHEESE CHDR CAVATAPPI</t>
  </si>
  <si>
    <t>CHICKEN PTY FRIT CKD WHL GRAIN</t>
  </si>
  <si>
    <t>CHICKEN CHUNK CKD BRD WHL GRN</t>
  </si>
  <si>
    <t>CHICKEN POPCORN WHL GRN FC</t>
  </si>
  <si>
    <t>CHICKEN TNDR BRD GLDN CRSPY WG</t>
  </si>
  <si>
    <t>CHICKEN PTY FRT HOT&amp;SPCY WHLGR</t>
  </si>
  <si>
    <t>CHICKEN DRUMSTICK BRD FC</t>
  </si>
  <si>
    <t>CHICKEN PTY SAUS 1.43Z CN</t>
  </si>
  <si>
    <t>CHICKEN PTY BRD HT/SPCY WGN CN</t>
  </si>
  <si>
    <t>CHICKEN MEAT PULLED WH/DK</t>
  </si>
  <si>
    <t>CHICKEN BRD PTY WHL GRAIN CK</t>
  </si>
  <si>
    <t>CHICKEN BRD CHUNK WHL GRAIN CK</t>
  </si>
  <si>
    <t>CHICKEN DRUMSTICK GLZD CKD</t>
  </si>
  <si>
    <t>026435-0928</t>
  </si>
  <si>
    <t>CHICKEN PTY GRILLED</t>
  </si>
  <si>
    <t>CHICKEN PTY SAUSAGE BITE FC</t>
  </si>
  <si>
    <t>CHICKEN BRST FIL BRD WG FC</t>
  </si>
  <si>
    <t>CHICKEN TENDER WHL GRN FC CN</t>
  </si>
  <si>
    <t>CHICKEN WING BNLS BRD WHLGR</t>
  </si>
  <si>
    <t>CHICKEN BRST H&amp;SPC WHLGR FC CN</t>
  </si>
  <si>
    <t>CHICKEN BRST STRIP BRD WGN PCK</t>
  </si>
  <si>
    <t>BREADSTICK CHS FILD WHL GRN RF</t>
  </si>
  <si>
    <t>BREADSTICK CHEESE RDFAT WG</t>
  </si>
  <si>
    <t>CHICKEN SWEET &amp; SOUR W/SAUCE</t>
  </si>
  <si>
    <t>CHICKEN TERIYAKI BBQ NO MSG</t>
  </si>
  <si>
    <t>CHICKEN LEG BNLS ORG MANDRN</t>
  </si>
  <si>
    <t>CHICKEN GEN TSO S</t>
  </si>
  <si>
    <t>APTZR CHEESE BITES MOZZARELLA</t>
  </si>
  <si>
    <t>PIZZA CHEESE 4-CHS CHEESY BTM</t>
  </si>
  <si>
    <t>PIZZA CHEESE WHL GRN</t>
  </si>
  <si>
    <t>PIZZA CHEESE WHL GR IW</t>
  </si>
  <si>
    <t>APPLESAUCE CINNAMON UNSWTND</t>
  </si>
  <si>
    <t>APPLESAUCE CHERRY CUP</t>
  </si>
  <si>
    <t>APPLESAUCE WATERMELON CUP</t>
  </si>
  <si>
    <t>APPLESAUCE RASPBERRY BLUE CUP</t>
  </si>
  <si>
    <t>APPLESAUCE STWBRY BAN CUP</t>
  </si>
  <si>
    <t>SAUCE CHEESE CHEDDAR CUPS</t>
  </si>
  <si>
    <t>CHEESE QUESO MUCHO CUP DIP</t>
  </si>
  <si>
    <t>SAUCE CHEESE ULT YEL POUCH</t>
  </si>
  <si>
    <t>SAUCE CHEESE ULT CRMY WHT</t>
  </si>
  <si>
    <t>CHEESE MOZZ PS SHRED</t>
  </si>
  <si>
    <t>CHEESE AMER SHRD SHRP YEL</t>
  </si>
  <si>
    <t>CHEESE MILD CHEDDAR SHRED</t>
  </si>
  <si>
    <t>ENTREE MACARONI &amp; CHS WG RF</t>
  </si>
  <si>
    <t>CHEESE AMER 160 SLI WHITE</t>
  </si>
  <si>
    <t>CHEESE STRING LITE</t>
  </si>
  <si>
    <t>EGG PATTY GRLD</t>
  </si>
  <si>
    <t>OMELET EGG W/CHEESE</t>
  </si>
  <si>
    <t>TOAST FRENCH STICK WG</t>
  </si>
  <si>
    <t>TOAST FRENCH CINN GLZD WHL GRN</t>
  </si>
  <si>
    <t>POTATO TATER TOT VERSITOT</t>
  </si>
  <si>
    <t>POTATO H/BRN IQF LOOSE SHRED</t>
  </si>
  <si>
    <t>POTATO WEDGE SKIN ON 8 CT</t>
  </si>
  <si>
    <t>POTATO FRY KK 1/2 OVNRDY</t>
  </si>
  <si>
    <t>POTATO WEDGE SEASONED 8CUT</t>
  </si>
  <si>
    <t>POTATO FRY STR 3/8 XL</t>
  </si>
  <si>
    <t>POTATO FRY 1/4 SS XL</t>
  </si>
  <si>
    <t>POTATO FRY INCREDICRISP BTR</t>
  </si>
  <si>
    <t>POTATO FRY SPIRAL SEASD BKABL</t>
  </si>
  <si>
    <t>POTATO FRY SMILE</t>
  </si>
  <si>
    <t>POTATO HASH BRN ROUNDS</t>
  </si>
  <si>
    <t>POTATO SKIN 200 CT</t>
  </si>
  <si>
    <t>POTATO FRY KK 3/8 COAT XL</t>
  </si>
  <si>
    <t>POTATO TATER TOT REDUCD SODIUM</t>
  </si>
  <si>
    <t>POTATO MASHED INST FRMD EMOJI</t>
  </si>
  <si>
    <t>POTATO FRY THCK FLVRLST 3/8</t>
  </si>
  <si>
    <t>POTATO STICK SEAS RED SOD</t>
  </si>
  <si>
    <t>POTATO FRY FLVRLST 1/4SS PXL</t>
  </si>
  <si>
    <t>POTATO FRY KK 1/2 OVEN READY</t>
  </si>
  <si>
    <t>POTATO MASHED HMSTY MASHMAKER</t>
  </si>
  <si>
    <t>POTATO FRY SKON WAFFLE RED</t>
  </si>
  <si>
    <t>POTATO FRY SPIRAL REDSTONE</t>
  </si>
  <si>
    <t>POTATO FRY SKON 3/8 SPCY</t>
  </si>
  <si>
    <t>POTATO FRY WDG SKON 8CUT SPCY</t>
  </si>
  <si>
    <t>POTATO CUBE REDSTONE</t>
  </si>
  <si>
    <t>POTATO FRY CC 1/2 DEEP CUT</t>
  </si>
  <si>
    <t>POTATO FRY SWEET WAFFLE  CUT</t>
  </si>
  <si>
    <t>POTATO FRY SWEET 3/8IN XL HRSP</t>
  </si>
  <si>
    <t>MCF03725</t>
  </si>
  <si>
    <t>POTATO FRY SWEET 5/16</t>
  </si>
  <si>
    <t>MCF03731</t>
  </si>
  <si>
    <t>POTATO FRY SWEET SAVRY</t>
  </si>
  <si>
    <t>POTATO FRY SWEET KK 7/16</t>
  </si>
  <si>
    <t>POTATO FRY SWEET WDG</t>
  </si>
  <si>
    <t>CHICKEN BRD POPCRN SMACKER WG</t>
  </si>
  <si>
    <t>CHICKEN NUGGET WHL GRN FC CN</t>
  </si>
  <si>
    <t>CHICKEN PTY BRD HSTY W/G FC CN</t>
  </si>
  <si>
    <t>CHICKEN NUGGET WHL GRAIN CKD</t>
  </si>
  <si>
    <t>CHICKEN NUGGET BRD CKD</t>
  </si>
  <si>
    <t>CHICKEN PTY BRD WHLGRN</t>
  </si>
  <si>
    <t>CRC54463</t>
  </si>
  <si>
    <t>CHICKEN PTY SPICY WHLGRN 3OZ</t>
  </si>
  <si>
    <t>CRC54464</t>
  </si>
  <si>
    <t>CHICKEN PTY BRD CLN SEAS WG FC</t>
  </si>
  <si>
    <t>RC54486</t>
  </si>
  <si>
    <t>CHICKEN BRD TNDR SEAS WG FC CN</t>
  </si>
  <si>
    <t>RC54485</t>
  </si>
  <si>
    <t>CHICKEN BRST NUGG WGN FC CN</t>
  </si>
  <si>
    <t>RC54487</t>
  </si>
  <si>
    <t>CHICKEN BNLS WING BRD WG</t>
  </si>
  <si>
    <t>CHICKEN BRST BRD FC WGN MWWM</t>
  </si>
  <si>
    <t>CHICKEN TNDR BRD WGN FC ARTSN</t>
  </si>
  <si>
    <t>SAUSAGE CHICKEN PTY FC PRM</t>
  </si>
  <si>
    <t>RC81401</t>
  </si>
  <si>
    <t>CHICKEN MEAT POPPER WGN FC CN</t>
  </si>
  <si>
    <t>DOUGH PIZZA SHEETD WHLGRN 16IN</t>
  </si>
  <si>
    <t>DOUGH PIZZA WHL GRAIN 51%</t>
  </si>
  <si>
    <t>DOUGH ROLL DINNER WHL GRAIN</t>
  </si>
  <si>
    <t>DOUGH BREADSTICK W/WHL GRAIN</t>
  </si>
  <si>
    <t>DOUGH PIZZA SHEETED 7IN</t>
  </si>
  <si>
    <t>DOUGH PIZZA SHTD 16IN PRF &amp;BK</t>
  </si>
  <si>
    <t>DOUGH BISCUIT WHL GRN</t>
  </si>
  <si>
    <t>BREAD FLAT BREAD WHL GRAIN</t>
  </si>
  <si>
    <t>BREAKFAST ROUND CHOC CHIP IW</t>
  </si>
  <si>
    <t>DOUGH ROLL DINNER WG PROOF&amp;BKE</t>
  </si>
  <si>
    <t>DOUGH ROLL CINNAMON SWIRL WG</t>
  </si>
  <si>
    <t>PIZZA CRUST WG 16 PAR-BK</t>
  </si>
  <si>
    <t>DONUT RING WHL GRAIN</t>
  </si>
  <si>
    <t>BREAD FLAT WHL GRAIN MINI 4</t>
  </si>
  <si>
    <t>DOUGH PIZZA SHTED WHL GRN 5IN</t>
  </si>
  <si>
    <t>DONUT HOLE WHL GRAIN</t>
  </si>
  <si>
    <t>COOKIE CHOC FILD TRPL IW</t>
  </si>
  <si>
    <t>DOUGH PIZZA WHL GRN 16 SHEET</t>
  </si>
  <si>
    <t>TOAST FRENCH WHL GRAIN BITES</t>
  </si>
  <si>
    <t>DOUGH ROLL SUB WHITE</t>
  </si>
  <si>
    <t>DOUGH PIZZA SHEETED THIN 16IN</t>
  </si>
  <si>
    <t>BREAD FLAT WG ROUND 6</t>
  </si>
  <si>
    <t>WAFFLE WHL GRAIN FLATBREAD</t>
  </si>
  <si>
    <t>BREAKFAST OATMEAL RNDS CNN/BRN</t>
  </si>
  <si>
    <t>BREAKFAST ROUND UBR IW</t>
  </si>
  <si>
    <t>DOUGH ROLL SUB WHL GRAIN</t>
  </si>
  <si>
    <t>CHEESE STICK SODIUM RDUC</t>
  </si>
  <si>
    <t>PIZZA CHEESE CRUN 65225</t>
  </si>
  <si>
    <t>CHICKEN STIR FRY TERIYAKI KIT</t>
  </si>
  <si>
    <t>PIZZA CHEESE FOUR 16 BULK</t>
  </si>
  <si>
    <t>PIZZA SAUSAGE BKFST WG</t>
  </si>
  <si>
    <t>PIZZA FRENCH BREAD CHS</t>
  </si>
  <si>
    <t>PIZZA CHEESE GLXY WHL GRN IW</t>
  </si>
  <si>
    <t>PIZZA PEPPERONI RND 5IN WRPD</t>
  </si>
  <si>
    <t>PIZZA CHEESE DEEP DISH WG 51</t>
  </si>
  <si>
    <t>CHEESE QUES CN</t>
  </si>
  <si>
    <t>PIZZA BREAKFAST WHLGRN BAC/EGG</t>
  </si>
  <si>
    <t>PIZZA CHEESE PREM 16 CN</t>
  </si>
  <si>
    <t>PIZZA CHICKEN BUFLO WHL GRAIN</t>
  </si>
  <si>
    <t>PIZZA CHEESE SMRT 4X6 WHL GRN</t>
  </si>
  <si>
    <t>BREAD FRENCH GRLC W/MIX CHS</t>
  </si>
  <si>
    <t>PIZZA CHEESE CLSC CRUST W/BOX</t>
  </si>
  <si>
    <t>PIZZA CHEESE ROLLED EDGE</t>
  </si>
  <si>
    <t>PIZZA MOZZ 51%WG DEEPDISH IW 5</t>
  </si>
  <si>
    <t>POLLOCK BRD WHL GRAIN 3.6Z CN</t>
  </si>
  <si>
    <t>FISH STICK BAJA WHL GRAIN CN</t>
  </si>
  <si>
    <t>POLLOCK NUGGET BRD CN 1 OZ</t>
  </si>
  <si>
    <t>Stocked</t>
  </si>
  <si>
    <t>remote</t>
  </si>
  <si>
    <t>Lead time</t>
  </si>
  <si>
    <t>DF $$</t>
  </si>
  <si>
    <t>stocked</t>
  </si>
  <si>
    <t>WG Pepperoni &amp; Cheese Pizza Kit</t>
  </si>
  <si>
    <t>TYSON FOODS, INC. - Chicken</t>
  </si>
  <si>
    <t>TYSON FOODS, INC. -  Cheese</t>
  </si>
  <si>
    <t>226 servings</t>
  </si>
  <si>
    <t>Servings per Case</t>
  </si>
  <si>
    <t>MCCAIN - Sweet</t>
  </si>
  <si>
    <t>MCCAIN - White</t>
  </si>
  <si>
    <t>6/114 oz</t>
  </si>
  <si>
    <t>80-120</t>
  </si>
  <si>
    <t>71-88</t>
  </si>
  <si>
    <t>Cases Requested</t>
  </si>
  <si>
    <t>Lbs. Requested</t>
  </si>
  <si>
    <t>$ Value Requested</t>
  </si>
  <si>
    <t>District PAL SY 2025</t>
  </si>
  <si>
    <t>Requested NOI PAL SY 2026</t>
  </si>
  <si>
    <t>Remaining PAL SY 2026</t>
  </si>
  <si>
    <t>Total NOI Value Requested</t>
  </si>
  <si>
    <t>lbs. Requested</t>
  </si>
  <si>
    <t>Manuf Nbr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</si>
</sst>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"/>
    <numFmt numFmtId="165" formatCode="&quot;$&quot;#,##0.00"/>
  </numFmts>
  <fonts count="3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Calibri"/>
      <family val="2"/>
    </font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1"/>
      <name val="Tahoma"/>
      <family val="2"/>
    </font>
    <font>
      <sz val="16"/>
      <color theme="1"/>
      <name val="Tahoma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1" fillId="0" borderId="0" applyFont="0" applyFill="0" applyBorder="0" applyAlignment="0" applyProtection="0"/>
  </cellStyleXfs>
  <cellXfs count="293">
    <xf numFmtId="0" fontId="0" fillId="0" borderId="0" xfId="0"/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right" wrapText="1"/>
    </xf>
    <xf numFmtId="0" fontId="0" fillId="0" borderId="10" xfId="0" applyBorder="1" applyAlignment="1">
      <alignment wrapText="1"/>
    </xf>
    <xf numFmtId="49" fontId="18" fillId="0" borderId="12" xfId="0" applyNumberFormat="1" applyFont="1" applyBorder="1" applyAlignment="1">
      <alignment horizontal="center"/>
    </xf>
    <xf numFmtId="1" fontId="0" fillId="0" borderId="10" xfId="0" applyNumberFormat="1" applyBorder="1" applyAlignment="1">
      <alignment wrapText="1"/>
    </xf>
    <xf numFmtId="0" fontId="18" fillId="0" borderId="12" xfId="0" applyFont="1" applyBorder="1" applyAlignment="1">
      <alignment horizontal="center"/>
    </xf>
    <xf numFmtId="49" fontId="0" fillId="0" borderId="10" xfId="0" applyNumberFormat="1" applyBorder="1" applyAlignment="1">
      <alignment wrapText="1"/>
    </xf>
    <xf numFmtId="49" fontId="18" fillId="0" borderId="0" xfId="0" applyNumberFormat="1" applyFont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42" applyNumberFormat="1" applyFont="1" applyBorder="1" applyAlignment="1">
      <alignment horizontal="center"/>
    </xf>
    <xf numFmtId="164" fontId="0" fillId="0" borderId="13" xfId="0" applyNumberFormat="1" applyBorder="1"/>
    <xf numFmtId="164" fontId="0" fillId="0" borderId="0" xfId="0" applyNumberFormat="1"/>
    <xf numFmtId="49" fontId="0" fillId="0" borderId="0" xfId="0" applyNumberFormat="1"/>
    <xf numFmtId="164" fontId="0" fillId="0" borderId="12" xfId="0" applyNumberFormat="1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16" fontId="0" fillId="0" borderId="0" xfId="0" applyNumberFormat="1"/>
    <xf numFmtId="0" fontId="16" fillId="33" borderId="11" xfId="0" applyFont="1" applyFill="1" applyBorder="1" applyAlignment="1">
      <alignment horizontal="left" wrapText="1"/>
    </xf>
    <xf numFmtId="0" fontId="0" fillId="33" borderId="0" xfId="0" applyFill="1"/>
    <xf numFmtId="0" fontId="0" fillId="34" borderId="0" xfId="0" applyFill="1"/>
    <xf numFmtId="0" fontId="0" fillId="0" borderId="0" xfId="0" applyAlignment="1">
      <alignment wrapText="1"/>
    </xf>
    <xf numFmtId="0" fontId="23" fillId="35" borderId="0" xfId="0" applyFont="1" applyFill="1" applyAlignment="1">
      <alignment horizontal="left" wrapText="1"/>
    </xf>
    <xf numFmtId="0" fontId="22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wrapText="1"/>
    </xf>
    <xf numFmtId="164" fontId="26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44" fontId="26" fillId="0" borderId="0" xfId="43" applyFont="1" applyAlignment="1">
      <alignment horizontal="left"/>
    </xf>
    <xf numFmtId="0" fontId="31" fillId="0" borderId="15" xfId="0" applyFont="1" applyBorder="1" applyAlignment="1">
      <alignment vertical="center"/>
    </xf>
    <xf numFmtId="0" fontId="31" fillId="0" borderId="15" xfId="0" applyFont="1" applyBorder="1" applyAlignment="1">
      <alignment horizontal="right" vertical="center"/>
    </xf>
    <xf numFmtId="0" fontId="21" fillId="0" borderId="0" xfId="0" applyFont="1"/>
    <xf numFmtId="0" fontId="21" fillId="0" borderId="0" xfId="42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44" applyFont="1" applyAlignment="1">
      <alignment horizontal="left"/>
    </xf>
    <xf numFmtId="0" fontId="21" fillId="0" borderId="0" xfId="45" applyFont="1" applyAlignment="1">
      <alignment horizontal="left"/>
    </xf>
    <xf numFmtId="0" fontId="21" fillId="0" borderId="0" xfId="46" applyFont="1" applyAlignment="1">
      <alignment horizontal="left"/>
    </xf>
    <xf numFmtId="0" fontId="21" fillId="0" borderId="0" xfId="47" applyFont="1" applyAlignment="1">
      <alignment horizontal="left"/>
    </xf>
    <xf numFmtId="164" fontId="18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21" fillId="0" borderId="0" xfId="0" applyNumberFormat="1" applyFont="1" applyAlignment="1">
      <alignment horizontal="left"/>
    </xf>
    <xf numFmtId="164" fontId="31" fillId="0" borderId="15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44" fontId="0" fillId="0" borderId="10" xfId="43" applyFont="1" applyBorder="1" applyAlignment="1">
      <alignment horizontal="right" wrapText="1"/>
    </xf>
    <xf numFmtId="44" fontId="0" fillId="0" borderId="0" xfId="43" applyFont="1" applyAlignment="1">
      <alignment horizontal="right"/>
    </xf>
    <xf numFmtId="44" fontId="21" fillId="0" borderId="0" xfId="43" applyFont="1" applyAlignment="1">
      <alignment horizontal="right"/>
    </xf>
    <xf numFmtId="0" fontId="31" fillId="38" borderId="15" xfId="0" applyFont="1" applyFill="1" applyBorder="1" applyAlignment="1">
      <alignment vertical="center"/>
    </xf>
    <xf numFmtId="0" fontId="31" fillId="38" borderId="15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16" fillId="36" borderId="0" xfId="0" applyFont="1" applyFill="1"/>
    <xf numFmtId="0" fontId="16" fillId="36" borderId="10" xfId="0" applyFont="1" applyFill="1" applyBorder="1" applyAlignment="1">
      <alignment horizontal="left" wrapText="1"/>
    </xf>
    <xf numFmtId="0" fontId="16" fillId="36" borderId="10" xfId="0" applyFont="1" applyFill="1" applyBorder="1" applyAlignment="1">
      <alignment horizontal="right" wrapText="1"/>
    </xf>
    <xf numFmtId="44" fontId="16" fillId="36" borderId="10" xfId="43" applyFont="1" applyFill="1" applyBorder="1" applyAlignment="1">
      <alignment horizontal="right" wrapText="1"/>
    </xf>
    <xf numFmtId="0" fontId="0" fillId="36" borderId="11" xfId="0" applyFill="1" applyBorder="1" applyAlignment="1">
      <alignment horizontal="right" wrapText="1"/>
    </xf>
    <xf numFmtId="0" fontId="0" fillId="36" borderId="10" xfId="0" applyFill="1" applyBorder="1" applyAlignment="1">
      <alignment horizontal="left" wrapText="1"/>
    </xf>
    <xf numFmtId="44" fontId="0" fillId="36" borderId="10" xfId="43" applyFont="1" applyFill="1" applyBorder="1" applyAlignment="1">
      <alignment horizontal="right" wrapText="1"/>
    </xf>
    <xf numFmtId="44" fontId="16" fillId="36" borderId="0" xfId="43" applyFont="1" applyFill="1" applyAlignment="1">
      <alignment horizontal="right"/>
    </xf>
    <xf numFmtId="0" fontId="16" fillId="36" borderId="11" xfId="0" applyFont="1" applyFill="1" applyBorder="1" applyAlignment="1">
      <alignment wrapText="1"/>
    </xf>
    <xf numFmtId="0" fontId="16" fillId="36" borderId="0" xfId="0" applyFont="1" applyFill="1" applyAlignment="1">
      <alignment wrapText="1"/>
    </xf>
    <xf numFmtId="0" fontId="16" fillId="36" borderId="0" xfId="0" applyFont="1" applyFill="1" applyAlignment="1">
      <alignment horizontal="left"/>
    </xf>
    <xf numFmtId="0" fontId="0" fillId="36" borderId="0" xfId="0" applyFill="1"/>
    <xf numFmtId="44" fontId="0" fillId="36" borderId="0" xfId="43" applyFont="1" applyFill="1" applyAlignment="1">
      <alignment horizontal="right"/>
    </xf>
    <xf numFmtId="164" fontId="16" fillId="36" borderId="0" xfId="0" applyNumberFormat="1" applyFont="1" applyFill="1" applyAlignment="1">
      <alignment horizontal="left"/>
    </xf>
    <xf numFmtId="0" fontId="32" fillId="36" borderId="0" xfId="0" applyFont="1" applyFill="1"/>
    <xf numFmtId="0" fontId="32" fillId="36" borderId="0" xfId="0" applyFont="1" applyFill="1" applyAlignment="1">
      <alignment horizontal="left"/>
    </xf>
    <xf numFmtId="0" fontId="0" fillId="36" borderId="0" xfId="0" applyFill="1" applyAlignment="1">
      <alignment wrapText="1"/>
    </xf>
    <xf numFmtId="164" fontId="21" fillId="37" borderId="0" xfId="0" applyNumberFormat="1" applyFont="1" applyFill="1" applyAlignment="1">
      <alignment horizontal="center"/>
    </xf>
    <xf numFmtId="0" fontId="32" fillId="37" borderId="0" xfId="0" applyFont="1" applyFill="1"/>
    <xf numFmtId="0" fontId="21" fillId="37" borderId="0" xfId="0" applyFont="1" applyFill="1" applyAlignment="1">
      <alignment horizontal="center"/>
    </xf>
    <xf numFmtId="0" fontId="21" fillId="37" borderId="0" xfId="0" applyFont="1" applyFill="1" applyAlignment="1">
      <alignment horizontal="left"/>
    </xf>
    <xf numFmtId="44" fontId="21" fillId="37" borderId="0" xfId="43" applyFont="1" applyFill="1" applyAlignment="1">
      <alignment horizontal="right"/>
    </xf>
    <xf numFmtId="0" fontId="0" fillId="37" borderId="0" xfId="0" applyFill="1"/>
    <xf numFmtId="164" fontId="0" fillId="37" borderId="0" xfId="0" applyNumberFormat="1" applyFill="1" applyAlignment="1">
      <alignment horizontal="left"/>
    </xf>
    <xf numFmtId="0" fontId="21" fillId="37" borderId="0" xfId="0" applyFont="1" applyFill="1"/>
    <xf numFmtId="164" fontId="20" fillId="37" borderId="0" xfId="0" applyNumberFormat="1" applyFont="1" applyFill="1" applyAlignment="1">
      <alignment horizontal="left"/>
    </xf>
    <xf numFmtId="0" fontId="32" fillId="37" borderId="0" xfId="0" applyFont="1" applyFill="1" applyAlignment="1">
      <alignment horizontal="left"/>
    </xf>
    <xf numFmtId="44" fontId="32" fillId="37" borderId="0" xfId="43" applyFont="1" applyFill="1" applyAlignment="1">
      <alignment horizontal="right"/>
    </xf>
    <xf numFmtId="0" fontId="16" fillId="0" borderId="0" xfId="0" applyFont="1"/>
    <xf numFmtId="0" fontId="16" fillId="0" borderId="10" xfId="0" applyFont="1" applyBorder="1" applyAlignment="1">
      <alignment horizontal="left" wrapText="1"/>
    </xf>
    <xf numFmtId="0" fontId="16" fillId="0" borderId="10" xfId="0" applyFont="1" applyBorder="1" applyAlignment="1">
      <alignment horizontal="right" wrapText="1"/>
    </xf>
    <xf numFmtId="44" fontId="16" fillId="0" borderId="10" xfId="43" applyFont="1" applyFill="1" applyBorder="1" applyAlignment="1">
      <alignment horizontal="right" wrapText="1"/>
    </xf>
    <xf numFmtId="0" fontId="16" fillId="0" borderId="11" xfId="0" applyFont="1" applyBorder="1" applyAlignment="1">
      <alignment horizontal="left" wrapText="1"/>
    </xf>
    <xf numFmtId="0" fontId="16" fillId="0" borderId="10" xfId="0" applyFont="1" applyBorder="1" applyAlignment="1">
      <alignment wrapText="1"/>
    </xf>
    <xf numFmtId="0" fontId="16" fillId="36" borderId="10" xfId="0" applyFont="1" applyFill="1" applyBorder="1" applyAlignment="1">
      <alignment wrapText="1"/>
    </xf>
    <xf numFmtId="0" fontId="0" fillId="36" borderId="10" xfId="0" applyFill="1" applyBorder="1" applyAlignment="1">
      <alignment wrapText="1"/>
    </xf>
    <xf numFmtId="0" fontId="17" fillId="0" borderId="0" xfId="0" applyFont="1"/>
    <xf numFmtId="0" fontId="16" fillId="33" borderId="0" xfId="0" applyFont="1" applyFill="1" applyAlignment="1">
      <alignment horizontal="left" wrapText="1"/>
    </xf>
    <xf numFmtId="164" fontId="25" fillId="0" borderId="0" xfId="0" applyNumberFormat="1" applyFont="1" applyAlignment="1">
      <alignment horizontal="left" wrapText="1"/>
    </xf>
    <xf numFmtId="0" fontId="25" fillId="0" borderId="0" xfId="0" applyFont="1" applyAlignment="1">
      <alignment horizontal="left" wrapText="1"/>
    </xf>
    <xf numFmtId="44" fontId="25" fillId="0" borderId="0" xfId="43" applyFont="1" applyBorder="1" applyAlignment="1">
      <alignment wrapText="1"/>
    </xf>
    <xf numFmtId="0" fontId="28" fillId="0" borderId="0" xfId="0" applyFont="1" applyAlignment="1">
      <alignment horizontal="left"/>
    </xf>
    <xf numFmtId="0" fontId="29" fillId="0" borderId="0" xfId="0" applyFont="1"/>
    <xf numFmtId="0" fontId="25" fillId="35" borderId="0" xfId="0" applyFont="1" applyFill="1" applyAlignment="1">
      <alignment wrapText="1"/>
    </xf>
    <xf numFmtId="164" fontId="30" fillId="35" borderId="0" xfId="0" applyNumberFormat="1" applyFont="1" applyFill="1" applyAlignment="1">
      <alignment horizontal="left" wrapText="1"/>
    </xf>
    <xf numFmtId="0" fontId="30" fillId="35" borderId="0" xfId="0" applyFont="1" applyFill="1" applyAlignment="1">
      <alignment horizontal="left" wrapText="1"/>
    </xf>
    <xf numFmtId="44" fontId="30" fillId="35" borderId="0" xfId="43" applyFont="1" applyFill="1" applyBorder="1" applyAlignment="1">
      <alignment wrapText="1"/>
    </xf>
    <xf numFmtId="0" fontId="16" fillId="36" borderId="0" xfId="0" applyFont="1" applyFill="1" applyAlignment="1">
      <alignment horizontal="left" wrapText="1"/>
    </xf>
    <xf numFmtId="44" fontId="16" fillId="36" borderId="0" xfId="43" applyFont="1" applyFill="1" applyBorder="1" applyAlignment="1">
      <alignment horizontal="right" wrapText="1"/>
    </xf>
    <xf numFmtId="0" fontId="30" fillId="35" borderId="0" xfId="0" applyFont="1" applyFill="1" applyAlignment="1">
      <alignment wrapText="1"/>
    </xf>
    <xf numFmtId="0" fontId="0" fillId="36" borderId="0" xfId="0" applyFill="1" applyAlignment="1">
      <alignment horizontal="right" wrapText="1"/>
    </xf>
    <xf numFmtId="0" fontId="0" fillId="36" borderId="0" xfId="0" applyFill="1" applyAlignment="1">
      <alignment horizontal="left" wrapText="1"/>
    </xf>
    <xf numFmtId="44" fontId="0" fillId="36" borderId="0" xfId="43" applyFont="1" applyFill="1" applyBorder="1" applyAlignment="1">
      <alignment horizontal="right" wrapText="1"/>
    </xf>
    <xf numFmtId="44" fontId="16" fillId="36" borderId="0" xfId="43" applyFont="1" applyFill="1" applyBorder="1" applyAlignment="1">
      <alignment horizontal="right"/>
    </xf>
    <xf numFmtId="164" fontId="30" fillId="0" borderId="0" xfId="0" applyNumberFormat="1" applyFont="1"/>
    <xf numFmtId="39" fontId="25" fillId="0" borderId="0" xfId="43" applyNumberFormat="1" applyFont="1" applyAlignment="1">
      <alignment wrapText="1"/>
    </xf>
    <xf numFmtId="39" fontId="27" fillId="0" borderId="0" xfId="43" applyNumberFormat="1" applyFont="1" applyBorder="1" applyAlignment="1">
      <alignment horizontal="left"/>
    </xf>
    <xf numFmtId="39" fontId="25" fillId="0" borderId="0" xfId="43" applyNumberFormat="1" applyFont="1" applyBorder="1" applyAlignment="1">
      <alignment horizontal="left"/>
    </xf>
    <xf numFmtId="39" fontId="29" fillId="0" borderId="0" xfId="43" applyNumberFormat="1" applyFont="1"/>
    <xf numFmtId="39" fontId="30" fillId="35" borderId="0" xfId="43" applyNumberFormat="1" applyFont="1" applyFill="1" applyAlignment="1">
      <alignment wrapText="1"/>
    </xf>
    <xf numFmtId="39" fontId="16" fillId="36" borderId="0" xfId="43" applyNumberFormat="1" applyFont="1" applyFill="1" applyBorder="1" applyAlignment="1">
      <alignment horizontal="right" wrapText="1"/>
    </xf>
    <xf numFmtId="39" fontId="0" fillId="36" borderId="0" xfId="43" applyNumberFormat="1" applyFont="1" applyFill="1" applyBorder="1" applyAlignment="1">
      <alignment horizontal="right" wrapText="1"/>
    </xf>
    <xf numFmtId="39" fontId="16" fillId="36" borderId="0" xfId="43" applyNumberFormat="1" applyFont="1" applyFill="1" applyBorder="1" applyAlignment="1">
      <alignment horizontal="right"/>
    </xf>
    <xf numFmtId="39" fontId="26" fillId="0" borderId="0" xfId="43" applyNumberFormat="1" applyFont="1" applyBorder="1" applyAlignment="1">
      <alignment horizontal="left"/>
    </xf>
    <xf numFmtId="39" fontId="26" fillId="0" borderId="0" xfId="43" applyNumberFormat="1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left" wrapText="1"/>
    </xf>
    <xf numFmtId="39" fontId="0" fillId="0" borderId="13" xfId="43" applyNumberFormat="1" applyFont="1" applyBorder="1" applyAlignment="1">
      <alignment horizontal="right" wrapText="1"/>
    </xf>
    <xf numFmtId="44" fontId="0" fillId="0" borderId="13" xfId="43" applyFont="1" applyBorder="1" applyAlignment="1">
      <alignment horizontal="right" wrapText="1"/>
    </xf>
    <xf numFmtId="0" fontId="18" fillId="0" borderId="13" xfId="0" applyFont="1" applyBorder="1" applyAlignment="1">
      <alignment horizontal="center"/>
    </xf>
    <xf numFmtId="0" fontId="16" fillId="36" borderId="13" xfId="0" applyFont="1" applyFill="1" applyBorder="1"/>
    <xf numFmtId="0" fontId="16" fillId="36" borderId="13" xfId="0" applyFont="1" applyFill="1" applyBorder="1" applyAlignment="1">
      <alignment wrapText="1"/>
    </xf>
    <xf numFmtId="39" fontId="16" fillId="36" borderId="13" xfId="43" applyNumberFormat="1" applyFont="1" applyFill="1" applyBorder="1" applyAlignment="1">
      <alignment horizontal="right"/>
    </xf>
    <xf numFmtId="44" fontId="16" fillId="36" borderId="13" xfId="43" applyFont="1" applyFill="1" applyBorder="1" applyAlignment="1">
      <alignment horizontal="right"/>
    </xf>
    <xf numFmtId="0" fontId="17" fillId="0" borderId="13" xfId="0" applyFont="1" applyBorder="1"/>
    <xf numFmtId="39" fontId="0" fillId="0" borderId="13" xfId="43" applyNumberFormat="1" applyFont="1" applyBorder="1" applyAlignment="1">
      <alignment horizontal="right"/>
    </xf>
    <xf numFmtId="44" fontId="0" fillId="0" borderId="13" xfId="43" applyFont="1" applyBorder="1" applyAlignment="1">
      <alignment horizontal="right"/>
    </xf>
    <xf numFmtId="0" fontId="16" fillId="36" borderId="13" xfId="0" applyFont="1" applyFill="1" applyBorder="1" applyAlignment="1">
      <alignment horizontal="left"/>
    </xf>
    <xf numFmtId="0" fontId="0" fillId="36" borderId="13" xfId="0" applyFill="1" applyBorder="1"/>
    <xf numFmtId="39" fontId="0" fillId="36" borderId="13" xfId="43" applyNumberFormat="1" applyFont="1" applyFill="1" applyBorder="1" applyAlignment="1">
      <alignment horizontal="right"/>
    </xf>
    <xf numFmtId="44" fontId="0" fillId="36" borderId="13" xfId="43" applyFont="1" applyFill="1" applyBorder="1" applyAlignment="1">
      <alignment horizontal="right"/>
    </xf>
    <xf numFmtId="164" fontId="16" fillId="36" borderId="13" xfId="0" applyNumberFormat="1" applyFont="1" applyFill="1" applyBorder="1" applyAlignment="1">
      <alignment horizontal="left"/>
    </xf>
    <xf numFmtId="0" fontId="32" fillId="36" borderId="13" xfId="0" applyFont="1" applyFill="1" applyBorder="1"/>
    <xf numFmtId="0" fontId="32" fillId="36" borderId="13" xfId="0" applyFont="1" applyFill="1" applyBorder="1" applyAlignment="1">
      <alignment horizontal="left"/>
    </xf>
    <xf numFmtId="164" fontId="31" fillId="0" borderId="13" xfId="0" applyNumberFormat="1" applyFont="1" applyBorder="1" applyAlignment="1">
      <alignment vertical="center"/>
    </xf>
    <xf numFmtId="0" fontId="0" fillId="36" borderId="13" xfId="0" applyFill="1" applyBorder="1" applyAlignment="1">
      <alignment wrapText="1"/>
    </xf>
    <xf numFmtId="164" fontId="21" fillId="37" borderId="13" xfId="0" applyNumberFormat="1" applyFont="1" applyFill="1" applyBorder="1" applyAlignment="1">
      <alignment horizontal="center"/>
    </xf>
    <xf numFmtId="0" fontId="32" fillId="37" borderId="13" xfId="0" applyFont="1" applyFill="1" applyBorder="1"/>
    <xf numFmtId="0" fontId="21" fillId="37" borderId="13" xfId="0" applyFont="1" applyFill="1" applyBorder="1" applyAlignment="1">
      <alignment horizontal="center"/>
    </xf>
    <xf numFmtId="0" fontId="21" fillId="37" borderId="13" xfId="0" applyFont="1" applyFill="1" applyBorder="1" applyAlignment="1">
      <alignment horizontal="left"/>
    </xf>
    <xf numFmtId="0" fontId="21" fillId="37" borderId="13" xfId="0" applyFont="1" applyFill="1" applyBorder="1"/>
    <xf numFmtId="39" fontId="21" fillId="37" borderId="13" xfId="43" applyNumberFormat="1" applyFont="1" applyFill="1" applyBorder="1" applyAlignment="1">
      <alignment horizontal="right"/>
    </xf>
    <xf numFmtId="44" fontId="21" fillId="37" borderId="13" xfId="43" applyFont="1" applyFill="1" applyBorder="1" applyAlignment="1">
      <alignment horizontal="right"/>
    </xf>
    <xf numFmtId="164" fontId="18" fillId="0" borderId="13" xfId="0" applyNumberFormat="1" applyFont="1" applyBorder="1" applyAlignment="1">
      <alignment horizontal="left"/>
    </xf>
    <xf numFmtId="0" fontId="21" fillId="0" borderId="13" xfId="0" applyFont="1" applyBorder="1"/>
    <xf numFmtId="0" fontId="21" fillId="0" borderId="13" xfId="42" applyFont="1" applyBorder="1" applyAlignment="1">
      <alignment horizontal="left"/>
    </xf>
    <xf numFmtId="39" fontId="21" fillId="0" borderId="13" xfId="43" applyNumberFormat="1" applyFont="1" applyBorder="1" applyAlignment="1">
      <alignment horizontal="right"/>
    </xf>
    <xf numFmtId="44" fontId="21" fillId="0" borderId="13" xfId="43" applyFont="1" applyBorder="1" applyAlignment="1">
      <alignment horizontal="right"/>
    </xf>
    <xf numFmtId="164" fontId="0" fillId="0" borderId="13" xfId="0" applyNumberFormat="1" applyBorder="1" applyAlignment="1">
      <alignment horizontal="left"/>
    </xf>
    <xf numFmtId="164" fontId="0" fillId="37" borderId="13" xfId="0" applyNumberFormat="1" applyFill="1" applyBorder="1" applyAlignment="1">
      <alignment horizontal="left"/>
    </xf>
    <xf numFmtId="0" fontId="21" fillId="0" borderId="13" xfId="44" applyFont="1" applyBorder="1" applyAlignment="1">
      <alignment horizontal="left"/>
    </xf>
    <xf numFmtId="0" fontId="21" fillId="0" borderId="13" xfId="45" applyFont="1" applyBorder="1" applyAlignment="1">
      <alignment horizontal="left"/>
    </xf>
    <xf numFmtId="164" fontId="20" fillId="37" borderId="13" xfId="0" applyNumberFormat="1" applyFont="1" applyFill="1" applyBorder="1" applyAlignment="1">
      <alignment horizontal="left"/>
    </xf>
    <xf numFmtId="0" fontId="32" fillId="37" borderId="13" xfId="0" applyFont="1" applyFill="1" applyBorder="1" applyAlignment="1">
      <alignment horizontal="left"/>
    </xf>
    <xf numFmtId="39" fontId="32" fillId="37" borderId="13" xfId="43" applyNumberFormat="1" applyFont="1" applyFill="1" applyBorder="1" applyAlignment="1">
      <alignment horizontal="right"/>
    </xf>
    <xf numFmtId="44" fontId="32" fillId="37" borderId="13" xfId="43" applyFont="1" applyFill="1" applyBorder="1" applyAlignment="1">
      <alignment horizontal="right"/>
    </xf>
    <xf numFmtId="0" fontId="21" fillId="0" borderId="13" xfId="46" applyFont="1" applyBorder="1" applyAlignment="1">
      <alignment horizontal="left"/>
    </xf>
    <xf numFmtId="0" fontId="21" fillId="0" borderId="13" xfId="47" applyFont="1" applyBorder="1" applyAlignment="1">
      <alignment horizontal="left"/>
    </xf>
    <xf numFmtId="0" fontId="0" fillId="39" borderId="0" xfId="0" applyFill="1"/>
    <xf numFmtId="39" fontId="0" fillId="0" borderId="13" xfId="43" applyNumberFormat="1" applyFont="1" applyFill="1" applyBorder="1" applyAlignment="1">
      <alignment horizontal="right" wrapText="1"/>
    </xf>
    <xf numFmtId="44" fontId="0" fillId="0" borderId="13" xfId="43" applyFont="1" applyFill="1" applyBorder="1" applyAlignment="1">
      <alignment horizontal="right" wrapText="1"/>
    </xf>
    <xf numFmtId="0" fontId="0" fillId="0" borderId="16" xfId="0" applyBorder="1"/>
    <xf numFmtId="43" fontId="0" fillId="0" borderId="10" xfId="48" applyFont="1" applyBorder="1" applyAlignment="1">
      <alignment horizontal="right" wrapText="1"/>
    </xf>
    <xf numFmtId="43" fontId="0" fillId="0" borderId="13" xfId="48" applyFont="1" applyBorder="1" applyAlignment="1">
      <alignment horizontal="right" wrapText="1"/>
    </xf>
    <xf numFmtId="0" fontId="0" fillId="0" borderId="13" xfId="0" applyBorder="1" applyAlignment="1">
      <alignment horizontal="center" wrapText="1"/>
    </xf>
    <xf numFmtId="0" fontId="29" fillId="0" borderId="0" xfId="0" applyFont="1" applyAlignment="1">
      <alignment horizontal="center"/>
    </xf>
    <xf numFmtId="0" fontId="30" fillId="35" borderId="0" xfId="0" applyFont="1" applyFill="1" applyAlignment="1">
      <alignment horizontal="center" wrapText="1"/>
    </xf>
    <xf numFmtId="0" fontId="16" fillId="36" borderId="0" xfId="0" applyFont="1" applyFill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36" borderId="0" xfId="0" applyFill="1" applyAlignment="1">
      <alignment horizontal="center" wrapText="1"/>
    </xf>
    <xf numFmtId="0" fontId="16" fillId="36" borderId="0" xfId="0" applyFont="1" applyFill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3" xfId="0" applyNumberFormat="1" applyBorder="1" applyAlignment="1">
      <alignment horizontal="center" wrapText="1"/>
    </xf>
    <xf numFmtId="0" fontId="16" fillId="36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32" fillId="37" borderId="13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44" fontId="0" fillId="40" borderId="13" xfId="43" applyFont="1" applyFill="1" applyBorder="1" applyAlignment="1">
      <alignment horizontal="right" wrapText="1"/>
    </xf>
    <xf numFmtId="0" fontId="0" fillId="0" borderId="13" xfId="0" applyBorder="1" applyAlignment="1">
      <alignment horizontal="left" vertical="center" wrapText="1"/>
    </xf>
    <xf numFmtId="0" fontId="21" fillId="41" borderId="13" xfId="0" applyFont="1" applyFill="1" applyBorder="1"/>
    <xf numFmtId="39" fontId="21" fillId="0" borderId="17" xfId="43" applyNumberFormat="1" applyFont="1" applyBorder="1" applyAlignment="1">
      <alignment horizontal="right"/>
    </xf>
    <xf numFmtId="44" fontId="21" fillId="40" borderId="13" xfId="43" applyFont="1" applyFill="1" applyBorder="1" applyAlignment="1">
      <alignment horizontal="right"/>
    </xf>
    <xf numFmtId="43" fontId="21" fillId="0" borderId="13" xfId="48" applyFont="1" applyBorder="1" applyAlignment="1">
      <alignment horizontal="right"/>
    </xf>
    <xf numFmtId="0" fontId="30" fillId="35" borderId="0" xfId="0" applyFont="1" applyFill="1" applyAlignment="1">
      <alignment horizontal="center"/>
    </xf>
    <xf numFmtId="0" fontId="16" fillId="36" borderId="13" xfId="0" applyFont="1" applyFill="1" applyBorder="1" applyAlignment="1">
      <alignment horizontal="center" wrapText="1"/>
    </xf>
    <xf numFmtId="0" fontId="32" fillId="36" borderId="13" xfId="0" applyFont="1" applyFill="1" applyBorder="1" applyAlignment="1">
      <alignment horizontal="center"/>
    </xf>
    <xf numFmtId="0" fontId="0" fillId="36" borderId="13" xfId="0" applyFill="1" applyBorder="1" applyAlignment="1">
      <alignment horizontal="center" wrapText="1"/>
    </xf>
    <xf numFmtId="0" fontId="0" fillId="0" borderId="17" xfId="0" applyBorder="1"/>
    <xf numFmtId="0" fontId="25" fillId="0" borderId="13" xfId="0" applyFont="1" applyBorder="1" applyAlignment="1">
      <alignment wrapText="1"/>
    </xf>
    <xf numFmtId="44" fontId="25" fillId="0" borderId="13" xfId="0" applyNumberFormat="1" applyFont="1" applyBorder="1" applyAlignment="1">
      <alignment wrapText="1"/>
    </xf>
    <xf numFmtId="43" fontId="25" fillId="0" borderId="13" xfId="48" applyFont="1" applyBorder="1" applyAlignment="1">
      <alignment wrapText="1"/>
    </xf>
    <xf numFmtId="44" fontId="36" fillId="0" borderId="13" xfId="43" applyFont="1" applyBorder="1" applyAlignment="1">
      <alignment wrapText="1"/>
    </xf>
    <xf numFmtId="0" fontId="35" fillId="0" borderId="13" xfId="0" applyFont="1" applyBorder="1" applyAlignment="1">
      <alignment horizontal="center" wrapText="1"/>
    </xf>
    <xf numFmtId="0" fontId="0" fillId="41" borderId="13" xfId="0" applyFill="1" applyBorder="1" applyAlignment="1">
      <alignment wrapText="1"/>
    </xf>
    <xf numFmtId="44" fontId="0" fillId="0" borderId="13" xfId="0" applyNumberFormat="1" applyBorder="1" applyAlignment="1">
      <alignment wrapText="1"/>
    </xf>
    <xf numFmtId="0" fontId="0" fillId="41" borderId="0" xfId="0" applyFill="1" applyAlignment="1">
      <alignment wrapText="1"/>
    </xf>
    <xf numFmtId="164" fontId="0" fillId="43" borderId="13" xfId="0" applyNumberFormat="1" applyFill="1" applyBorder="1" applyAlignment="1">
      <alignment horizontal="left"/>
    </xf>
    <xf numFmtId="0" fontId="21" fillId="43" borderId="13" xfId="0" applyFont="1" applyFill="1" applyBorder="1"/>
    <xf numFmtId="0" fontId="21" fillId="43" borderId="13" xfId="0" applyFont="1" applyFill="1" applyBorder="1" applyAlignment="1">
      <alignment horizontal="center"/>
    </xf>
    <xf numFmtId="0" fontId="21" fillId="43" borderId="13" xfId="47" applyFont="1" applyFill="1" applyBorder="1" applyAlignment="1">
      <alignment horizontal="left"/>
    </xf>
    <xf numFmtId="39" fontId="21" fillId="43" borderId="13" xfId="43" applyNumberFormat="1" applyFont="1" applyFill="1" applyBorder="1" applyAlignment="1">
      <alignment horizontal="right"/>
    </xf>
    <xf numFmtId="164" fontId="0" fillId="44" borderId="13" xfId="0" applyNumberFormat="1" applyFill="1" applyBorder="1" applyAlignment="1">
      <alignment horizontal="left"/>
    </xf>
    <xf numFmtId="0" fontId="21" fillId="44" borderId="13" xfId="0" applyFont="1" applyFill="1" applyBorder="1"/>
    <xf numFmtId="0" fontId="21" fillId="44" borderId="13" xfId="0" applyFont="1" applyFill="1" applyBorder="1" applyAlignment="1">
      <alignment horizontal="center"/>
    </xf>
    <xf numFmtId="0" fontId="21" fillId="44" borderId="13" xfId="47" applyFont="1" applyFill="1" applyBorder="1" applyAlignment="1">
      <alignment horizontal="left"/>
    </xf>
    <xf numFmtId="39" fontId="21" fillId="44" borderId="13" xfId="43" applyNumberFormat="1" applyFont="1" applyFill="1" applyBorder="1" applyAlignment="1">
      <alignment horizontal="right"/>
    </xf>
    <xf numFmtId="164" fontId="0" fillId="34" borderId="13" xfId="0" applyNumberFormat="1" applyFill="1" applyBorder="1" applyAlignment="1">
      <alignment horizontal="left"/>
    </xf>
    <xf numFmtId="0" fontId="21" fillId="34" borderId="13" xfId="0" applyFont="1" applyFill="1" applyBorder="1"/>
    <xf numFmtId="0" fontId="21" fillId="34" borderId="13" xfId="0" applyFont="1" applyFill="1" applyBorder="1" applyAlignment="1">
      <alignment horizontal="center"/>
    </xf>
    <xf numFmtId="0" fontId="21" fillId="34" borderId="13" xfId="47" applyFont="1" applyFill="1" applyBorder="1" applyAlignment="1">
      <alignment horizontal="left"/>
    </xf>
    <xf numFmtId="39" fontId="21" fillId="34" borderId="13" xfId="43" applyNumberFormat="1" applyFont="1" applyFill="1" applyBorder="1" applyAlignment="1">
      <alignment horizontal="right"/>
    </xf>
    <xf numFmtId="164" fontId="0" fillId="45" borderId="13" xfId="0" applyNumberFormat="1" applyFill="1" applyBorder="1" applyAlignment="1">
      <alignment horizontal="left"/>
    </xf>
    <xf numFmtId="0" fontId="21" fillId="45" borderId="13" xfId="0" applyFont="1" applyFill="1" applyBorder="1"/>
    <xf numFmtId="0" fontId="21" fillId="45" borderId="13" xfId="0" applyFont="1" applyFill="1" applyBorder="1" applyAlignment="1">
      <alignment horizontal="center"/>
    </xf>
    <xf numFmtId="0" fontId="21" fillId="45" borderId="13" xfId="47" applyFont="1" applyFill="1" applyBorder="1" applyAlignment="1">
      <alignment horizontal="left"/>
    </xf>
    <xf numFmtId="39" fontId="21" fillId="45" borderId="13" xfId="43" applyNumberFormat="1" applyFont="1" applyFill="1" applyBorder="1" applyAlignment="1">
      <alignment horizontal="right"/>
    </xf>
    <xf numFmtId="164" fontId="0" fillId="46" borderId="13" xfId="0" applyNumberFormat="1" applyFill="1" applyBorder="1" applyAlignment="1">
      <alignment horizontal="left"/>
    </xf>
    <xf numFmtId="0" fontId="21" fillId="46" borderId="13" xfId="0" applyFont="1" applyFill="1" applyBorder="1"/>
    <xf numFmtId="0" fontId="21" fillId="46" borderId="13" xfId="0" applyFont="1" applyFill="1" applyBorder="1" applyAlignment="1">
      <alignment horizontal="center"/>
    </xf>
    <xf numFmtId="0" fontId="21" fillId="46" borderId="13" xfId="47" applyFont="1" applyFill="1" applyBorder="1" applyAlignment="1">
      <alignment horizontal="left"/>
    </xf>
    <xf numFmtId="39" fontId="21" fillId="46" borderId="13" xfId="43" applyNumberFormat="1" applyFont="1" applyFill="1" applyBorder="1" applyAlignment="1">
      <alignment horizontal="right"/>
    </xf>
    <xf numFmtId="164" fontId="0" fillId="47" borderId="13" xfId="0" applyNumberFormat="1" applyFill="1" applyBorder="1" applyAlignment="1">
      <alignment horizontal="left"/>
    </xf>
    <xf numFmtId="0" fontId="21" fillId="47" borderId="13" xfId="0" applyFont="1" applyFill="1" applyBorder="1"/>
    <xf numFmtId="0" fontId="21" fillId="47" borderId="13" xfId="0" applyFont="1" applyFill="1" applyBorder="1" applyAlignment="1">
      <alignment horizontal="center"/>
    </xf>
    <xf numFmtId="0" fontId="21" fillId="47" borderId="13" xfId="47" applyFont="1" applyFill="1" applyBorder="1" applyAlignment="1">
      <alignment horizontal="left"/>
    </xf>
    <xf numFmtId="39" fontId="21" fillId="47" borderId="13" xfId="43" applyNumberFormat="1" applyFont="1" applyFill="1" applyBorder="1" applyAlignment="1">
      <alignment horizontal="right"/>
    </xf>
    <xf numFmtId="0" fontId="0" fillId="47" borderId="13" xfId="0" applyFill="1" applyBorder="1"/>
    <xf numFmtId="0" fontId="0" fillId="47" borderId="13" xfId="0" applyFill="1" applyBorder="1" applyAlignment="1">
      <alignment wrapText="1"/>
    </xf>
    <xf numFmtId="0" fontId="0" fillId="47" borderId="13" xfId="0" applyFill="1" applyBorder="1" applyAlignment="1">
      <alignment horizontal="center" wrapText="1"/>
    </xf>
    <xf numFmtId="0" fontId="0" fillId="47" borderId="13" xfId="0" applyFill="1" applyBorder="1" applyAlignment="1">
      <alignment horizontal="left" wrapText="1"/>
    </xf>
    <xf numFmtId="39" fontId="0" fillId="47" borderId="13" xfId="43" applyNumberFormat="1" applyFont="1" applyFill="1" applyBorder="1" applyAlignment="1">
      <alignment horizontal="right" wrapText="1"/>
    </xf>
    <xf numFmtId="0" fontId="0" fillId="43" borderId="13" xfId="0" applyFill="1" applyBorder="1"/>
    <xf numFmtId="0" fontId="0" fillId="43" borderId="13" xfId="0" applyFill="1" applyBorder="1" applyAlignment="1">
      <alignment wrapText="1"/>
    </xf>
    <xf numFmtId="0" fontId="0" fillId="43" borderId="13" xfId="0" applyFill="1" applyBorder="1" applyAlignment="1">
      <alignment horizontal="center" wrapText="1"/>
    </xf>
    <xf numFmtId="0" fontId="0" fillId="43" borderId="13" xfId="0" applyFill="1" applyBorder="1" applyAlignment="1">
      <alignment horizontal="left" wrapText="1"/>
    </xf>
    <xf numFmtId="39" fontId="0" fillId="43" borderId="13" xfId="43" applyNumberFormat="1" applyFont="1" applyFill="1" applyBorder="1" applyAlignment="1">
      <alignment horizontal="right" wrapText="1"/>
    </xf>
    <xf numFmtId="0" fontId="0" fillId="48" borderId="13" xfId="0" applyFill="1" applyBorder="1"/>
    <xf numFmtId="0" fontId="0" fillId="48" borderId="13" xfId="0" applyFill="1" applyBorder="1" applyAlignment="1">
      <alignment wrapText="1"/>
    </xf>
    <xf numFmtId="0" fontId="0" fillId="48" borderId="13" xfId="0" applyFill="1" applyBorder="1" applyAlignment="1">
      <alignment horizontal="center" wrapText="1"/>
    </xf>
    <xf numFmtId="0" fontId="0" fillId="48" borderId="13" xfId="0" applyFill="1" applyBorder="1" applyAlignment="1">
      <alignment horizontal="left" wrapText="1"/>
    </xf>
    <xf numFmtId="39" fontId="0" fillId="48" borderId="13" xfId="43" applyNumberFormat="1" applyFont="1" applyFill="1" applyBorder="1" applyAlignment="1">
      <alignment horizontal="right" wrapText="1"/>
    </xf>
    <xf numFmtId="49" fontId="18" fillId="34" borderId="13" xfId="0" applyNumberFormat="1" applyFont="1" applyFill="1" applyBorder="1" applyAlignment="1">
      <alignment horizontal="center"/>
    </xf>
    <xf numFmtId="0" fontId="0" fillId="34" borderId="13" xfId="0" applyFill="1" applyBorder="1" applyAlignment="1">
      <alignment wrapText="1"/>
    </xf>
    <xf numFmtId="0" fontId="0" fillId="34" borderId="13" xfId="0" applyFill="1" applyBorder="1" applyAlignment="1">
      <alignment horizontal="center" wrapText="1"/>
    </xf>
    <xf numFmtId="0" fontId="0" fillId="34" borderId="13" xfId="0" applyFill="1" applyBorder="1" applyAlignment="1">
      <alignment horizontal="left" wrapText="1"/>
    </xf>
    <xf numFmtId="39" fontId="0" fillId="34" borderId="13" xfId="43" applyNumberFormat="1" applyFont="1" applyFill="1" applyBorder="1" applyAlignment="1">
      <alignment horizontal="right" wrapText="1"/>
    </xf>
    <xf numFmtId="164" fontId="0" fillId="34" borderId="13" xfId="0" applyNumberFormat="1" applyFill="1" applyBorder="1"/>
    <xf numFmtId="49" fontId="18" fillId="49" borderId="13" xfId="0" applyNumberFormat="1" applyFont="1" applyFill="1" applyBorder="1" applyAlignment="1">
      <alignment horizontal="center"/>
    </xf>
    <xf numFmtId="0" fontId="0" fillId="49" borderId="13" xfId="0" applyFill="1" applyBorder="1" applyAlignment="1">
      <alignment wrapText="1"/>
    </xf>
    <xf numFmtId="0" fontId="0" fillId="49" borderId="13" xfId="0" applyFill="1" applyBorder="1" applyAlignment="1">
      <alignment horizontal="center" wrapText="1"/>
    </xf>
    <xf numFmtId="0" fontId="0" fillId="49" borderId="13" xfId="0" applyFill="1" applyBorder="1" applyAlignment="1">
      <alignment horizontal="left" wrapText="1"/>
    </xf>
    <xf numFmtId="39" fontId="0" fillId="49" borderId="13" xfId="43" applyNumberFormat="1" applyFont="1" applyFill="1" applyBorder="1" applyAlignment="1">
      <alignment horizontal="right" wrapText="1"/>
    </xf>
    <xf numFmtId="0" fontId="0" fillId="50" borderId="13" xfId="0" applyFill="1" applyBorder="1"/>
    <xf numFmtId="0" fontId="0" fillId="50" borderId="13" xfId="0" applyFill="1" applyBorder="1" applyAlignment="1">
      <alignment wrapText="1"/>
    </xf>
    <xf numFmtId="0" fontId="0" fillId="50" borderId="13" xfId="0" applyFill="1" applyBorder="1" applyAlignment="1">
      <alignment horizontal="center" wrapText="1"/>
    </xf>
    <xf numFmtId="0" fontId="0" fillId="50" borderId="13" xfId="0" applyFill="1" applyBorder="1" applyAlignment="1">
      <alignment horizontal="left" wrapText="1"/>
    </xf>
    <xf numFmtId="39" fontId="0" fillId="50" borderId="13" xfId="43" applyNumberFormat="1" applyFont="1" applyFill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39" fontId="0" fillId="0" borderId="0" xfId="43" applyNumberFormat="1" applyFont="1" applyBorder="1" applyAlignment="1">
      <alignment horizontal="right" wrapText="1"/>
    </xf>
    <xf numFmtId="44" fontId="0" fillId="0" borderId="0" xfId="43" applyFont="1" applyBorder="1" applyAlignment="1">
      <alignment horizontal="right" wrapText="1"/>
    </xf>
    <xf numFmtId="39" fontId="0" fillId="0" borderId="0" xfId="43" applyNumberFormat="1" applyFont="1" applyFill="1" applyBorder="1" applyAlignment="1">
      <alignment horizontal="right" wrapText="1"/>
    </xf>
    <xf numFmtId="44" fontId="0" fillId="0" borderId="0" xfId="43" applyFont="1" applyFill="1" applyBorder="1" applyAlignment="1">
      <alignment horizontal="right" wrapText="1"/>
    </xf>
    <xf numFmtId="43" fontId="25" fillId="0" borderId="0" xfId="48" applyFont="1" applyBorder="1" applyAlignment="1">
      <alignment wrapText="1"/>
    </xf>
    <xf numFmtId="44" fontId="25" fillId="0" borderId="0" xfId="0" applyNumberFormat="1" applyFont="1" applyAlignment="1">
      <alignment wrapText="1"/>
    </xf>
    <xf numFmtId="43" fontId="35" fillId="0" borderId="13" xfId="48" applyFont="1" applyBorder="1" applyAlignment="1">
      <alignment horizontal="center" wrapText="1"/>
    </xf>
    <xf numFmtId="43" fontId="25" fillId="0" borderId="0" xfId="48" applyFont="1" applyAlignment="1">
      <alignment wrapText="1"/>
    </xf>
    <xf numFmtId="43" fontId="0" fillId="0" borderId="0" xfId="48" applyFont="1" applyAlignment="1">
      <alignment wrapText="1"/>
    </xf>
    <xf numFmtId="43" fontId="25" fillId="0" borderId="0" xfId="48" applyFont="1" applyFill="1" applyAlignment="1">
      <alignment wrapText="1"/>
    </xf>
    <xf numFmtId="43" fontId="0" fillId="0" borderId="13" xfId="48" applyFont="1" applyBorder="1" applyAlignment="1">
      <alignment wrapText="1"/>
    </xf>
    <xf numFmtId="39" fontId="21" fillId="0" borderId="13" xfId="43" applyNumberFormat="1" applyFont="1" applyFill="1" applyBorder="1" applyAlignment="1">
      <alignment horizontal="right"/>
    </xf>
    <xf numFmtId="44" fontId="21" fillId="0" borderId="13" xfId="43" applyFont="1" applyFill="1" applyBorder="1" applyAlignment="1">
      <alignment horizontal="right"/>
    </xf>
    <xf numFmtId="43" fontId="0" fillId="0" borderId="0" xfId="48" applyFont="1" applyFill="1" applyAlignment="1">
      <alignment wrapText="1"/>
    </xf>
    <xf numFmtId="165" fontId="33" fillId="42" borderId="18" xfId="43" applyNumberFormat="1" applyFont="1" applyFill="1" applyBorder="1" applyAlignment="1">
      <alignment horizontal="center" vertical="center" wrapText="1"/>
    </xf>
    <xf numFmtId="165" fontId="33" fillId="42" borderId="19" xfId="43" applyNumberFormat="1" applyFont="1" applyFill="1" applyBorder="1" applyAlignment="1">
      <alignment horizontal="center" vertical="center" wrapText="1"/>
    </xf>
    <xf numFmtId="43" fontId="34" fillId="39" borderId="18" xfId="48" applyFont="1" applyFill="1" applyBorder="1" applyAlignment="1">
      <alignment horizontal="center" vertical="center" wrapText="1"/>
    </xf>
    <xf numFmtId="43" fontId="34" fillId="39" borderId="19" xfId="48" applyFont="1" applyFill="1" applyBorder="1" applyAlignment="1">
      <alignment horizontal="center" vertical="center" wrapText="1"/>
    </xf>
    <xf numFmtId="44" fontId="34" fillId="39" borderId="18" xfId="43" applyFont="1" applyFill="1" applyBorder="1" applyAlignment="1">
      <alignment horizontal="center" vertical="center" wrapText="1"/>
    </xf>
    <xf numFmtId="44" fontId="34" fillId="39" borderId="19" xfId="43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wrapText="1"/>
    </xf>
    <xf numFmtId="0" fontId="36" fillId="0" borderId="17" xfId="0" applyFont="1" applyBorder="1" applyAlignment="1">
      <alignment horizontal="center" wrapText="1"/>
    </xf>
    <xf numFmtId="0" fontId="36" fillId="0" borderId="20" xfId="0" applyFont="1" applyBorder="1" applyAlignment="1">
      <alignment horizontal="center" wrapText="1"/>
    </xf>
    <xf numFmtId="0" fontId="36" fillId="0" borderId="21" xfId="0" applyFont="1" applyBorder="1" applyAlignment="1">
      <alignment horizontal="center" wrapText="1"/>
    </xf>
    <xf numFmtId="44" fontId="36" fillId="40" borderId="13" xfId="43" applyFont="1" applyFill="1" applyBorder="1" applyAlignment="1">
      <alignment horizontal="center" wrapText="1"/>
    </xf>
    <xf numFmtId="0" fontId="27" fillId="0" borderId="0" xfId="0" applyFont="1" applyAlignment="1">
      <alignment horizontal="left"/>
    </xf>
    <xf numFmtId="44" fontId="25" fillId="0" borderId="21" xfId="0" applyNumberFormat="1" applyFont="1" applyBorder="1" applyAlignment="1">
      <alignment wrapText="1"/>
    </xf>
    <xf numFmtId="0" fontId="25" fillId="41" borderId="13" xfId="0" applyFont="1" applyFill="1" applyBorder="1" applyAlignment="1">
      <alignment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3" xfId="46" xr:uid="{B19D1C45-8860-43B0-81D6-4F250AFA93D0}"/>
    <cellStyle name="Normal 14" xfId="47" xr:uid="{4D04B970-F983-4BB4-B262-8EA45B4FB3A2}"/>
    <cellStyle name="Normal 2" xfId="42" xr:uid="{65D6E503-08CD-4547-A604-B2509BA39297}"/>
    <cellStyle name="Normal 4" xfId="44" xr:uid="{9DB20434-AB16-4642-962E-0FD299D6B65C}"/>
    <cellStyle name="Normal 9" xfId="45" xr:uid="{1571870D-E8AF-46DE-ACAD-EA8BCDE902E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9</xdr:col>
      <xdr:colOff>66677</xdr:colOff>
      <xdr:row>5</xdr:row>
      <xdr:rowOff>28575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5" r="2128"/>
        <a:stretch/>
      </xdr:blipFill>
      <xdr:spPr>
        <a:xfrm rot="5400000" flipH="1" flipV="1">
          <a:off x="3209926" y="-3162301"/>
          <a:ext cx="1828800" cy="8248652"/>
        </a:xfrm>
        <a:prstGeom prst="rect">
          <a:avLst/>
        </a:prstGeom>
      </xdr:spPr>
    </xdr:pic>
    <xdr:clientData/>
  </xdr:twoCellAnchor>
  <xdr:twoCellAnchor>
    <xdr:from>
      <xdr:col>1</xdr:col>
      <xdr:colOff>981074</xdr:colOff>
      <xdr:row>2</xdr:row>
      <xdr:rowOff>104776</xdr:rowOff>
    </xdr:from>
    <xdr:to>
      <xdr:col>9</xdr:col>
      <xdr:colOff>419099</xdr:colOff>
      <xdr:row>3</xdr:row>
      <xdr:rowOff>311555</xdr:rowOff>
    </xdr:to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95474" y="447676"/>
          <a:ext cx="6448425" cy="825904"/>
        </a:xfrm>
        <a:prstGeom prst="rect">
          <a:avLst/>
        </a:prstGeom>
        <a:noFill/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2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Sysco Northern New England </a:t>
          </a:r>
          <a:br>
            <a:rPr lang="en-US" sz="22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22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NOI for </a:t>
          </a:r>
          <a:br>
            <a:rPr lang="en-US" sz="22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2200" b="1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School Year 2024-25</a:t>
          </a:r>
          <a:endParaRPr lang="en-US" sz="2200">
            <a:effectLst/>
          </a:endParaRPr>
        </a:p>
      </xdr:txBody>
    </xdr:sp>
    <xdr:clientData/>
  </xdr:twoCellAnchor>
  <xdr:twoCellAnchor editAs="oneCell">
    <xdr:from>
      <xdr:col>1</xdr:col>
      <xdr:colOff>1123950</xdr:colOff>
      <xdr:row>0</xdr:row>
      <xdr:rowOff>133350</xdr:rowOff>
    </xdr:from>
    <xdr:to>
      <xdr:col>1</xdr:col>
      <xdr:colOff>2279721</xdr:colOff>
      <xdr:row>2</xdr:row>
      <xdr:rowOff>390525</xdr:rowOff>
    </xdr:to>
    <xdr:pic>
      <xdr:nvPicPr>
        <xdr:cNvPr id="7" name="Picture 6" descr="A blue and green logo&#10;&#10;Description automatically generate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133350"/>
          <a:ext cx="1155771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0</xdr:row>
      <xdr:rowOff>152400</xdr:rowOff>
    </xdr:from>
    <xdr:to>
      <xdr:col>1</xdr:col>
      <xdr:colOff>1447800</xdr:colOff>
      <xdr:row>4</xdr:row>
      <xdr:rowOff>171450</xdr:rowOff>
    </xdr:to>
    <xdr:pic>
      <xdr:nvPicPr>
        <xdr:cNvPr id="8" name="Graphic 3" descr="Lunch Box with solid fill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81050" y="152400"/>
          <a:ext cx="1581150" cy="1581150"/>
        </a:xfrm>
        <a:custGeom>
          <a:avLst/>
          <a:gdLst/>
          <a:ahLst/>
          <a:cxnLst/>
          <a:rect l="l" t="t" r="r" b="b"/>
          <a:pathLst>
            <a:path w="4114800" h="5712488">
              <a:moveTo>
                <a:pt x="133155" y="0"/>
              </a:moveTo>
              <a:lnTo>
                <a:pt x="3981645" y="0"/>
              </a:lnTo>
              <a:cubicBezTo>
                <a:pt x="4055184" y="0"/>
                <a:pt x="4114800" y="59616"/>
                <a:pt x="4114800" y="133155"/>
              </a:cubicBezTo>
              <a:lnTo>
                <a:pt x="4114800" y="5579333"/>
              </a:lnTo>
              <a:cubicBezTo>
                <a:pt x="4114800" y="5652872"/>
                <a:pt x="4055184" y="5712488"/>
                <a:pt x="3981645" y="5712488"/>
              </a:cubicBezTo>
              <a:lnTo>
                <a:pt x="133155" y="5712488"/>
              </a:lnTo>
              <a:cubicBezTo>
                <a:pt x="59616" y="5712488"/>
                <a:pt x="0" y="5652872"/>
                <a:pt x="0" y="5579333"/>
              </a:cubicBezTo>
              <a:lnTo>
                <a:pt x="0" y="133155"/>
              </a:lnTo>
              <a:cubicBezTo>
                <a:pt x="0" y="59616"/>
                <a:pt x="59616" y="0"/>
                <a:pt x="133155" y="0"/>
              </a:cubicBezTo>
              <a:close/>
            </a:path>
          </a:pathLst>
        </a:custGeom>
      </xdr:spPr>
    </xdr:pic>
    <xdr:clientData/>
  </xdr:twoCellAnchor>
  <xdr:twoCellAnchor editAs="oneCell">
    <xdr:from>
      <xdr:col>0</xdr:col>
      <xdr:colOff>19050</xdr:colOff>
      <xdr:row>204</xdr:row>
      <xdr:rowOff>19049</xdr:rowOff>
    </xdr:from>
    <xdr:to>
      <xdr:col>7</xdr:col>
      <xdr:colOff>533400</xdr:colOff>
      <xdr:row>215</xdr:row>
      <xdr:rowOff>28574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5" r="2128"/>
        <a:stretch/>
      </xdr:blipFill>
      <xdr:spPr>
        <a:xfrm rot="5400000" flipH="1" flipV="1">
          <a:off x="3433762" y="41886187"/>
          <a:ext cx="1971675" cy="8096250"/>
        </a:xfrm>
        <a:prstGeom prst="rect">
          <a:avLst/>
        </a:prstGeom>
      </xdr:spPr>
    </xdr:pic>
    <xdr:clientData/>
  </xdr:twoCellAnchor>
  <xdr:twoCellAnchor>
    <xdr:from>
      <xdr:col>1</xdr:col>
      <xdr:colOff>414562</xdr:colOff>
      <xdr:row>209</xdr:row>
      <xdr:rowOff>15689</xdr:rowOff>
    </xdr:from>
    <xdr:to>
      <xdr:col>2</xdr:col>
      <xdr:colOff>276225</xdr:colOff>
      <xdr:row>214</xdr:row>
      <xdr:rowOff>26305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328962" y="45878564"/>
          <a:ext cx="2766788" cy="86786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Sysco NNE - NOI Contact Information</a:t>
          </a:r>
        </a:p>
        <a:p>
          <a:r>
            <a:rPr lang="en-US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Brenda Fenderson</a:t>
          </a:r>
          <a:r>
            <a:rPr lang="en-US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Contract and Bids Specialist</a:t>
          </a:r>
        </a:p>
        <a:p>
          <a:r>
            <a:rPr lang="en-US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C: 207-383-6669</a:t>
          </a:r>
        </a:p>
        <a:p>
          <a:r>
            <a:rPr lang="en-US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E: Brenda.Fenderson@sysco.com</a:t>
          </a:r>
          <a:endParaRPr lang="en-US" sz="10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586012</xdr:colOff>
      <xdr:row>208</xdr:row>
      <xdr:rowOff>149039</xdr:rowOff>
    </xdr:from>
    <xdr:to>
      <xdr:col>9</xdr:col>
      <xdr:colOff>95250</xdr:colOff>
      <xdr:row>213</xdr:row>
      <xdr:rowOff>158052</xdr:rowOff>
    </xdr:to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205637" y="45840464"/>
          <a:ext cx="2766788" cy="86626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State of Maine - NOI Contract</a:t>
          </a:r>
          <a:r>
            <a:rPr lang="en-US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Information</a:t>
          </a:r>
          <a:endParaRPr lang="en-US" sz="1000" b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David Hartley</a:t>
          </a:r>
        </a:p>
        <a:p>
          <a:r>
            <a:rPr lang="en-US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207-624-6878</a:t>
          </a:r>
        </a:p>
        <a:p>
          <a:r>
            <a:rPr lang="en-US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david.hartley@maine.gov</a:t>
          </a:r>
        </a:p>
      </xdr:txBody>
    </xdr:sp>
    <xdr:clientData/>
  </xdr:twoCellAnchor>
  <xdr:twoCellAnchor>
    <xdr:from>
      <xdr:col>1</xdr:col>
      <xdr:colOff>209549</xdr:colOff>
      <xdr:row>204</xdr:row>
      <xdr:rowOff>47625</xdr:rowOff>
    </xdr:from>
    <xdr:to>
      <xdr:col>9</xdr:col>
      <xdr:colOff>676274</xdr:colOff>
      <xdr:row>205</xdr:row>
      <xdr:rowOff>70280</xdr:rowOff>
    </xdr:to>
    <xdr:sp macro="" textlink="">
      <xdr:nvSpPr>
        <xdr:cNvPr id="19" name="Text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123949" y="44977050"/>
          <a:ext cx="7429500" cy="21315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K12 Services</a:t>
          </a:r>
        </a:p>
        <a:p>
          <a:r>
            <a:rPr lang="en-US" sz="10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Basic American/Conagra/JM Smuckers/Red Gold/Tyson</a:t>
          </a:r>
          <a:endParaRPr lang="en-US" sz="10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Processor LInk </a:t>
          </a:r>
        </a:p>
        <a:p>
          <a:r>
            <a:rPr lang="en-US" sz="10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Cargill Kitchen/ Land o'Lakes/ Mccain Foods/ Pilgrim Pride/Rich Chicks/ Rich Products/Schwan's Food/Tasty Brands/Yangs</a:t>
          </a:r>
        </a:p>
        <a:p>
          <a:endParaRPr 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1D430-7259-4B0D-AFF9-80A312572368}">
  <dimension ref="A1:L757"/>
  <sheetViews>
    <sheetView workbookViewId="0">
      <pane ySplit="2" topLeftCell="A3" activePane="bottomLeft" state="frozen"/>
      <selection pane="bottomLeft" activeCell="K753" sqref="A2:K753"/>
    </sheetView>
  </sheetViews>
  <sheetFormatPr defaultRowHeight="15" x14ac:dyDescent="0.25"/>
  <cols>
    <col min="3" max="3" width="36.5703125" bestFit="1" customWidth="1"/>
    <col min="4" max="4" width="12.7109375" customWidth="1"/>
    <col min="5" max="5" width="12" customWidth="1"/>
    <col min="6" max="6" width="10.7109375" customWidth="1"/>
    <col min="7" max="7" width="12.85546875" style="51" customWidth="1"/>
    <col min="8" max="8" width="10.42578125" style="47" bestFit="1" customWidth="1"/>
    <col min="9" max="9" width="8.85546875" style="47" bestFit="1" customWidth="1"/>
    <col min="10" max="10" width="9.140625" customWidth="1"/>
  </cols>
  <sheetData>
    <row r="1" spans="1:11" x14ac:dyDescent="0.25">
      <c r="A1">
        <v>1</v>
      </c>
      <c r="B1" s="81" t="s">
        <v>19</v>
      </c>
      <c r="C1" s="82"/>
      <c r="D1" s="82" t="s">
        <v>504</v>
      </c>
      <c r="E1" s="82" t="s">
        <v>1</v>
      </c>
      <c r="F1" s="86" t="s">
        <v>503</v>
      </c>
      <c r="G1" s="83" t="s">
        <v>0</v>
      </c>
      <c r="H1" s="84" t="s">
        <v>584</v>
      </c>
      <c r="I1" s="84" t="s">
        <v>1290</v>
      </c>
      <c r="J1" s="85" t="s">
        <v>575</v>
      </c>
    </row>
    <row r="2" spans="1:11" x14ac:dyDescent="0.25">
      <c r="A2">
        <v>1</v>
      </c>
      <c r="B2" s="53"/>
      <c r="C2" s="54" t="s">
        <v>487</v>
      </c>
      <c r="D2" s="54"/>
      <c r="E2" s="54" t="s">
        <v>1</v>
      </c>
      <c r="F2" s="87"/>
      <c r="G2" s="55"/>
      <c r="H2" s="56"/>
      <c r="I2" s="56"/>
      <c r="J2" s="19" t="s">
        <v>575</v>
      </c>
      <c r="K2" s="20"/>
    </row>
    <row r="3" spans="1:11" x14ac:dyDescent="0.25">
      <c r="A3">
        <v>2</v>
      </c>
      <c r="B3">
        <v>1406343</v>
      </c>
      <c r="C3" s="3" t="s">
        <v>488</v>
      </c>
      <c r="D3" s="3"/>
      <c r="E3" s="1">
        <v>100047</v>
      </c>
      <c r="F3">
        <v>100007529</v>
      </c>
      <c r="G3" s="3">
        <v>10081</v>
      </c>
      <c r="H3" s="46">
        <v>23.97</v>
      </c>
      <c r="I3" s="46">
        <v>16.88</v>
      </c>
    </row>
    <row r="4" spans="1:11" ht="30" x14ac:dyDescent="0.25">
      <c r="A4">
        <v>3</v>
      </c>
      <c r="B4">
        <v>7280431</v>
      </c>
      <c r="C4" s="3" t="s">
        <v>489</v>
      </c>
      <c r="D4" s="3"/>
      <c r="E4" s="1">
        <v>100047</v>
      </c>
      <c r="F4">
        <v>100007730</v>
      </c>
      <c r="G4" s="3">
        <v>10080</v>
      </c>
      <c r="H4" s="46">
        <v>29.95</v>
      </c>
      <c r="I4" s="46">
        <v>21.09</v>
      </c>
    </row>
    <row r="5" spans="1:11" ht="30" x14ac:dyDescent="0.25">
      <c r="A5">
        <v>4</v>
      </c>
      <c r="B5">
        <v>1630268</v>
      </c>
      <c r="C5" s="3" t="s">
        <v>490</v>
      </c>
      <c r="D5" s="3"/>
      <c r="E5" s="1">
        <v>100047</v>
      </c>
      <c r="F5">
        <v>100007732</v>
      </c>
      <c r="G5" s="3">
        <v>10085</v>
      </c>
      <c r="H5" s="46">
        <v>29.95</v>
      </c>
      <c r="I5" s="46">
        <v>21.09</v>
      </c>
    </row>
    <row r="6" spans="1:11" ht="30" x14ac:dyDescent="0.25">
      <c r="A6">
        <v>5</v>
      </c>
      <c r="B6">
        <v>4303574</v>
      </c>
      <c r="C6" s="3" t="s">
        <v>491</v>
      </c>
      <c r="D6" s="3" t="s">
        <v>505</v>
      </c>
      <c r="E6" s="1">
        <v>100047</v>
      </c>
      <c r="F6">
        <v>100008161</v>
      </c>
      <c r="G6" s="3">
        <v>40176</v>
      </c>
      <c r="H6" s="46">
        <v>20.9</v>
      </c>
      <c r="I6" s="46">
        <v>14.72</v>
      </c>
      <c r="J6" t="s">
        <v>576</v>
      </c>
      <c r="K6" t="s">
        <v>1287</v>
      </c>
    </row>
    <row r="7" spans="1:11" ht="30" x14ac:dyDescent="0.25">
      <c r="A7">
        <v>6</v>
      </c>
      <c r="B7">
        <v>2971164</v>
      </c>
      <c r="C7" s="3" t="s">
        <v>492</v>
      </c>
      <c r="D7" s="3" t="s">
        <v>506</v>
      </c>
      <c r="E7" s="1">
        <v>100047</v>
      </c>
      <c r="F7" s="3">
        <v>110010394</v>
      </c>
      <c r="G7" s="3">
        <v>40710</v>
      </c>
      <c r="H7" s="46">
        <v>21.49</v>
      </c>
      <c r="I7" s="46">
        <v>15.14</v>
      </c>
      <c r="J7" t="s">
        <v>576</v>
      </c>
      <c r="K7" t="s">
        <v>1287</v>
      </c>
    </row>
    <row r="8" spans="1:11" ht="30" x14ac:dyDescent="0.25">
      <c r="A8">
        <v>7</v>
      </c>
      <c r="B8">
        <v>7037416</v>
      </c>
      <c r="C8" s="3" t="s">
        <v>493</v>
      </c>
      <c r="D8" s="3"/>
      <c r="E8" s="1">
        <v>100047</v>
      </c>
      <c r="F8" s="3">
        <v>110026384</v>
      </c>
      <c r="G8" s="3">
        <v>40927</v>
      </c>
      <c r="H8" s="46">
        <v>18.38</v>
      </c>
      <c r="I8" s="46">
        <v>12.95</v>
      </c>
    </row>
    <row r="9" spans="1:11" ht="30" x14ac:dyDescent="0.25">
      <c r="A9">
        <v>8</v>
      </c>
      <c r="B9">
        <v>7037422</v>
      </c>
      <c r="C9" s="3" t="s">
        <v>494</v>
      </c>
      <c r="D9" s="3"/>
      <c r="E9" s="1">
        <v>100047</v>
      </c>
      <c r="F9" s="3">
        <v>110026385</v>
      </c>
      <c r="G9" s="3">
        <v>40928</v>
      </c>
      <c r="H9" s="46">
        <v>15.24</v>
      </c>
      <c r="I9" s="46">
        <v>10.73</v>
      </c>
    </row>
    <row r="10" spans="1:11" ht="30" x14ac:dyDescent="0.25">
      <c r="A10">
        <v>9</v>
      </c>
      <c r="B10">
        <v>7179564</v>
      </c>
      <c r="C10" s="3" t="s">
        <v>495</v>
      </c>
      <c r="D10" s="3"/>
      <c r="E10" s="1">
        <v>100047</v>
      </c>
      <c r="F10" s="3">
        <v>110033246</v>
      </c>
      <c r="G10" s="3">
        <v>41927</v>
      </c>
      <c r="H10" s="46">
        <v>18.38</v>
      </c>
      <c r="I10" s="46">
        <v>12.95</v>
      </c>
    </row>
    <row r="11" spans="1:11" x14ac:dyDescent="0.25">
      <c r="A11">
        <v>10</v>
      </c>
      <c r="B11">
        <v>7148884</v>
      </c>
      <c r="C11" s="3" t="s">
        <v>496</v>
      </c>
      <c r="D11" s="3" t="s">
        <v>507</v>
      </c>
      <c r="E11" s="1">
        <v>100047</v>
      </c>
      <c r="F11" s="3">
        <v>110034441</v>
      </c>
      <c r="G11" s="3">
        <v>40432</v>
      </c>
      <c r="H11" s="46">
        <v>7.37</v>
      </c>
      <c r="I11" s="46">
        <v>5.19</v>
      </c>
      <c r="J11" t="s">
        <v>577</v>
      </c>
      <c r="K11" t="s">
        <v>577</v>
      </c>
    </row>
    <row r="12" spans="1:11" ht="30" x14ac:dyDescent="0.25">
      <c r="A12">
        <v>11</v>
      </c>
      <c r="B12">
        <v>7148907</v>
      </c>
      <c r="C12" s="3" t="s">
        <v>497</v>
      </c>
      <c r="D12" s="3"/>
      <c r="E12" s="1">
        <v>100047</v>
      </c>
      <c r="F12" s="3">
        <v>110034448</v>
      </c>
      <c r="G12" s="3">
        <v>40497</v>
      </c>
      <c r="H12" s="46">
        <v>5.67</v>
      </c>
      <c r="I12" s="46">
        <v>3.99</v>
      </c>
    </row>
    <row r="13" spans="1:11" ht="30" x14ac:dyDescent="0.25">
      <c r="A13">
        <v>12</v>
      </c>
      <c r="B13">
        <v>7148908</v>
      </c>
      <c r="C13" s="3" t="s">
        <v>498</v>
      </c>
      <c r="D13" s="3" t="s">
        <v>508</v>
      </c>
      <c r="E13" s="1">
        <v>100047</v>
      </c>
      <c r="F13" s="3">
        <v>110034452</v>
      </c>
      <c r="G13" s="3">
        <v>40490</v>
      </c>
      <c r="H13" s="46">
        <v>7.37</v>
      </c>
      <c r="I13" s="46">
        <v>5.19</v>
      </c>
      <c r="J13" t="s">
        <v>576</v>
      </c>
      <c r="K13" t="s">
        <v>577</v>
      </c>
    </row>
    <row r="14" spans="1:11" ht="30" x14ac:dyDescent="0.25">
      <c r="A14">
        <v>13</v>
      </c>
      <c r="B14" s="4" t="s">
        <v>500</v>
      </c>
      <c r="C14" s="3" t="s">
        <v>499</v>
      </c>
      <c r="D14" s="3"/>
      <c r="E14" s="1">
        <v>100047</v>
      </c>
      <c r="F14" s="3">
        <v>110037392</v>
      </c>
      <c r="G14" s="3">
        <v>40265</v>
      </c>
      <c r="H14" s="46">
        <v>14</v>
      </c>
      <c r="I14" s="46">
        <v>9.86</v>
      </c>
    </row>
    <row r="15" spans="1:11" ht="30" x14ac:dyDescent="0.25">
      <c r="A15">
        <v>14</v>
      </c>
      <c r="B15">
        <v>7148039</v>
      </c>
      <c r="C15" s="3" t="s">
        <v>501</v>
      </c>
      <c r="D15" s="3"/>
      <c r="E15" s="1">
        <v>100047</v>
      </c>
      <c r="F15" s="3">
        <v>110034439</v>
      </c>
      <c r="G15" s="3">
        <v>40196</v>
      </c>
      <c r="H15" s="46">
        <v>13.98</v>
      </c>
      <c r="I15" s="46">
        <v>9.85</v>
      </c>
    </row>
    <row r="16" spans="1:11" ht="30" x14ac:dyDescent="0.25">
      <c r="A16">
        <v>15</v>
      </c>
      <c r="B16">
        <v>7179214</v>
      </c>
      <c r="C16" s="3" t="s">
        <v>502</v>
      </c>
      <c r="D16" s="3"/>
      <c r="E16" s="1">
        <v>100047</v>
      </c>
      <c r="F16" s="3">
        <v>110033239</v>
      </c>
      <c r="G16" s="3">
        <v>41710</v>
      </c>
      <c r="H16" s="46">
        <v>21.49</v>
      </c>
      <c r="I16" s="46">
        <v>15.14</v>
      </c>
    </row>
    <row r="17" spans="1:11" x14ac:dyDescent="0.25">
      <c r="A17">
        <v>16</v>
      </c>
      <c r="B17" s="57" t="s">
        <v>19</v>
      </c>
      <c r="C17" s="54" t="s">
        <v>23</v>
      </c>
      <c r="D17" s="54"/>
      <c r="E17" s="58"/>
      <c r="F17" s="88"/>
      <c r="G17" s="58"/>
      <c r="H17" s="59"/>
      <c r="I17" s="59"/>
      <c r="J17" t="s">
        <v>586</v>
      </c>
      <c r="K17" t="s">
        <v>1287</v>
      </c>
    </row>
    <row r="18" spans="1:11" ht="30" x14ac:dyDescent="0.25">
      <c r="A18">
        <v>17</v>
      </c>
      <c r="B18">
        <v>2317533</v>
      </c>
      <c r="C18" s="3" t="s">
        <v>11</v>
      </c>
      <c r="D18" s="3" t="s">
        <v>509</v>
      </c>
      <c r="E18" s="1" t="s">
        <v>3</v>
      </c>
      <c r="F18" s="3"/>
      <c r="G18" s="3">
        <v>110452</v>
      </c>
      <c r="H18" s="46">
        <v>10.28</v>
      </c>
      <c r="I18" s="46">
        <v>36.229999999999997</v>
      </c>
      <c r="J18" t="s">
        <v>576</v>
      </c>
      <c r="K18" t="s">
        <v>1287</v>
      </c>
    </row>
    <row r="19" spans="1:11" x14ac:dyDescent="0.25">
      <c r="A19">
        <v>18</v>
      </c>
      <c r="B19">
        <v>2317533</v>
      </c>
      <c r="C19" s="3"/>
      <c r="D19" s="3" t="s">
        <v>509</v>
      </c>
      <c r="E19" s="1" t="s">
        <v>4</v>
      </c>
      <c r="F19" s="3"/>
      <c r="G19" s="3">
        <v>110452</v>
      </c>
      <c r="H19" s="46">
        <v>15.42</v>
      </c>
      <c r="I19" s="46"/>
      <c r="J19" t="s">
        <v>576</v>
      </c>
      <c r="K19" t="s">
        <v>1287</v>
      </c>
    </row>
    <row r="20" spans="1:11" ht="30" x14ac:dyDescent="0.25">
      <c r="A20">
        <v>19</v>
      </c>
      <c r="B20">
        <v>2420350</v>
      </c>
      <c r="C20" s="3" t="s">
        <v>6</v>
      </c>
      <c r="D20" s="3" t="s">
        <v>509</v>
      </c>
      <c r="E20" s="1" t="s">
        <v>4</v>
      </c>
      <c r="F20" s="3"/>
      <c r="G20" s="3">
        <v>7518</v>
      </c>
      <c r="H20" s="46">
        <v>29.71</v>
      </c>
      <c r="I20" s="46">
        <v>41.89</v>
      </c>
      <c r="J20" t="s">
        <v>579</v>
      </c>
      <c r="K20" t="s">
        <v>577</v>
      </c>
    </row>
    <row r="21" spans="1:11" ht="30" x14ac:dyDescent="0.25">
      <c r="A21">
        <v>20</v>
      </c>
      <c r="B21">
        <v>3963554</v>
      </c>
      <c r="C21" s="3" t="s">
        <v>13</v>
      </c>
      <c r="D21" s="3" t="s">
        <v>510</v>
      </c>
      <c r="E21" s="1" t="s">
        <v>3</v>
      </c>
      <c r="F21" s="3"/>
      <c r="G21" s="3">
        <v>615300</v>
      </c>
      <c r="H21" s="46">
        <v>7.23</v>
      </c>
      <c r="I21" s="46">
        <v>25.49</v>
      </c>
      <c r="J21" t="s">
        <v>576</v>
      </c>
      <c r="K21" t="s">
        <v>1287</v>
      </c>
    </row>
    <row r="22" spans="1:11" x14ac:dyDescent="0.25">
      <c r="A22">
        <v>21</v>
      </c>
      <c r="B22">
        <v>3963554</v>
      </c>
      <c r="C22" s="3"/>
      <c r="D22" s="3" t="s">
        <v>510</v>
      </c>
      <c r="E22" s="1" t="s">
        <v>4</v>
      </c>
      <c r="F22" s="3"/>
      <c r="G22" s="3">
        <v>615300</v>
      </c>
      <c r="H22" s="46">
        <v>10.85</v>
      </c>
      <c r="I22" s="46"/>
      <c r="J22" t="s">
        <v>576</v>
      </c>
      <c r="K22" t="s">
        <v>1287</v>
      </c>
    </row>
    <row r="23" spans="1:11" x14ac:dyDescent="0.25">
      <c r="A23">
        <v>22</v>
      </c>
      <c r="B23">
        <v>3990714</v>
      </c>
      <c r="C23" s="3" t="s">
        <v>17</v>
      </c>
      <c r="D23" s="3" t="s">
        <v>511</v>
      </c>
      <c r="E23" s="1" t="s">
        <v>3</v>
      </c>
      <c r="F23" s="3"/>
      <c r="G23" s="3">
        <v>665400</v>
      </c>
      <c r="H23" s="46">
        <v>7.23</v>
      </c>
      <c r="I23" s="46">
        <v>25.49</v>
      </c>
      <c r="J23" t="s">
        <v>576</v>
      </c>
      <c r="K23" t="s">
        <v>1287</v>
      </c>
    </row>
    <row r="24" spans="1:11" x14ac:dyDescent="0.25">
      <c r="A24">
        <v>23</v>
      </c>
      <c r="B24">
        <v>3990714</v>
      </c>
      <c r="C24" s="3"/>
      <c r="D24" s="3" t="s">
        <v>511</v>
      </c>
      <c r="E24" s="1" t="s">
        <v>4</v>
      </c>
      <c r="F24" s="3"/>
      <c r="G24" s="3">
        <v>665400</v>
      </c>
      <c r="H24" s="46">
        <v>10.85</v>
      </c>
      <c r="I24" s="46"/>
      <c r="J24" t="s">
        <v>576</v>
      </c>
      <c r="K24" t="s">
        <v>1287</v>
      </c>
    </row>
    <row r="25" spans="1:11" ht="30" x14ac:dyDescent="0.25">
      <c r="A25">
        <v>24</v>
      </c>
      <c r="B25">
        <v>7000999</v>
      </c>
      <c r="C25" s="3" t="s">
        <v>5</v>
      </c>
      <c r="D25" s="3"/>
      <c r="E25" s="1" t="s">
        <v>4</v>
      </c>
      <c r="F25" s="3"/>
      <c r="G25" s="3">
        <v>7516</v>
      </c>
      <c r="H25" s="46">
        <v>29.71</v>
      </c>
      <c r="I25" s="46">
        <v>41.89</v>
      </c>
    </row>
    <row r="26" spans="1:11" x14ac:dyDescent="0.25">
      <c r="A26">
        <v>25</v>
      </c>
      <c r="B26">
        <v>0</v>
      </c>
      <c r="C26" s="3" t="s">
        <v>2</v>
      </c>
      <c r="D26" s="3"/>
      <c r="E26" s="1" t="s">
        <v>3</v>
      </c>
      <c r="F26" s="3"/>
      <c r="G26" s="3">
        <v>1230</v>
      </c>
      <c r="H26" s="46">
        <v>12.84</v>
      </c>
      <c r="I26" s="46">
        <v>45.24</v>
      </c>
    </row>
    <row r="27" spans="1:11" x14ac:dyDescent="0.25">
      <c r="A27">
        <v>26</v>
      </c>
      <c r="B27">
        <v>0</v>
      </c>
      <c r="C27" s="3"/>
      <c r="D27" s="3"/>
      <c r="E27" s="1" t="s">
        <v>4</v>
      </c>
      <c r="F27" s="3"/>
      <c r="G27" s="3">
        <v>1230</v>
      </c>
      <c r="H27" s="46">
        <v>19.25</v>
      </c>
      <c r="I27" s="46"/>
    </row>
    <row r="28" spans="1:11" x14ac:dyDescent="0.25">
      <c r="A28">
        <v>27</v>
      </c>
      <c r="B28">
        <v>0</v>
      </c>
      <c r="C28" s="3" t="s">
        <v>7</v>
      </c>
      <c r="D28" s="3"/>
      <c r="E28" s="1" t="s">
        <v>4</v>
      </c>
      <c r="F28" s="3"/>
      <c r="G28" s="3">
        <v>7522</v>
      </c>
      <c r="H28" s="46">
        <v>33.28</v>
      </c>
      <c r="I28" s="46">
        <v>46.92</v>
      </c>
    </row>
    <row r="29" spans="1:11" ht="30" x14ac:dyDescent="0.25">
      <c r="A29">
        <v>28</v>
      </c>
      <c r="B29">
        <v>0</v>
      </c>
      <c r="C29" s="3" t="s">
        <v>8</v>
      </c>
      <c r="D29" s="3"/>
      <c r="E29" s="1" t="s">
        <v>3</v>
      </c>
      <c r="F29" s="3"/>
      <c r="G29" s="3">
        <v>7526</v>
      </c>
      <c r="H29" s="46">
        <v>31.24</v>
      </c>
      <c r="I29" s="46">
        <v>44.05</v>
      </c>
    </row>
    <row r="30" spans="1:11" ht="45" x14ac:dyDescent="0.25">
      <c r="A30">
        <v>29</v>
      </c>
      <c r="B30">
        <v>0</v>
      </c>
      <c r="C30" s="3" t="s">
        <v>9</v>
      </c>
      <c r="D30" s="3"/>
      <c r="E30" s="1" t="s">
        <v>4</v>
      </c>
      <c r="F30" s="3"/>
      <c r="G30" s="3">
        <v>7527</v>
      </c>
      <c r="H30" s="46">
        <v>30.34</v>
      </c>
      <c r="I30" s="46">
        <v>42.78</v>
      </c>
    </row>
    <row r="31" spans="1:11" x14ac:dyDescent="0.25">
      <c r="A31">
        <v>30</v>
      </c>
      <c r="B31">
        <v>0</v>
      </c>
      <c r="C31" s="3" t="s">
        <v>10</v>
      </c>
      <c r="D31" s="3"/>
      <c r="E31" s="1" t="s">
        <v>4</v>
      </c>
      <c r="F31" s="3"/>
      <c r="G31" s="3">
        <v>7572</v>
      </c>
      <c r="H31" s="46">
        <v>32.14</v>
      </c>
      <c r="I31" s="46">
        <v>45.31</v>
      </c>
    </row>
    <row r="32" spans="1:11" x14ac:dyDescent="0.25">
      <c r="A32">
        <v>31</v>
      </c>
      <c r="B32">
        <v>3402510</v>
      </c>
      <c r="C32" s="3" t="s">
        <v>12</v>
      </c>
      <c r="D32" s="3"/>
      <c r="E32" s="1" t="s">
        <v>3</v>
      </c>
      <c r="F32" s="3"/>
      <c r="G32" s="3">
        <v>110458</v>
      </c>
      <c r="H32" s="46">
        <v>31.17</v>
      </c>
      <c r="I32" s="46">
        <v>43.95</v>
      </c>
    </row>
    <row r="33" spans="1:11" x14ac:dyDescent="0.25">
      <c r="A33">
        <v>32</v>
      </c>
      <c r="B33">
        <v>3402510</v>
      </c>
      <c r="C33" s="3" t="s">
        <v>14</v>
      </c>
      <c r="D33" s="3"/>
      <c r="E33" s="1" t="s">
        <v>3</v>
      </c>
      <c r="F33" s="3"/>
      <c r="G33" s="3">
        <v>615400</v>
      </c>
      <c r="H33" s="46">
        <v>10.56</v>
      </c>
      <c r="I33" s="46">
        <v>37.21</v>
      </c>
    </row>
    <row r="34" spans="1:11" x14ac:dyDescent="0.25">
      <c r="A34">
        <v>33</v>
      </c>
      <c r="B34" s="4" t="s">
        <v>20</v>
      </c>
      <c r="C34" s="3"/>
      <c r="D34" s="3"/>
      <c r="E34" s="1" t="s">
        <v>4</v>
      </c>
      <c r="F34" s="3"/>
      <c r="G34" s="3">
        <v>615400</v>
      </c>
      <c r="H34" s="46">
        <v>15.83</v>
      </c>
      <c r="I34" s="46"/>
    </row>
    <row r="35" spans="1:11" x14ac:dyDescent="0.25">
      <c r="A35">
        <v>34</v>
      </c>
      <c r="B35" s="4" t="s">
        <v>20</v>
      </c>
      <c r="C35" s="3" t="s">
        <v>15</v>
      </c>
      <c r="D35" s="3"/>
      <c r="E35" s="1" t="s">
        <v>3</v>
      </c>
      <c r="F35" s="3"/>
      <c r="G35" s="3">
        <v>615600</v>
      </c>
      <c r="H35" s="46">
        <v>7.75</v>
      </c>
      <c r="I35" s="46">
        <v>27.33</v>
      </c>
    </row>
    <row r="36" spans="1:11" x14ac:dyDescent="0.25">
      <c r="A36">
        <v>35</v>
      </c>
      <c r="B36" s="4" t="s">
        <v>20</v>
      </c>
      <c r="C36" s="3"/>
      <c r="D36" s="3"/>
      <c r="E36" s="1" t="s">
        <v>4</v>
      </c>
      <c r="F36" s="3"/>
      <c r="G36" s="3">
        <v>615600</v>
      </c>
      <c r="H36" s="46">
        <v>11.63</v>
      </c>
      <c r="I36" s="46"/>
    </row>
    <row r="37" spans="1:11" ht="30" x14ac:dyDescent="0.25">
      <c r="A37">
        <v>36</v>
      </c>
      <c r="B37" s="4" t="s">
        <v>21</v>
      </c>
      <c r="C37" s="3" t="s">
        <v>16</v>
      </c>
      <c r="D37" s="3" t="s">
        <v>510</v>
      </c>
      <c r="E37" s="1" t="s">
        <v>3</v>
      </c>
      <c r="F37" s="3"/>
      <c r="G37" s="2">
        <v>625300</v>
      </c>
      <c r="H37" s="46">
        <v>7.23</v>
      </c>
      <c r="I37" s="46">
        <v>25.49</v>
      </c>
      <c r="J37" t="s">
        <v>576</v>
      </c>
      <c r="K37" t="s">
        <v>1287</v>
      </c>
    </row>
    <row r="38" spans="1:11" x14ac:dyDescent="0.25">
      <c r="A38">
        <v>37</v>
      </c>
      <c r="B38" s="4" t="s">
        <v>21</v>
      </c>
      <c r="C38" s="3"/>
      <c r="D38" s="3" t="s">
        <v>510</v>
      </c>
      <c r="E38" s="1" t="s">
        <v>4</v>
      </c>
      <c r="F38" s="3"/>
      <c r="G38" s="2">
        <v>625300</v>
      </c>
      <c r="H38" s="46">
        <v>10.85</v>
      </c>
      <c r="I38" s="46"/>
      <c r="J38" t="s">
        <v>576</v>
      </c>
      <c r="K38" t="s">
        <v>1287</v>
      </c>
    </row>
    <row r="39" spans="1:11" ht="30" x14ac:dyDescent="0.25">
      <c r="A39">
        <v>38</v>
      </c>
      <c r="B39">
        <v>7311734</v>
      </c>
      <c r="C39" s="3" t="s">
        <v>18</v>
      </c>
      <c r="D39" s="3"/>
      <c r="E39" s="1" t="s">
        <v>3</v>
      </c>
      <c r="F39" s="3"/>
      <c r="G39" s="3">
        <v>665500</v>
      </c>
      <c r="H39" s="46">
        <v>7.23</v>
      </c>
      <c r="I39" s="46">
        <v>25.49</v>
      </c>
    </row>
    <row r="40" spans="1:11" x14ac:dyDescent="0.25">
      <c r="A40">
        <v>39</v>
      </c>
      <c r="B40">
        <v>7311734</v>
      </c>
      <c r="C40" s="3"/>
      <c r="D40" s="3"/>
      <c r="E40" s="1" t="s">
        <v>4</v>
      </c>
      <c r="F40" s="3"/>
      <c r="G40" s="3">
        <v>665500</v>
      </c>
      <c r="H40" s="46">
        <v>10.85</v>
      </c>
      <c r="I40" s="46"/>
    </row>
    <row r="41" spans="1:11" x14ac:dyDescent="0.25">
      <c r="A41">
        <v>40</v>
      </c>
      <c r="B41" s="53"/>
      <c r="C41" s="53" t="s">
        <v>61</v>
      </c>
      <c r="D41" s="53"/>
      <c r="E41" s="53"/>
      <c r="F41" s="53"/>
      <c r="G41" s="53"/>
      <c r="H41" s="60"/>
      <c r="I41" s="60"/>
      <c r="J41" t="s">
        <v>586</v>
      </c>
      <c r="K41" t="s">
        <v>1287</v>
      </c>
    </row>
    <row r="42" spans="1:11" x14ac:dyDescent="0.25">
      <c r="A42">
        <v>41</v>
      </c>
      <c r="C42" s="3" t="s">
        <v>24</v>
      </c>
      <c r="D42" s="3"/>
      <c r="E42" s="1">
        <v>110242</v>
      </c>
      <c r="F42" s="5"/>
      <c r="G42" s="5">
        <v>39911</v>
      </c>
      <c r="H42" s="46">
        <v>8.92</v>
      </c>
      <c r="I42" s="46">
        <v>18.77</v>
      </c>
    </row>
    <row r="43" spans="1:11" ht="30" x14ac:dyDescent="0.25">
      <c r="A43">
        <v>42</v>
      </c>
      <c r="C43" s="3" t="s">
        <v>25</v>
      </c>
      <c r="D43" s="3"/>
      <c r="E43" s="1">
        <v>110242</v>
      </c>
      <c r="F43" s="3"/>
      <c r="G43" s="3">
        <v>39912</v>
      </c>
      <c r="H43" s="46">
        <v>8.92</v>
      </c>
      <c r="I43" s="46">
        <v>18.77</v>
      </c>
    </row>
    <row r="44" spans="1:11" x14ac:dyDescent="0.25">
      <c r="A44">
        <v>43</v>
      </c>
      <c r="C44" s="3" t="s">
        <v>26</v>
      </c>
      <c r="D44" s="3"/>
      <c r="E44" s="1">
        <v>110242</v>
      </c>
      <c r="F44" s="3"/>
      <c r="G44" s="3">
        <v>39945</v>
      </c>
      <c r="H44" s="46">
        <v>13.5</v>
      </c>
      <c r="I44" s="46">
        <v>28.4</v>
      </c>
    </row>
    <row r="45" spans="1:11" x14ac:dyDescent="0.25">
      <c r="A45">
        <v>44</v>
      </c>
      <c r="C45" s="3" t="s">
        <v>27</v>
      </c>
      <c r="D45" s="3"/>
      <c r="E45" s="1">
        <v>110242</v>
      </c>
      <c r="F45" s="3"/>
      <c r="G45" s="3">
        <v>39946</v>
      </c>
      <c r="H45" s="46">
        <v>13.5</v>
      </c>
      <c r="I45" s="46">
        <v>28.4</v>
      </c>
    </row>
    <row r="46" spans="1:11" x14ac:dyDescent="0.25">
      <c r="A46">
        <v>45</v>
      </c>
      <c r="B46">
        <v>7196023</v>
      </c>
      <c r="C46" s="3" t="s">
        <v>28</v>
      </c>
      <c r="D46" s="3" t="s">
        <v>512</v>
      </c>
      <c r="E46" s="1">
        <v>110242</v>
      </c>
      <c r="F46" s="3"/>
      <c r="G46" s="3">
        <v>39947</v>
      </c>
      <c r="H46" s="46">
        <v>14.58</v>
      </c>
      <c r="I46" s="46">
        <v>30.67</v>
      </c>
      <c r="J46" t="s">
        <v>576</v>
      </c>
      <c r="K46" t="s">
        <v>1287</v>
      </c>
    </row>
    <row r="47" spans="1:11" ht="30" x14ac:dyDescent="0.25">
      <c r="A47">
        <v>46</v>
      </c>
      <c r="B47">
        <v>0</v>
      </c>
      <c r="C47" s="3" t="s">
        <v>29</v>
      </c>
      <c r="D47" s="3"/>
      <c r="E47" s="1">
        <v>110242</v>
      </c>
      <c r="F47" s="3"/>
      <c r="G47" s="3">
        <v>41485</v>
      </c>
      <c r="H47" s="46">
        <v>20</v>
      </c>
      <c r="I47" s="46">
        <v>42.07</v>
      </c>
    </row>
    <row r="48" spans="1:11" x14ac:dyDescent="0.25">
      <c r="A48">
        <v>47</v>
      </c>
      <c r="B48" s="11">
        <v>556076</v>
      </c>
      <c r="C48" s="3" t="s">
        <v>30</v>
      </c>
      <c r="D48" s="3" t="s">
        <v>513</v>
      </c>
      <c r="E48" s="1">
        <v>110242</v>
      </c>
      <c r="F48" s="3"/>
      <c r="G48" s="3">
        <v>41698</v>
      </c>
      <c r="H48" s="46">
        <v>20</v>
      </c>
      <c r="I48" s="46">
        <v>42.07</v>
      </c>
      <c r="J48" t="s">
        <v>577</v>
      </c>
      <c r="K48" t="s">
        <v>1287</v>
      </c>
    </row>
    <row r="49" spans="1:12" x14ac:dyDescent="0.25">
      <c r="A49">
        <v>48</v>
      </c>
      <c r="B49" s="11">
        <v>6106631</v>
      </c>
      <c r="C49" s="3" t="s">
        <v>31</v>
      </c>
      <c r="D49" s="3" t="s">
        <v>513</v>
      </c>
      <c r="E49" s="1">
        <v>110242</v>
      </c>
      <c r="F49" s="3"/>
      <c r="G49" s="3">
        <v>41725</v>
      </c>
      <c r="H49" s="46">
        <v>16</v>
      </c>
      <c r="I49" s="46">
        <v>33.659999999999997</v>
      </c>
      <c r="J49" t="s">
        <v>576</v>
      </c>
      <c r="K49" t="s">
        <v>577</v>
      </c>
    </row>
    <row r="50" spans="1:12" ht="30" x14ac:dyDescent="0.25">
      <c r="A50">
        <v>49</v>
      </c>
      <c r="B50">
        <v>5282096</v>
      </c>
      <c r="C50" s="3" t="s">
        <v>32</v>
      </c>
      <c r="D50" s="3"/>
      <c r="E50" s="1">
        <v>110242</v>
      </c>
      <c r="F50" s="3"/>
      <c r="G50" s="3">
        <v>41728</v>
      </c>
      <c r="H50" s="46">
        <v>15.34</v>
      </c>
      <c r="I50" s="46">
        <v>32.270000000000003</v>
      </c>
    </row>
    <row r="51" spans="1:12" x14ac:dyDescent="0.25">
      <c r="A51">
        <v>50</v>
      </c>
      <c r="B51">
        <v>557074</v>
      </c>
      <c r="C51" s="3" t="s">
        <v>33</v>
      </c>
      <c r="D51" s="3" t="s">
        <v>514</v>
      </c>
      <c r="E51" s="1">
        <v>110242</v>
      </c>
      <c r="F51" s="3"/>
      <c r="G51" s="3">
        <v>41749</v>
      </c>
      <c r="H51" s="46">
        <v>20</v>
      </c>
      <c r="I51" s="46">
        <v>42.07</v>
      </c>
      <c r="J51" t="s">
        <v>576</v>
      </c>
      <c r="K51" t="s">
        <v>1287</v>
      </c>
    </row>
    <row r="52" spans="1:12" ht="30" x14ac:dyDescent="0.25">
      <c r="A52">
        <v>51</v>
      </c>
      <c r="B52">
        <v>7000903</v>
      </c>
      <c r="C52" s="3" t="s">
        <v>34</v>
      </c>
      <c r="D52" s="3" t="s">
        <v>515</v>
      </c>
      <c r="E52" s="1">
        <v>110242</v>
      </c>
      <c r="F52" s="3"/>
      <c r="G52" s="3">
        <v>43274</v>
      </c>
      <c r="H52" s="46">
        <v>6.66</v>
      </c>
      <c r="I52" s="46">
        <v>14.01</v>
      </c>
      <c r="J52" t="s">
        <v>576</v>
      </c>
      <c r="K52" t="s">
        <v>577</v>
      </c>
    </row>
    <row r="53" spans="1:12" ht="30" x14ac:dyDescent="0.25">
      <c r="A53">
        <v>52</v>
      </c>
      <c r="B53" s="11">
        <v>7000903</v>
      </c>
      <c r="C53" s="3" t="s">
        <v>35</v>
      </c>
      <c r="D53" s="3" t="s">
        <v>515</v>
      </c>
      <c r="E53" s="1">
        <v>110242</v>
      </c>
      <c r="F53" s="3"/>
      <c r="G53" s="3">
        <v>43277</v>
      </c>
      <c r="H53" s="46">
        <v>6.25</v>
      </c>
      <c r="I53" s="46">
        <v>13.15</v>
      </c>
      <c r="J53" t="s">
        <v>576</v>
      </c>
      <c r="K53" t="s">
        <v>577</v>
      </c>
    </row>
    <row r="54" spans="1:12" x14ac:dyDescent="0.25">
      <c r="A54">
        <v>53</v>
      </c>
      <c r="B54">
        <v>4077426</v>
      </c>
      <c r="C54" s="3" t="s">
        <v>36</v>
      </c>
      <c r="D54" s="3"/>
      <c r="E54" s="1">
        <v>110242</v>
      </c>
      <c r="F54" s="3"/>
      <c r="G54" s="3">
        <v>43284</v>
      </c>
      <c r="H54" s="46">
        <v>6.25</v>
      </c>
      <c r="I54" s="46">
        <v>13.15</v>
      </c>
    </row>
    <row r="55" spans="1:12" ht="30" x14ac:dyDescent="0.25">
      <c r="A55">
        <v>54</v>
      </c>
      <c r="B55">
        <v>3576606</v>
      </c>
      <c r="C55" s="3" t="s">
        <v>37</v>
      </c>
      <c r="D55" s="3"/>
      <c r="E55" s="1">
        <v>110242</v>
      </c>
      <c r="F55" s="3"/>
      <c r="G55" s="3">
        <v>43292</v>
      </c>
      <c r="H55" s="46">
        <v>8.73</v>
      </c>
      <c r="I55" s="46">
        <v>18.37</v>
      </c>
    </row>
    <row r="56" spans="1:12" ht="30" x14ac:dyDescent="0.25">
      <c r="A56">
        <v>55</v>
      </c>
      <c r="B56">
        <v>229466</v>
      </c>
      <c r="C56" s="3" t="s">
        <v>38</v>
      </c>
      <c r="D56" s="3"/>
      <c r="E56" s="1">
        <v>110242</v>
      </c>
      <c r="F56" s="3"/>
      <c r="G56" s="3">
        <v>43294</v>
      </c>
      <c r="H56" s="46">
        <v>6.65</v>
      </c>
      <c r="I56" s="46">
        <v>13.99</v>
      </c>
    </row>
    <row r="57" spans="1:12" ht="30" x14ac:dyDescent="0.25">
      <c r="A57">
        <v>56</v>
      </c>
      <c r="B57" s="11">
        <v>1955063</v>
      </c>
      <c r="C57" s="3" t="s">
        <v>39</v>
      </c>
      <c r="D57" s="3" t="s">
        <v>516</v>
      </c>
      <c r="E57" s="1">
        <v>110242</v>
      </c>
      <c r="F57" s="3"/>
      <c r="G57" s="2">
        <v>44113</v>
      </c>
      <c r="H57" s="46">
        <v>12.5</v>
      </c>
      <c r="I57" s="46">
        <v>26.3</v>
      </c>
      <c r="J57" t="s">
        <v>579</v>
      </c>
      <c r="K57" t="s">
        <v>577</v>
      </c>
      <c r="L57" t="e">
        <f>VLOOKUP(#REF!,market!A22:G264,1,FALSE)</f>
        <v>#REF!</v>
      </c>
    </row>
    <row r="58" spans="1:12" x14ac:dyDescent="0.25">
      <c r="A58">
        <v>57</v>
      </c>
      <c r="B58">
        <v>3478488</v>
      </c>
      <c r="C58" s="3" t="s">
        <v>40</v>
      </c>
      <c r="D58" s="3"/>
      <c r="E58" s="1">
        <v>110242</v>
      </c>
      <c r="F58" s="3"/>
      <c r="G58" s="3">
        <v>44115</v>
      </c>
      <c r="H58" s="46">
        <v>12.5</v>
      </c>
      <c r="I58" s="46">
        <v>26.3</v>
      </c>
    </row>
    <row r="59" spans="1:12" ht="30" x14ac:dyDescent="0.25">
      <c r="A59">
        <v>58</v>
      </c>
      <c r="B59">
        <v>909246</v>
      </c>
      <c r="C59" s="3" t="s">
        <v>41</v>
      </c>
      <c r="D59" s="3"/>
      <c r="E59" s="1">
        <v>110242</v>
      </c>
      <c r="F59" s="3"/>
      <c r="G59" s="3">
        <v>44224</v>
      </c>
      <c r="H59" s="46">
        <v>12</v>
      </c>
      <c r="I59" s="46">
        <v>25.24</v>
      </c>
    </row>
    <row r="60" spans="1:12" x14ac:dyDescent="0.25">
      <c r="A60">
        <v>59</v>
      </c>
      <c r="B60">
        <v>909269</v>
      </c>
      <c r="C60" s="3" t="s">
        <v>42</v>
      </c>
      <c r="D60" s="3"/>
      <c r="E60" s="1">
        <v>110242</v>
      </c>
      <c r="F60" s="3"/>
      <c r="G60" s="3">
        <v>44238</v>
      </c>
      <c r="H60" s="46">
        <v>12</v>
      </c>
      <c r="I60" s="46">
        <v>25.24</v>
      </c>
    </row>
    <row r="61" spans="1:12" ht="30" x14ac:dyDescent="0.25">
      <c r="A61">
        <v>60</v>
      </c>
      <c r="B61">
        <v>1103708</v>
      </c>
      <c r="C61" s="3" t="s">
        <v>43</v>
      </c>
      <c r="D61" s="3"/>
      <c r="E61" s="1">
        <v>110242</v>
      </c>
      <c r="F61" s="3"/>
      <c r="G61" s="3">
        <v>44261</v>
      </c>
      <c r="H61" s="46">
        <v>12</v>
      </c>
      <c r="I61" s="46">
        <v>25.24</v>
      </c>
    </row>
    <row r="62" spans="1:12" ht="30" x14ac:dyDescent="0.25">
      <c r="A62">
        <v>61</v>
      </c>
      <c r="B62">
        <v>3297219</v>
      </c>
      <c r="C62" s="3" t="s">
        <v>44</v>
      </c>
      <c r="D62" s="3"/>
      <c r="E62" s="1">
        <v>110242</v>
      </c>
      <c r="F62" s="3"/>
      <c r="G62" s="3">
        <v>44751</v>
      </c>
      <c r="H62" s="46">
        <v>20</v>
      </c>
      <c r="I62" s="46">
        <v>42.07</v>
      </c>
    </row>
    <row r="63" spans="1:12" x14ac:dyDescent="0.25">
      <c r="A63">
        <v>62</v>
      </c>
      <c r="B63">
        <v>7243122</v>
      </c>
      <c r="C63" s="3" t="s">
        <v>45</v>
      </c>
      <c r="D63" s="3"/>
      <c r="E63" s="1">
        <v>110242</v>
      </c>
      <c r="F63" s="3"/>
      <c r="G63" s="3">
        <v>44873</v>
      </c>
      <c r="H63" s="46">
        <v>10.5</v>
      </c>
      <c r="I63" s="46">
        <v>22.09</v>
      </c>
    </row>
    <row r="64" spans="1:12" x14ac:dyDescent="0.25">
      <c r="A64">
        <v>63</v>
      </c>
      <c r="B64">
        <v>7243121</v>
      </c>
      <c r="C64" s="3" t="s">
        <v>46</v>
      </c>
      <c r="D64" s="3" t="s">
        <v>517</v>
      </c>
      <c r="E64" s="1">
        <v>110242</v>
      </c>
      <c r="F64" s="3"/>
      <c r="G64" s="2">
        <v>44875</v>
      </c>
      <c r="H64" s="46">
        <v>10.5</v>
      </c>
      <c r="I64" s="46">
        <v>22.09</v>
      </c>
      <c r="J64" t="s">
        <v>576</v>
      </c>
      <c r="K64" t="s">
        <v>577</v>
      </c>
    </row>
    <row r="65" spans="1:12" x14ac:dyDescent="0.25">
      <c r="A65">
        <v>64</v>
      </c>
      <c r="B65">
        <v>7243119</v>
      </c>
      <c r="C65" s="3" t="s">
        <v>47</v>
      </c>
      <c r="D65" s="3"/>
      <c r="E65" s="1">
        <v>110242</v>
      </c>
      <c r="F65" s="3"/>
      <c r="G65" s="3">
        <v>44880</v>
      </c>
      <c r="H65" s="46">
        <v>10.5</v>
      </c>
      <c r="I65" s="46">
        <v>22.09</v>
      </c>
    </row>
    <row r="66" spans="1:12" ht="30" x14ac:dyDescent="0.25">
      <c r="A66">
        <v>65</v>
      </c>
      <c r="B66">
        <v>7243242</v>
      </c>
      <c r="C66" s="3" t="s">
        <v>48</v>
      </c>
      <c r="D66" s="3"/>
      <c r="E66" s="1">
        <v>110242</v>
      </c>
      <c r="F66" s="3"/>
      <c r="G66" s="3">
        <v>44882</v>
      </c>
      <c r="H66" s="46">
        <v>10.5</v>
      </c>
      <c r="I66" s="46">
        <v>22.09</v>
      </c>
    </row>
    <row r="67" spans="1:12" ht="30" x14ac:dyDescent="0.25">
      <c r="A67">
        <v>66</v>
      </c>
      <c r="B67">
        <v>7285056</v>
      </c>
      <c r="C67" s="3" t="s">
        <v>49</v>
      </c>
      <c r="D67" s="3"/>
      <c r="E67" s="1">
        <v>110242</v>
      </c>
      <c r="F67" s="3"/>
      <c r="G67" s="3">
        <v>46015</v>
      </c>
      <c r="H67" s="46">
        <v>13</v>
      </c>
      <c r="I67" s="46">
        <v>27.35</v>
      </c>
    </row>
    <row r="68" spans="1:12" x14ac:dyDescent="0.25">
      <c r="A68">
        <v>67</v>
      </c>
      <c r="B68">
        <v>7285097</v>
      </c>
      <c r="C68" s="3" t="s">
        <v>50</v>
      </c>
      <c r="D68" s="3"/>
      <c r="E68" s="1">
        <v>110242</v>
      </c>
      <c r="F68" s="3"/>
      <c r="G68" s="3">
        <v>46016</v>
      </c>
      <c r="H68" s="46">
        <v>13</v>
      </c>
      <c r="I68" s="46">
        <v>27.35</v>
      </c>
    </row>
    <row r="69" spans="1:12" ht="30" x14ac:dyDescent="0.25">
      <c r="A69">
        <v>68</v>
      </c>
      <c r="B69">
        <v>7285103</v>
      </c>
      <c r="C69" s="3" t="s">
        <v>51</v>
      </c>
      <c r="D69" s="3" t="s">
        <v>513</v>
      </c>
      <c r="E69" s="1">
        <v>110242</v>
      </c>
      <c r="F69" s="3"/>
      <c r="G69" s="2">
        <v>46018</v>
      </c>
      <c r="H69" s="46">
        <v>7.8</v>
      </c>
      <c r="I69" s="46">
        <v>16.41</v>
      </c>
      <c r="J69" t="s">
        <v>576</v>
      </c>
      <c r="K69" t="s">
        <v>1287</v>
      </c>
    </row>
    <row r="70" spans="1:12" x14ac:dyDescent="0.25">
      <c r="A70">
        <v>69</v>
      </c>
      <c r="B70">
        <v>7285063</v>
      </c>
      <c r="C70" s="3" t="s">
        <v>52</v>
      </c>
      <c r="D70" s="3"/>
      <c r="E70" s="1">
        <v>110242</v>
      </c>
      <c r="F70" s="3"/>
      <c r="G70" s="3">
        <v>46030</v>
      </c>
      <c r="H70" s="46">
        <v>7.8</v>
      </c>
      <c r="I70" s="46">
        <v>16.41</v>
      </c>
    </row>
    <row r="71" spans="1:12" ht="30" x14ac:dyDescent="0.25">
      <c r="A71">
        <v>70</v>
      </c>
      <c r="B71">
        <v>7285060</v>
      </c>
      <c r="C71" s="3" t="s">
        <v>53</v>
      </c>
      <c r="D71" s="3"/>
      <c r="E71" s="1">
        <v>110242</v>
      </c>
      <c r="F71" s="3"/>
      <c r="G71" s="3">
        <v>46031</v>
      </c>
      <c r="H71" s="46">
        <v>7.8</v>
      </c>
      <c r="I71" s="46">
        <v>16.41</v>
      </c>
    </row>
    <row r="72" spans="1:12" x14ac:dyDescent="0.25">
      <c r="A72">
        <v>71</v>
      </c>
      <c r="B72">
        <v>7285069</v>
      </c>
      <c r="C72" s="3" t="s">
        <v>54</v>
      </c>
      <c r="D72" s="3"/>
      <c r="E72" s="1">
        <v>110242</v>
      </c>
      <c r="F72" s="3"/>
      <c r="G72" s="3">
        <v>46032</v>
      </c>
      <c r="H72" s="46">
        <v>13</v>
      </c>
      <c r="I72" s="46">
        <v>27.35</v>
      </c>
    </row>
    <row r="73" spans="1:12" x14ac:dyDescent="0.25">
      <c r="A73">
        <v>72</v>
      </c>
      <c r="B73" s="11">
        <v>6106555</v>
      </c>
      <c r="C73" s="3" t="s">
        <v>54</v>
      </c>
      <c r="D73" s="3" t="s">
        <v>518</v>
      </c>
      <c r="E73" s="1">
        <v>110242</v>
      </c>
      <c r="F73" s="3"/>
      <c r="G73" s="3">
        <v>46219</v>
      </c>
      <c r="H73" s="46">
        <v>19.43</v>
      </c>
      <c r="I73" s="46">
        <v>40.869999999999997</v>
      </c>
      <c r="J73" t="s">
        <v>576</v>
      </c>
      <c r="K73" t="s">
        <v>577</v>
      </c>
    </row>
    <row r="74" spans="1:12" ht="30" x14ac:dyDescent="0.25">
      <c r="A74">
        <v>73</v>
      </c>
      <c r="B74">
        <v>1643471</v>
      </c>
      <c r="C74" s="3" t="s">
        <v>49</v>
      </c>
      <c r="D74" s="3"/>
      <c r="E74" s="1">
        <v>110242</v>
      </c>
      <c r="F74" s="3"/>
      <c r="G74" s="3">
        <v>46236</v>
      </c>
      <c r="H74" s="46">
        <v>21.77</v>
      </c>
      <c r="I74" s="46">
        <v>45.8</v>
      </c>
    </row>
    <row r="75" spans="1:12" ht="30" x14ac:dyDescent="0.25">
      <c r="A75">
        <v>74</v>
      </c>
      <c r="B75">
        <v>7751791</v>
      </c>
      <c r="C75" s="3" t="s">
        <v>55</v>
      </c>
      <c r="D75" s="3"/>
      <c r="E75" s="1">
        <v>110242</v>
      </c>
      <c r="F75" s="3"/>
      <c r="G75" s="3">
        <v>46253</v>
      </c>
      <c r="H75" s="46">
        <v>22.48</v>
      </c>
      <c r="I75" s="46">
        <v>47.29</v>
      </c>
    </row>
    <row r="76" spans="1:12" x14ac:dyDescent="0.25">
      <c r="A76">
        <v>75</v>
      </c>
      <c r="B76">
        <v>556670</v>
      </c>
      <c r="C76" s="3" t="s">
        <v>56</v>
      </c>
      <c r="D76" s="3"/>
      <c r="E76" s="1">
        <v>110242</v>
      </c>
      <c r="F76" s="3"/>
      <c r="G76" s="3">
        <v>46255</v>
      </c>
      <c r="H76" s="46">
        <v>21.77</v>
      </c>
      <c r="I76" s="46">
        <v>45.8</v>
      </c>
    </row>
    <row r="77" spans="1:12" ht="30" x14ac:dyDescent="0.25">
      <c r="A77">
        <v>76</v>
      </c>
      <c r="B77">
        <v>7812575</v>
      </c>
      <c r="C77" s="3" t="s">
        <v>57</v>
      </c>
      <c r="D77" s="3"/>
      <c r="E77" s="1">
        <v>110242</v>
      </c>
      <c r="F77" s="3"/>
      <c r="G77" s="3">
        <v>46268</v>
      </c>
      <c r="H77" s="46">
        <v>23.04</v>
      </c>
      <c r="I77" s="46">
        <v>48.47</v>
      </c>
    </row>
    <row r="78" spans="1:12" ht="30" x14ac:dyDescent="0.25">
      <c r="A78">
        <v>77</v>
      </c>
      <c r="B78" s="11">
        <v>8725091</v>
      </c>
      <c r="C78" s="3" t="s">
        <v>51</v>
      </c>
      <c r="D78" s="3" t="s">
        <v>518</v>
      </c>
      <c r="E78" s="1">
        <v>110242</v>
      </c>
      <c r="F78" s="3"/>
      <c r="G78" s="2">
        <v>46288</v>
      </c>
      <c r="H78" s="46">
        <v>22.91</v>
      </c>
      <c r="I78" s="46">
        <v>48.2</v>
      </c>
      <c r="J78" t="s">
        <v>579</v>
      </c>
      <c r="K78" t="s">
        <v>578</v>
      </c>
      <c r="L78" t="e">
        <f>VLOOKUP(#REF!,market!A43:G285,1,FALSE)</f>
        <v>#REF!</v>
      </c>
    </row>
    <row r="79" spans="1:12" x14ac:dyDescent="0.25">
      <c r="A79">
        <v>78</v>
      </c>
      <c r="B79">
        <v>555458</v>
      </c>
      <c r="C79" s="3" t="s">
        <v>58</v>
      </c>
      <c r="D79" s="3"/>
      <c r="E79" s="1">
        <v>110242</v>
      </c>
      <c r="F79" s="3"/>
      <c r="G79" s="3">
        <v>48174</v>
      </c>
      <c r="H79" s="46">
        <v>22.78</v>
      </c>
      <c r="I79" s="46">
        <v>47.92</v>
      </c>
    </row>
    <row r="80" spans="1:12" x14ac:dyDescent="0.25">
      <c r="A80">
        <v>79</v>
      </c>
      <c r="B80">
        <v>5274891</v>
      </c>
      <c r="C80" s="3" t="s">
        <v>59</v>
      </c>
      <c r="D80" s="3"/>
      <c r="E80" s="1">
        <v>110242</v>
      </c>
      <c r="F80" s="3"/>
      <c r="G80" s="3">
        <v>59701</v>
      </c>
      <c r="H80" s="46">
        <v>10.5</v>
      </c>
      <c r="I80" s="46">
        <v>22.09</v>
      </c>
    </row>
    <row r="81" spans="1:11" x14ac:dyDescent="0.25">
      <c r="A81">
        <v>80</v>
      </c>
      <c r="B81" s="11">
        <v>7063361</v>
      </c>
      <c r="C81" s="3" t="s">
        <v>60</v>
      </c>
      <c r="D81" s="3" t="s">
        <v>519</v>
      </c>
      <c r="E81" s="1">
        <v>110242</v>
      </c>
      <c r="F81" s="3"/>
      <c r="G81" s="3">
        <v>59703</v>
      </c>
      <c r="H81" s="46">
        <v>10.5</v>
      </c>
      <c r="I81" s="46">
        <v>22.09</v>
      </c>
      <c r="J81" t="s">
        <v>576</v>
      </c>
      <c r="K81" t="s">
        <v>1287</v>
      </c>
    </row>
    <row r="82" spans="1:11" x14ac:dyDescent="0.25">
      <c r="A82">
        <v>81</v>
      </c>
      <c r="B82" s="53"/>
      <c r="C82" s="61" t="s">
        <v>149</v>
      </c>
      <c r="D82" s="62"/>
      <c r="E82" s="53"/>
      <c r="F82" s="53"/>
      <c r="G82" s="53"/>
      <c r="H82" s="60"/>
      <c r="I82" s="60"/>
      <c r="J82" t="s">
        <v>586</v>
      </c>
      <c r="K82" t="s">
        <v>1287</v>
      </c>
    </row>
    <row r="83" spans="1:11" ht="30" x14ac:dyDescent="0.25">
      <c r="A83">
        <v>82</v>
      </c>
      <c r="B83" s="12">
        <v>2328373</v>
      </c>
      <c r="C83" s="3" t="s">
        <v>62</v>
      </c>
      <c r="D83" s="3" t="s">
        <v>518</v>
      </c>
      <c r="E83" s="1">
        <v>100506</v>
      </c>
      <c r="F83" s="3"/>
      <c r="G83" s="3">
        <v>1000000496</v>
      </c>
      <c r="H83" s="46">
        <v>54.55</v>
      </c>
      <c r="I83" s="46">
        <v>8.56</v>
      </c>
      <c r="J83" t="s">
        <v>579</v>
      </c>
      <c r="K83" t="s">
        <v>577</v>
      </c>
    </row>
    <row r="84" spans="1:11" x14ac:dyDescent="0.25">
      <c r="A84">
        <v>83</v>
      </c>
      <c r="B84" s="12">
        <v>2985965</v>
      </c>
      <c r="C84" s="3" t="s">
        <v>63</v>
      </c>
      <c r="D84" s="3" t="s">
        <v>518</v>
      </c>
      <c r="E84" s="1">
        <v>100506</v>
      </c>
      <c r="F84" s="3"/>
      <c r="G84" s="3">
        <v>1000001223</v>
      </c>
      <c r="H84" s="46">
        <v>54.55</v>
      </c>
      <c r="I84" s="46">
        <v>8.56</v>
      </c>
      <c r="J84" t="s">
        <v>576</v>
      </c>
      <c r="K84" t="s">
        <v>1287</v>
      </c>
    </row>
    <row r="85" spans="1:11" ht="30" x14ac:dyDescent="0.25">
      <c r="A85">
        <v>84</v>
      </c>
      <c r="B85" s="12">
        <v>7007549</v>
      </c>
      <c r="C85" s="3" t="s">
        <v>64</v>
      </c>
      <c r="D85" s="3" t="s">
        <v>515</v>
      </c>
      <c r="E85" s="1">
        <v>100506</v>
      </c>
      <c r="F85" s="3"/>
      <c r="G85" s="3">
        <v>1000002789</v>
      </c>
      <c r="H85" s="46">
        <v>54.55</v>
      </c>
      <c r="I85" s="46">
        <v>8.56</v>
      </c>
      <c r="J85" t="s">
        <v>579</v>
      </c>
      <c r="K85" t="s">
        <v>577</v>
      </c>
    </row>
    <row r="86" spans="1:11" ht="30" x14ac:dyDescent="0.25">
      <c r="A86">
        <v>85</v>
      </c>
      <c r="B86" s="6">
        <v>4007359</v>
      </c>
      <c r="C86" s="3" t="s">
        <v>65</v>
      </c>
      <c r="D86" s="3"/>
      <c r="E86" s="1">
        <v>100506</v>
      </c>
      <c r="F86" s="3"/>
      <c r="G86" s="3">
        <v>1000002870</v>
      </c>
      <c r="H86" s="46">
        <v>43.64</v>
      </c>
      <c r="I86" s="46">
        <v>6.85</v>
      </c>
    </row>
    <row r="87" spans="1:11" ht="30" x14ac:dyDescent="0.25">
      <c r="A87">
        <v>86</v>
      </c>
      <c r="B87" s="6">
        <v>4295669</v>
      </c>
      <c r="C87" s="3" t="s">
        <v>66</v>
      </c>
      <c r="D87" s="3" t="s">
        <v>520</v>
      </c>
      <c r="E87" s="1">
        <v>100506</v>
      </c>
      <c r="F87" s="3"/>
      <c r="G87" s="3">
        <v>1000004108</v>
      </c>
      <c r="H87" s="46">
        <v>43.64</v>
      </c>
      <c r="I87" s="46">
        <v>6.85</v>
      </c>
      <c r="J87" t="s">
        <v>576</v>
      </c>
      <c r="K87" t="s">
        <v>1287</v>
      </c>
    </row>
    <row r="88" spans="1:11" ht="30" x14ac:dyDescent="0.25">
      <c r="A88">
        <v>87</v>
      </c>
      <c r="B88" s="12">
        <v>4506525</v>
      </c>
      <c r="C88" s="3" t="s">
        <v>67</v>
      </c>
      <c r="D88" s="3" t="s">
        <v>521</v>
      </c>
      <c r="E88" s="1">
        <v>100980</v>
      </c>
      <c r="F88" s="3"/>
      <c r="G88" s="3">
        <v>1000004309</v>
      </c>
      <c r="H88" s="46">
        <v>29.41</v>
      </c>
      <c r="I88" s="46">
        <v>5.8</v>
      </c>
      <c r="J88" t="s">
        <v>576</v>
      </c>
      <c r="K88" t="s">
        <v>1287</v>
      </c>
    </row>
    <row r="89" spans="1:11" x14ac:dyDescent="0.25">
      <c r="A89">
        <v>88</v>
      </c>
      <c r="B89" s="12">
        <v>5147067</v>
      </c>
      <c r="C89" s="3" t="s">
        <v>68</v>
      </c>
      <c r="D89" s="3" t="s">
        <v>518</v>
      </c>
      <c r="E89" s="1">
        <v>100506</v>
      </c>
      <c r="F89" s="3"/>
      <c r="G89" s="3">
        <v>1000006188</v>
      </c>
      <c r="H89" s="46">
        <v>54.55</v>
      </c>
      <c r="I89" s="46">
        <v>8.56</v>
      </c>
      <c r="J89" t="s">
        <v>576</v>
      </c>
      <c r="K89" t="s">
        <v>1287</v>
      </c>
    </row>
    <row r="90" spans="1:11" ht="30" x14ac:dyDescent="0.25">
      <c r="A90">
        <v>89</v>
      </c>
      <c r="B90" s="12">
        <v>7054806</v>
      </c>
      <c r="C90" s="3" t="s">
        <v>69</v>
      </c>
      <c r="D90" s="3" t="s">
        <v>520</v>
      </c>
      <c r="E90" s="1">
        <v>100506</v>
      </c>
      <c r="F90" s="3"/>
      <c r="G90" s="3">
        <v>1000006639</v>
      </c>
      <c r="H90" s="46">
        <v>46.42</v>
      </c>
      <c r="I90" s="46">
        <v>7.28</v>
      </c>
      <c r="J90" t="s">
        <v>579</v>
      </c>
      <c r="K90" t="s">
        <v>577</v>
      </c>
    </row>
    <row r="91" spans="1:11" ht="30" x14ac:dyDescent="0.25">
      <c r="A91">
        <v>90</v>
      </c>
      <c r="B91" s="6">
        <v>9905565</v>
      </c>
      <c r="C91" s="3" t="s">
        <v>70</v>
      </c>
      <c r="D91" s="3" t="s">
        <v>518</v>
      </c>
      <c r="E91" s="1">
        <v>100506</v>
      </c>
      <c r="F91" s="3"/>
      <c r="G91" s="3">
        <v>1000007470</v>
      </c>
      <c r="H91" s="46">
        <v>54.55</v>
      </c>
      <c r="I91" s="46">
        <v>8.56</v>
      </c>
      <c r="J91" t="s">
        <v>576</v>
      </c>
      <c r="K91" t="s">
        <v>1287</v>
      </c>
    </row>
    <row r="92" spans="1:11" ht="30" x14ac:dyDescent="0.25">
      <c r="A92">
        <v>91</v>
      </c>
      <c r="B92" s="12">
        <v>0</v>
      </c>
      <c r="C92" s="3" t="s">
        <v>71</v>
      </c>
      <c r="D92" s="3"/>
      <c r="E92" s="1">
        <v>100506</v>
      </c>
      <c r="F92" s="3"/>
      <c r="G92" s="3">
        <v>1000007964</v>
      </c>
      <c r="H92" s="46">
        <v>54.55</v>
      </c>
      <c r="I92" s="46">
        <v>8.56</v>
      </c>
    </row>
    <row r="93" spans="1:11" ht="30" x14ac:dyDescent="0.25">
      <c r="A93">
        <v>92</v>
      </c>
      <c r="B93" s="12">
        <v>0</v>
      </c>
      <c r="C93" s="3" t="s">
        <v>72</v>
      </c>
      <c r="D93" s="3"/>
      <c r="E93" s="1">
        <v>100506</v>
      </c>
      <c r="F93" s="3"/>
      <c r="G93" s="3">
        <v>1000007965</v>
      </c>
      <c r="H93" s="46">
        <v>43.64</v>
      </c>
      <c r="I93" s="46">
        <v>6.85</v>
      </c>
    </row>
    <row r="94" spans="1:11" ht="30" x14ac:dyDescent="0.25">
      <c r="A94">
        <v>93</v>
      </c>
      <c r="B94" s="6">
        <v>7303663</v>
      </c>
      <c r="C94" s="3" t="s">
        <v>73</v>
      </c>
      <c r="D94" s="3"/>
      <c r="E94" s="1">
        <v>100506</v>
      </c>
      <c r="F94" s="3"/>
      <c r="G94" s="3">
        <v>1000008046</v>
      </c>
      <c r="H94" s="46">
        <v>54.55</v>
      </c>
      <c r="I94" s="46">
        <v>8.56</v>
      </c>
    </row>
    <row r="95" spans="1:11" x14ac:dyDescent="0.25">
      <c r="A95">
        <v>94</v>
      </c>
      <c r="B95" s="12">
        <v>0</v>
      </c>
      <c r="C95" s="3" t="s">
        <v>74</v>
      </c>
      <c r="D95" s="3"/>
      <c r="E95" s="1">
        <v>100506</v>
      </c>
      <c r="F95" s="3"/>
      <c r="G95" s="3">
        <v>1000008056</v>
      </c>
      <c r="H95" s="46">
        <v>49.09</v>
      </c>
      <c r="I95" s="46">
        <v>7.7</v>
      </c>
    </row>
    <row r="96" spans="1:11" ht="30" x14ac:dyDescent="0.25">
      <c r="A96">
        <v>95</v>
      </c>
      <c r="B96" s="12">
        <v>0</v>
      </c>
      <c r="C96" s="3" t="s">
        <v>75</v>
      </c>
      <c r="D96" s="3"/>
      <c r="E96" s="1">
        <v>100506</v>
      </c>
      <c r="F96" s="3"/>
      <c r="G96" s="3">
        <v>1000008059</v>
      </c>
      <c r="H96" s="46">
        <v>54.55</v>
      </c>
      <c r="I96" s="46">
        <v>8.56</v>
      </c>
    </row>
    <row r="97" spans="1:11" ht="30" x14ac:dyDescent="0.25">
      <c r="A97">
        <v>96</v>
      </c>
      <c r="B97" s="12">
        <v>0</v>
      </c>
      <c r="C97" s="3" t="s">
        <v>76</v>
      </c>
      <c r="D97" s="3"/>
      <c r="E97" s="1">
        <v>100506</v>
      </c>
      <c r="F97" s="3"/>
      <c r="G97" s="3">
        <v>1000008062</v>
      </c>
      <c r="H97" s="46">
        <v>54.55</v>
      </c>
      <c r="I97" s="46">
        <v>8.56</v>
      </c>
    </row>
    <row r="98" spans="1:11" ht="30" x14ac:dyDescent="0.25">
      <c r="A98">
        <v>97</v>
      </c>
      <c r="B98" s="12">
        <v>0</v>
      </c>
      <c r="C98" s="3" t="s">
        <v>77</v>
      </c>
      <c r="D98" s="3"/>
      <c r="E98" s="1">
        <v>100506</v>
      </c>
      <c r="F98" s="3"/>
      <c r="G98" s="3">
        <v>1000008063</v>
      </c>
      <c r="H98" s="46">
        <v>49.09</v>
      </c>
      <c r="I98" s="46">
        <v>7.7</v>
      </c>
    </row>
    <row r="99" spans="1:11" x14ac:dyDescent="0.25">
      <c r="A99">
        <v>98</v>
      </c>
      <c r="B99" s="12">
        <v>0</v>
      </c>
      <c r="C99" s="3" t="s">
        <v>78</v>
      </c>
      <c r="D99" s="3"/>
      <c r="E99" s="1">
        <v>100506</v>
      </c>
      <c r="F99" s="3"/>
      <c r="G99" s="3">
        <v>1000010772</v>
      </c>
      <c r="H99" s="46">
        <v>1.85</v>
      </c>
      <c r="I99" s="46">
        <v>0.28999999999999998</v>
      </c>
    </row>
    <row r="100" spans="1:11" x14ac:dyDescent="0.25">
      <c r="A100">
        <v>99</v>
      </c>
      <c r="B100" s="6">
        <v>7229066</v>
      </c>
      <c r="C100" s="3" t="s">
        <v>79</v>
      </c>
      <c r="D100" s="3"/>
      <c r="E100" s="1">
        <v>100506</v>
      </c>
      <c r="F100" s="3"/>
      <c r="G100" s="3">
        <v>1000010868</v>
      </c>
      <c r="H100" s="46">
        <v>54.55</v>
      </c>
      <c r="I100" s="46">
        <v>8.56</v>
      </c>
    </row>
    <row r="101" spans="1:11" ht="30" x14ac:dyDescent="0.25">
      <c r="A101">
        <v>100</v>
      </c>
      <c r="B101" s="6">
        <v>3419199</v>
      </c>
      <c r="C101" s="3" t="s">
        <v>81</v>
      </c>
      <c r="D101" s="3" t="s">
        <v>521</v>
      </c>
      <c r="E101" s="1">
        <v>100980</v>
      </c>
      <c r="F101" s="7"/>
      <c r="G101" s="7" t="s">
        <v>80</v>
      </c>
      <c r="H101" s="46">
        <v>29.41</v>
      </c>
      <c r="I101" s="46">
        <v>5.8</v>
      </c>
      <c r="J101" t="s">
        <v>579</v>
      </c>
      <c r="K101" t="s">
        <v>577</v>
      </c>
    </row>
    <row r="102" spans="1:11" ht="45" x14ac:dyDescent="0.25">
      <c r="A102">
        <v>101</v>
      </c>
      <c r="B102" s="6">
        <v>3700499</v>
      </c>
      <c r="C102" s="3" t="s">
        <v>83</v>
      </c>
      <c r="D102" s="3" t="s">
        <v>521</v>
      </c>
      <c r="E102" s="1">
        <v>100980</v>
      </c>
      <c r="F102" s="7"/>
      <c r="G102" s="7" t="s">
        <v>82</v>
      </c>
      <c r="H102" s="46">
        <v>29.41</v>
      </c>
      <c r="I102" s="46">
        <v>5.8</v>
      </c>
      <c r="J102" t="s">
        <v>576</v>
      </c>
      <c r="K102" t="s">
        <v>1287</v>
      </c>
    </row>
    <row r="103" spans="1:11" ht="30" x14ac:dyDescent="0.25">
      <c r="A103">
        <v>102</v>
      </c>
      <c r="B103" s="6">
        <v>6662019</v>
      </c>
      <c r="C103" s="3" t="s">
        <v>85</v>
      </c>
      <c r="D103" s="3" t="s">
        <v>515</v>
      </c>
      <c r="E103" s="1">
        <v>100506</v>
      </c>
      <c r="F103" s="13"/>
      <c r="G103" s="13" t="s">
        <v>84</v>
      </c>
      <c r="H103" s="46">
        <v>54.55</v>
      </c>
      <c r="I103" s="46">
        <v>8.56</v>
      </c>
      <c r="J103" t="s">
        <v>576</v>
      </c>
      <c r="K103" t="s">
        <v>1287</v>
      </c>
    </row>
    <row r="104" spans="1:11" ht="30" x14ac:dyDescent="0.25">
      <c r="A104">
        <v>103</v>
      </c>
      <c r="B104" s="6">
        <v>6714810</v>
      </c>
      <c r="C104" s="3" t="s">
        <v>87</v>
      </c>
      <c r="D104" s="3"/>
      <c r="E104" s="1">
        <v>100506</v>
      </c>
      <c r="F104" s="13"/>
      <c r="G104" s="13" t="s">
        <v>86</v>
      </c>
      <c r="H104" s="46">
        <v>54.55</v>
      </c>
      <c r="I104" s="46">
        <v>8.56</v>
      </c>
    </row>
    <row r="105" spans="1:11" ht="30" x14ac:dyDescent="0.25">
      <c r="A105">
        <v>104</v>
      </c>
      <c r="B105" s="6">
        <v>7363849</v>
      </c>
      <c r="C105" s="3" t="s">
        <v>89</v>
      </c>
      <c r="D105" s="3" t="s">
        <v>515</v>
      </c>
      <c r="E105" s="1">
        <v>100506</v>
      </c>
      <c r="F105" s="13"/>
      <c r="G105" s="13" t="s">
        <v>88</v>
      </c>
      <c r="H105" s="46">
        <v>54.55</v>
      </c>
      <c r="I105" s="46">
        <v>8.56</v>
      </c>
      <c r="J105" t="s">
        <v>576</v>
      </c>
      <c r="K105" t="s">
        <v>1287</v>
      </c>
    </row>
    <row r="106" spans="1:11" ht="30" x14ac:dyDescent="0.25">
      <c r="A106">
        <v>105</v>
      </c>
      <c r="B106" s="6">
        <v>7074560</v>
      </c>
      <c r="C106" s="3" t="s">
        <v>91</v>
      </c>
      <c r="D106" s="3" t="s">
        <v>518</v>
      </c>
      <c r="E106" s="1">
        <v>100506</v>
      </c>
      <c r="F106" s="13"/>
      <c r="G106" s="13" t="s">
        <v>90</v>
      </c>
      <c r="H106" s="46">
        <v>54.55</v>
      </c>
      <c r="I106" s="46">
        <v>8.56</v>
      </c>
      <c r="J106" t="s">
        <v>577</v>
      </c>
      <c r="K106" t="s">
        <v>577</v>
      </c>
    </row>
    <row r="107" spans="1:11" ht="30" x14ac:dyDescent="0.25">
      <c r="A107">
        <v>106</v>
      </c>
      <c r="B107" s="6">
        <v>487983</v>
      </c>
      <c r="C107" s="3" t="s">
        <v>93</v>
      </c>
      <c r="D107" s="3"/>
      <c r="E107" s="1">
        <v>100506</v>
      </c>
      <c r="F107" s="13"/>
      <c r="G107" s="13" t="s">
        <v>92</v>
      </c>
      <c r="H107" s="46">
        <v>54.55</v>
      </c>
      <c r="I107" s="46">
        <v>8.56</v>
      </c>
    </row>
    <row r="108" spans="1:11" ht="45" x14ac:dyDescent="0.25">
      <c r="A108">
        <v>107</v>
      </c>
      <c r="B108" s="6">
        <v>5656200</v>
      </c>
      <c r="C108" s="3" t="s">
        <v>95</v>
      </c>
      <c r="D108" s="3" t="s">
        <v>521</v>
      </c>
      <c r="E108" s="1">
        <v>100980</v>
      </c>
      <c r="F108" s="13"/>
      <c r="G108" s="13" t="s">
        <v>94</v>
      </c>
      <c r="H108" s="46">
        <v>29.41</v>
      </c>
      <c r="I108" s="46">
        <v>5.8</v>
      </c>
      <c r="J108" t="s">
        <v>576</v>
      </c>
      <c r="K108" t="s">
        <v>1287</v>
      </c>
    </row>
    <row r="109" spans="1:11" ht="30" x14ac:dyDescent="0.25">
      <c r="A109">
        <v>108</v>
      </c>
      <c r="B109" s="6">
        <v>7152020</v>
      </c>
      <c r="C109" s="3" t="s">
        <v>97</v>
      </c>
      <c r="D109" s="3" t="s">
        <v>521</v>
      </c>
      <c r="E109" s="1">
        <v>100980</v>
      </c>
      <c r="F109" s="13"/>
      <c r="G109" s="13" t="s">
        <v>96</v>
      </c>
      <c r="H109" s="46">
        <v>29.41</v>
      </c>
      <c r="I109" s="46">
        <v>5.8</v>
      </c>
      <c r="J109" t="s">
        <v>576</v>
      </c>
      <c r="K109" t="s">
        <v>1287</v>
      </c>
    </row>
    <row r="110" spans="1:11" ht="45" x14ac:dyDescent="0.25">
      <c r="A110">
        <v>109</v>
      </c>
      <c r="B110" s="6">
        <v>8327456</v>
      </c>
      <c r="C110" s="3" t="s">
        <v>99</v>
      </c>
      <c r="D110" s="3"/>
      <c r="E110" s="1">
        <v>100506</v>
      </c>
      <c r="F110" s="13"/>
      <c r="G110" s="13" t="s">
        <v>98</v>
      </c>
      <c r="H110" s="46">
        <v>15</v>
      </c>
      <c r="I110" s="46">
        <v>2.35</v>
      </c>
    </row>
    <row r="111" spans="1:11" ht="45" x14ac:dyDescent="0.25">
      <c r="A111">
        <v>110</v>
      </c>
      <c r="B111" s="6">
        <v>8325371</v>
      </c>
      <c r="C111" s="3" t="s">
        <v>101</v>
      </c>
      <c r="D111" s="3"/>
      <c r="E111" s="1">
        <v>100506</v>
      </c>
      <c r="F111" s="13"/>
      <c r="G111" s="13" t="s">
        <v>100</v>
      </c>
      <c r="H111" s="46">
        <v>20</v>
      </c>
      <c r="I111" s="46">
        <v>3.14</v>
      </c>
    </row>
    <row r="112" spans="1:11" ht="30" x14ac:dyDescent="0.25">
      <c r="A112">
        <v>111</v>
      </c>
      <c r="B112" s="12">
        <v>0</v>
      </c>
      <c r="C112" s="3" t="s">
        <v>103</v>
      </c>
      <c r="D112" s="3"/>
      <c r="E112" s="1">
        <v>100506</v>
      </c>
      <c r="F112" s="13"/>
      <c r="G112" s="13" t="s">
        <v>102</v>
      </c>
      <c r="H112" s="46">
        <v>65.45</v>
      </c>
      <c r="I112" s="46">
        <v>10.27</v>
      </c>
    </row>
    <row r="113" spans="1:11" ht="30" x14ac:dyDescent="0.25">
      <c r="A113">
        <v>112</v>
      </c>
      <c r="B113" s="6">
        <v>8886596</v>
      </c>
      <c r="C113" s="3" t="s">
        <v>105</v>
      </c>
      <c r="D113" s="3"/>
      <c r="E113" s="1">
        <v>100980</v>
      </c>
      <c r="F113" s="13"/>
      <c r="G113" s="13" t="s">
        <v>104</v>
      </c>
      <c r="H113" s="46">
        <v>29.41</v>
      </c>
      <c r="I113" s="46">
        <v>5.8</v>
      </c>
    </row>
    <row r="114" spans="1:11" ht="30" x14ac:dyDescent="0.25">
      <c r="A114">
        <v>113</v>
      </c>
      <c r="B114" s="6">
        <v>721060</v>
      </c>
      <c r="C114" s="3" t="s">
        <v>107</v>
      </c>
      <c r="D114" s="3" t="s">
        <v>521</v>
      </c>
      <c r="E114" s="1">
        <v>100980</v>
      </c>
      <c r="F114" s="13"/>
      <c r="G114" s="13" t="s">
        <v>106</v>
      </c>
      <c r="H114" s="46">
        <v>29.41</v>
      </c>
      <c r="I114" s="46">
        <v>5.8</v>
      </c>
      <c r="J114" t="s">
        <v>576</v>
      </c>
      <c r="K114" t="s">
        <v>1287</v>
      </c>
    </row>
    <row r="115" spans="1:11" ht="30" x14ac:dyDescent="0.25">
      <c r="A115">
        <v>114</v>
      </c>
      <c r="B115" s="6">
        <v>9714213</v>
      </c>
      <c r="C115" s="3" t="s">
        <v>109</v>
      </c>
      <c r="D115" s="3" t="s">
        <v>520</v>
      </c>
      <c r="E115" s="1">
        <v>100506</v>
      </c>
      <c r="F115" s="13"/>
      <c r="G115" s="13" t="s">
        <v>108</v>
      </c>
      <c r="H115" s="46">
        <v>43.64</v>
      </c>
      <c r="I115" s="46">
        <v>6.85</v>
      </c>
      <c r="J115" t="s">
        <v>576</v>
      </c>
      <c r="K115" t="s">
        <v>1287</v>
      </c>
    </row>
    <row r="116" spans="1:11" ht="45" x14ac:dyDescent="0.25">
      <c r="A116">
        <v>115</v>
      </c>
      <c r="B116" s="12">
        <v>9714106</v>
      </c>
      <c r="C116" s="3" t="s">
        <v>111</v>
      </c>
      <c r="D116" s="3" t="s">
        <v>522</v>
      </c>
      <c r="E116" s="1">
        <v>100506</v>
      </c>
      <c r="F116" s="13"/>
      <c r="G116" s="13" t="s">
        <v>110</v>
      </c>
      <c r="H116" s="46">
        <v>49.09</v>
      </c>
      <c r="I116" s="46">
        <v>7.7</v>
      </c>
      <c r="J116" t="s">
        <v>576</v>
      </c>
      <c r="K116" t="s">
        <v>1287</v>
      </c>
    </row>
    <row r="117" spans="1:11" ht="30" x14ac:dyDescent="0.25">
      <c r="A117">
        <v>116</v>
      </c>
      <c r="B117" s="6">
        <v>9714478</v>
      </c>
      <c r="C117" s="3" t="s">
        <v>113</v>
      </c>
      <c r="D117" s="3" t="s">
        <v>518</v>
      </c>
      <c r="E117" s="1">
        <v>100506</v>
      </c>
      <c r="F117" s="13"/>
      <c r="G117" s="13" t="s">
        <v>112</v>
      </c>
      <c r="H117" s="46">
        <v>54.55</v>
      </c>
      <c r="I117" s="46">
        <v>8.56</v>
      </c>
      <c r="J117" t="s">
        <v>576</v>
      </c>
      <c r="K117" t="s">
        <v>1287</v>
      </c>
    </row>
    <row r="118" spans="1:11" ht="30" x14ac:dyDescent="0.25">
      <c r="A118">
        <v>117</v>
      </c>
      <c r="B118" s="6">
        <v>2545937</v>
      </c>
      <c r="C118" s="3" t="s">
        <v>115</v>
      </c>
      <c r="D118" s="3" t="s">
        <v>522</v>
      </c>
      <c r="E118" s="1">
        <v>100506</v>
      </c>
      <c r="F118" s="13"/>
      <c r="G118" s="13" t="s">
        <v>114</v>
      </c>
      <c r="H118" s="46">
        <v>49.09</v>
      </c>
      <c r="I118" s="46">
        <v>7.7</v>
      </c>
      <c r="J118" t="s">
        <v>576</v>
      </c>
      <c r="K118" t="s">
        <v>1287</v>
      </c>
    </row>
    <row r="119" spans="1:11" x14ac:dyDescent="0.25">
      <c r="A119">
        <v>118</v>
      </c>
      <c r="B119" s="6">
        <v>5998602</v>
      </c>
      <c r="C119" s="3" t="s">
        <v>117</v>
      </c>
      <c r="D119" s="3" t="s">
        <v>523</v>
      </c>
      <c r="E119" s="1">
        <v>100506</v>
      </c>
      <c r="F119" s="13"/>
      <c r="G119" s="13" t="s">
        <v>116</v>
      </c>
      <c r="H119" s="46">
        <v>30.91</v>
      </c>
      <c r="I119" s="46">
        <v>4.8499999999999996</v>
      </c>
      <c r="J119" t="s">
        <v>576</v>
      </c>
      <c r="K119" t="s">
        <v>1287</v>
      </c>
    </row>
    <row r="120" spans="1:11" ht="30" x14ac:dyDescent="0.25">
      <c r="A120">
        <v>119</v>
      </c>
      <c r="B120" s="6">
        <v>9708660</v>
      </c>
      <c r="C120" s="3" t="s">
        <v>119</v>
      </c>
      <c r="D120" s="3"/>
      <c r="E120" s="1">
        <v>100506</v>
      </c>
      <c r="F120" s="13"/>
      <c r="G120" s="13" t="s">
        <v>118</v>
      </c>
      <c r="H120" s="46">
        <v>54.55</v>
      </c>
      <c r="I120" s="46">
        <v>8.56</v>
      </c>
    </row>
    <row r="121" spans="1:11" ht="30" x14ac:dyDescent="0.25">
      <c r="A121">
        <v>120</v>
      </c>
      <c r="B121" s="6">
        <v>9714239</v>
      </c>
      <c r="C121" s="3" t="s">
        <v>121</v>
      </c>
      <c r="D121" s="3" t="s">
        <v>518</v>
      </c>
      <c r="E121" s="1">
        <v>100506</v>
      </c>
      <c r="F121" s="13"/>
      <c r="G121" s="13" t="s">
        <v>120</v>
      </c>
      <c r="H121" s="46">
        <v>54.55</v>
      </c>
      <c r="I121" s="46">
        <v>8.56</v>
      </c>
      <c r="J121" t="s">
        <v>576</v>
      </c>
      <c r="K121" t="s">
        <v>577</v>
      </c>
    </row>
    <row r="122" spans="1:11" ht="30" x14ac:dyDescent="0.25">
      <c r="A122">
        <v>121</v>
      </c>
      <c r="B122" s="6">
        <v>9714387</v>
      </c>
      <c r="C122" s="3" t="s">
        <v>123</v>
      </c>
      <c r="D122" s="3" t="s">
        <v>518</v>
      </c>
      <c r="E122" s="1">
        <v>100506</v>
      </c>
      <c r="F122" s="13"/>
      <c r="G122" s="13" t="s">
        <v>122</v>
      </c>
      <c r="H122" s="46">
        <v>54.55</v>
      </c>
      <c r="I122" s="46">
        <v>8.56</v>
      </c>
      <c r="J122" t="s">
        <v>576</v>
      </c>
      <c r="K122" t="s">
        <v>1287</v>
      </c>
    </row>
    <row r="123" spans="1:11" ht="30" x14ac:dyDescent="0.25">
      <c r="A123">
        <v>122</v>
      </c>
      <c r="B123" s="6">
        <v>4063588</v>
      </c>
      <c r="C123" s="3" t="s">
        <v>125</v>
      </c>
      <c r="D123" s="3"/>
      <c r="E123" s="1">
        <v>100506</v>
      </c>
      <c r="F123" s="13"/>
      <c r="G123" s="13" t="s">
        <v>124</v>
      </c>
      <c r="H123" s="46">
        <v>54.55</v>
      </c>
      <c r="I123" s="46">
        <v>8.56</v>
      </c>
    </row>
    <row r="124" spans="1:11" ht="30" x14ac:dyDescent="0.25">
      <c r="A124">
        <v>123</v>
      </c>
      <c r="B124" s="6">
        <v>2458388</v>
      </c>
      <c r="C124" s="3" t="s">
        <v>127</v>
      </c>
      <c r="D124" s="3" t="s">
        <v>518</v>
      </c>
      <c r="E124" s="1">
        <v>100506</v>
      </c>
      <c r="F124" s="13"/>
      <c r="G124" s="13" t="s">
        <v>126</v>
      </c>
      <c r="H124" s="46">
        <v>54.55</v>
      </c>
      <c r="I124" s="46">
        <v>8.56</v>
      </c>
      <c r="J124" t="s">
        <v>576</v>
      </c>
      <c r="K124" t="s">
        <v>1287</v>
      </c>
    </row>
    <row r="125" spans="1:11" ht="30" x14ac:dyDescent="0.25">
      <c r="A125">
        <v>124</v>
      </c>
      <c r="B125" s="6">
        <v>41539</v>
      </c>
      <c r="C125" s="3" t="s">
        <v>129</v>
      </c>
      <c r="D125" s="3" t="s">
        <v>515</v>
      </c>
      <c r="E125" s="1">
        <v>100506</v>
      </c>
      <c r="F125" s="13"/>
      <c r="G125" s="13" t="s">
        <v>128</v>
      </c>
      <c r="H125" s="46">
        <v>54.55</v>
      </c>
      <c r="I125" s="46">
        <v>8.56</v>
      </c>
      <c r="J125" t="s">
        <v>576</v>
      </c>
      <c r="K125" t="s">
        <v>1287</v>
      </c>
    </row>
    <row r="126" spans="1:11" ht="30" x14ac:dyDescent="0.25">
      <c r="A126">
        <v>125</v>
      </c>
      <c r="B126" s="6">
        <v>103145</v>
      </c>
      <c r="C126" s="3" t="s">
        <v>76</v>
      </c>
      <c r="D126" s="3"/>
      <c r="E126" s="1">
        <v>100506</v>
      </c>
      <c r="F126" s="13"/>
      <c r="G126" s="13" t="s">
        <v>130</v>
      </c>
      <c r="H126" s="46">
        <v>54.55</v>
      </c>
      <c r="I126" s="46">
        <v>8.56</v>
      </c>
    </row>
    <row r="127" spans="1:11" ht="30" x14ac:dyDescent="0.25">
      <c r="A127">
        <v>126</v>
      </c>
      <c r="B127" s="6">
        <v>13553</v>
      </c>
      <c r="C127" s="3" t="s">
        <v>132</v>
      </c>
      <c r="D127" s="3" t="s">
        <v>515</v>
      </c>
      <c r="E127" s="1">
        <v>100506</v>
      </c>
      <c r="F127" s="13"/>
      <c r="G127" s="13" t="s">
        <v>131</v>
      </c>
      <c r="H127" s="46">
        <v>54.55</v>
      </c>
      <c r="I127" s="46">
        <v>8.56</v>
      </c>
      <c r="J127" t="s">
        <v>576</v>
      </c>
      <c r="K127" t="s">
        <v>1287</v>
      </c>
    </row>
    <row r="128" spans="1:11" x14ac:dyDescent="0.25">
      <c r="A128">
        <v>127</v>
      </c>
      <c r="B128" s="6">
        <v>13567</v>
      </c>
      <c r="C128" s="3" t="s">
        <v>134</v>
      </c>
      <c r="D128" s="3" t="s">
        <v>524</v>
      </c>
      <c r="E128" s="1">
        <v>100506</v>
      </c>
      <c r="F128" s="13"/>
      <c r="G128" s="13" t="s">
        <v>133</v>
      </c>
      <c r="H128" s="46">
        <v>32.729999999999997</v>
      </c>
      <c r="I128" s="46">
        <v>5.14</v>
      </c>
      <c r="J128" t="s">
        <v>576</v>
      </c>
      <c r="K128" t="s">
        <v>1287</v>
      </c>
    </row>
    <row r="129" spans="1:11" x14ac:dyDescent="0.25">
      <c r="A129">
        <v>128</v>
      </c>
      <c r="B129" s="6">
        <v>103145</v>
      </c>
      <c r="C129" s="3" t="s">
        <v>136</v>
      </c>
      <c r="D129" s="3"/>
      <c r="E129" s="1">
        <v>100506</v>
      </c>
      <c r="F129" s="13"/>
      <c r="G129" s="13" t="s">
        <v>135</v>
      </c>
      <c r="H129" s="46">
        <v>54.55</v>
      </c>
      <c r="I129" s="46">
        <v>8.56</v>
      </c>
    </row>
    <row r="130" spans="1:11" ht="30" x14ac:dyDescent="0.25">
      <c r="A130">
        <v>129</v>
      </c>
      <c r="B130" s="6">
        <v>17461</v>
      </c>
      <c r="C130" s="3" t="s">
        <v>138</v>
      </c>
      <c r="D130" s="3"/>
      <c r="E130" s="1">
        <v>100506</v>
      </c>
      <c r="F130" s="13"/>
      <c r="G130" s="13" t="s">
        <v>137</v>
      </c>
      <c r="H130" s="46">
        <v>54.55</v>
      </c>
      <c r="I130" s="46">
        <v>8.56</v>
      </c>
    </row>
    <row r="131" spans="1:11" x14ac:dyDescent="0.25">
      <c r="A131">
        <v>130</v>
      </c>
      <c r="B131" s="6">
        <v>41618</v>
      </c>
      <c r="C131" s="3" t="s">
        <v>140</v>
      </c>
      <c r="D131" s="3" t="s">
        <v>525</v>
      </c>
      <c r="E131" s="1">
        <v>100506</v>
      </c>
      <c r="F131" s="13"/>
      <c r="G131" s="13" t="s">
        <v>139</v>
      </c>
      <c r="H131" s="46">
        <v>49.09</v>
      </c>
      <c r="I131" s="46">
        <v>7.7</v>
      </c>
      <c r="J131" t="s">
        <v>576</v>
      </c>
      <c r="K131" t="s">
        <v>1287</v>
      </c>
    </row>
    <row r="132" spans="1:11" ht="30" x14ac:dyDescent="0.25">
      <c r="A132">
        <v>131</v>
      </c>
      <c r="B132" s="6">
        <v>2155885</v>
      </c>
      <c r="C132" s="3" t="s">
        <v>142</v>
      </c>
      <c r="D132" s="3"/>
      <c r="E132" s="1">
        <v>100506</v>
      </c>
      <c r="F132" s="13"/>
      <c r="G132" s="13" t="s">
        <v>141</v>
      </c>
      <c r="H132" s="46">
        <v>43.64</v>
      </c>
      <c r="I132" s="46">
        <v>6.85</v>
      </c>
    </row>
    <row r="133" spans="1:11" ht="30" x14ac:dyDescent="0.25">
      <c r="A133">
        <v>132</v>
      </c>
      <c r="B133" s="12">
        <v>4313920</v>
      </c>
      <c r="C133" s="3" t="s">
        <v>144</v>
      </c>
      <c r="D133" s="3" t="s">
        <v>520</v>
      </c>
      <c r="E133" s="1">
        <v>100506</v>
      </c>
      <c r="F133" s="13"/>
      <c r="G133" s="13" t="s">
        <v>143</v>
      </c>
      <c r="H133" s="46">
        <v>43.64</v>
      </c>
      <c r="I133" s="46">
        <v>6.85</v>
      </c>
      <c r="J133" t="s">
        <v>576</v>
      </c>
      <c r="K133" t="s">
        <v>1287</v>
      </c>
    </row>
    <row r="134" spans="1:11" ht="30" x14ac:dyDescent="0.25">
      <c r="A134">
        <v>133</v>
      </c>
      <c r="B134" s="6">
        <v>9380270</v>
      </c>
      <c r="C134" s="3" t="s">
        <v>146</v>
      </c>
      <c r="D134" s="3" t="s">
        <v>520</v>
      </c>
      <c r="E134" s="1">
        <v>100506</v>
      </c>
      <c r="F134" s="13"/>
      <c r="G134" s="13" t="s">
        <v>145</v>
      </c>
      <c r="H134" s="46">
        <v>43.64</v>
      </c>
      <c r="I134" s="46">
        <v>6.85</v>
      </c>
      <c r="J134" t="s">
        <v>576</v>
      </c>
      <c r="K134" t="s">
        <v>1287</v>
      </c>
    </row>
    <row r="135" spans="1:11" ht="30" x14ac:dyDescent="0.25">
      <c r="A135">
        <v>134</v>
      </c>
      <c r="B135" s="12">
        <v>7145865</v>
      </c>
      <c r="C135" s="3" t="s">
        <v>148</v>
      </c>
      <c r="D135" s="3"/>
      <c r="E135" s="1">
        <v>100506</v>
      </c>
      <c r="F135" s="13"/>
      <c r="G135" s="13" t="s">
        <v>147</v>
      </c>
      <c r="H135" s="46">
        <v>54.55</v>
      </c>
      <c r="I135" s="46">
        <v>8.56</v>
      </c>
    </row>
    <row r="136" spans="1:11" x14ac:dyDescent="0.25">
      <c r="A136">
        <v>135</v>
      </c>
      <c r="B136" s="53"/>
      <c r="C136" s="61" t="s">
        <v>150</v>
      </c>
      <c r="D136" s="62"/>
      <c r="E136" s="53"/>
      <c r="F136" s="53"/>
      <c r="G136" s="53"/>
      <c r="H136" s="60"/>
      <c r="I136" s="60"/>
      <c r="J136" t="s">
        <v>586</v>
      </c>
      <c r="K136" t="s">
        <v>1287</v>
      </c>
    </row>
    <row r="137" spans="1:11" ht="30" x14ac:dyDescent="0.25">
      <c r="A137">
        <v>136</v>
      </c>
      <c r="B137">
        <v>0</v>
      </c>
      <c r="C137" s="3" t="s">
        <v>151</v>
      </c>
      <c r="D137" s="3"/>
      <c r="E137" s="1">
        <v>110149</v>
      </c>
      <c r="F137" s="3"/>
      <c r="G137" s="3">
        <v>1700</v>
      </c>
      <c r="H137" s="46">
        <v>10</v>
      </c>
      <c r="I137" s="46">
        <v>3.32</v>
      </c>
    </row>
    <row r="138" spans="1:11" ht="30" x14ac:dyDescent="0.25">
      <c r="A138">
        <v>137</v>
      </c>
      <c r="B138">
        <v>0</v>
      </c>
      <c r="C138" s="3" t="s">
        <v>152</v>
      </c>
      <c r="D138" s="3"/>
      <c r="E138" s="1">
        <v>110149</v>
      </c>
      <c r="F138" s="3"/>
      <c r="G138" s="3">
        <v>1750</v>
      </c>
      <c r="H138" s="46">
        <v>10</v>
      </c>
      <c r="I138" s="46">
        <v>3.32</v>
      </c>
    </row>
    <row r="139" spans="1:11" ht="30" x14ac:dyDescent="0.25">
      <c r="A139">
        <v>138</v>
      </c>
      <c r="B139">
        <v>7049241</v>
      </c>
      <c r="C139" s="3" t="s">
        <v>154</v>
      </c>
      <c r="D139" s="3" t="s">
        <v>526</v>
      </c>
      <c r="E139" s="1">
        <v>110149</v>
      </c>
      <c r="G139" t="s">
        <v>153</v>
      </c>
      <c r="H139" s="46">
        <v>10</v>
      </c>
      <c r="I139" s="46">
        <v>3.32</v>
      </c>
      <c r="J139" t="s">
        <v>576</v>
      </c>
      <c r="K139" t="s">
        <v>1287</v>
      </c>
    </row>
    <row r="140" spans="1:11" ht="30" x14ac:dyDescent="0.25">
      <c r="A140">
        <v>139</v>
      </c>
      <c r="B140">
        <v>3141019</v>
      </c>
      <c r="C140" s="3" t="s">
        <v>156</v>
      </c>
      <c r="D140" s="3"/>
      <c r="E140" s="1">
        <v>110149</v>
      </c>
      <c r="G140" t="s">
        <v>155</v>
      </c>
      <c r="H140" s="46">
        <v>10</v>
      </c>
      <c r="I140" s="46">
        <v>3.32</v>
      </c>
    </row>
    <row r="141" spans="1:11" ht="30" x14ac:dyDescent="0.25">
      <c r="A141">
        <v>140</v>
      </c>
      <c r="B141">
        <v>3158794</v>
      </c>
      <c r="C141" s="3" t="s">
        <v>158</v>
      </c>
      <c r="D141" s="3"/>
      <c r="E141" s="1">
        <v>110149</v>
      </c>
      <c r="G141" t="s">
        <v>157</v>
      </c>
      <c r="H141" s="46">
        <v>10</v>
      </c>
      <c r="I141" s="46">
        <v>3.32</v>
      </c>
    </row>
    <row r="142" spans="1:11" ht="30" x14ac:dyDescent="0.25">
      <c r="A142">
        <v>141</v>
      </c>
      <c r="B142">
        <v>7059139</v>
      </c>
      <c r="C142" s="3" t="s">
        <v>160</v>
      </c>
      <c r="D142" s="3"/>
      <c r="E142" s="1">
        <v>110149</v>
      </c>
      <c r="G142" t="s">
        <v>159</v>
      </c>
      <c r="H142" s="46">
        <v>10</v>
      </c>
      <c r="I142" s="46">
        <v>3.32</v>
      </c>
    </row>
    <row r="143" spans="1:11" ht="30" x14ac:dyDescent="0.25">
      <c r="A143">
        <v>142</v>
      </c>
      <c r="B143">
        <v>0</v>
      </c>
      <c r="C143" s="3" t="s">
        <v>162</v>
      </c>
      <c r="D143" s="3"/>
      <c r="E143" s="1">
        <v>110149</v>
      </c>
      <c r="G143" t="s">
        <v>161</v>
      </c>
      <c r="H143" s="46">
        <v>10</v>
      </c>
      <c r="I143" s="46">
        <v>3.32</v>
      </c>
    </row>
    <row r="144" spans="1:11" ht="30" x14ac:dyDescent="0.25">
      <c r="A144">
        <v>143</v>
      </c>
      <c r="B144">
        <v>7057418</v>
      </c>
      <c r="C144" s="3" t="s">
        <v>164</v>
      </c>
      <c r="D144" s="3" t="s">
        <v>526</v>
      </c>
      <c r="E144" s="1">
        <v>110149</v>
      </c>
      <c r="G144" t="s">
        <v>163</v>
      </c>
      <c r="H144" s="46">
        <v>10</v>
      </c>
      <c r="I144" s="46">
        <v>3.32</v>
      </c>
      <c r="J144" t="s">
        <v>579</v>
      </c>
      <c r="K144" t="s">
        <v>577</v>
      </c>
    </row>
    <row r="145" spans="1:11" ht="30" x14ac:dyDescent="0.25">
      <c r="A145">
        <v>144</v>
      </c>
      <c r="B145">
        <v>7118603</v>
      </c>
      <c r="C145" s="3" t="s">
        <v>166</v>
      </c>
      <c r="D145" s="3"/>
      <c r="E145" s="1">
        <v>110149</v>
      </c>
      <c r="G145" t="s">
        <v>165</v>
      </c>
      <c r="H145" s="46">
        <v>10</v>
      </c>
      <c r="I145" s="46">
        <v>3.32</v>
      </c>
    </row>
    <row r="146" spans="1:11" ht="30" x14ac:dyDescent="0.25">
      <c r="A146">
        <v>145</v>
      </c>
      <c r="B146">
        <v>7060651</v>
      </c>
      <c r="C146" s="3" t="s">
        <v>168</v>
      </c>
      <c r="D146" s="3"/>
      <c r="E146" s="1">
        <v>110149</v>
      </c>
      <c r="G146" t="s">
        <v>167</v>
      </c>
      <c r="H146" s="46">
        <v>10</v>
      </c>
      <c r="I146" s="46">
        <v>3.32</v>
      </c>
    </row>
    <row r="147" spans="1:11" ht="30" x14ac:dyDescent="0.25">
      <c r="A147">
        <v>146</v>
      </c>
      <c r="B147">
        <v>7000939</v>
      </c>
      <c r="C147" s="3" t="s">
        <v>170</v>
      </c>
      <c r="D147" s="3"/>
      <c r="E147" s="1">
        <v>110149</v>
      </c>
      <c r="G147" t="s">
        <v>169</v>
      </c>
      <c r="H147" s="46">
        <v>10</v>
      </c>
      <c r="I147" s="46">
        <v>3.32</v>
      </c>
    </row>
    <row r="148" spans="1:11" ht="30" x14ac:dyDescent="0.25">
      <c r="A148">
        <v>147</v>
      </c>
      <c r="B148">
        <v>7215517</v>
      </c>
      <c r="C148" s="3" t="s">
        <v>172</v>
      </c>
      <c r="D148" s="3"/>
      <c r="E148" s="1">
        <v>110149</v>
      </c>
      <c r="G148" t="s">
        <v>171</v>
      </c>
      <c r="H148" s="46">
        <v>11.77</v>
      </c>
      <c r="I148" s="46">
        <v>3.91</v>
      </c>
    </row>
    <row r="149" spans="1:11" ht="30" x14ac:dyDescent="0.25">
      <c r="A149">
        <v>148</v>
      </c>
      <c r="B149">
        <v>7049239</v>
      </c>
      <c r="C149" s="3" t="s">
        <v>174</v>
      </c>
      <c r="D149" s="3"/>
      <c r="E149" s="1">
        <v>110149</v>
      </c>
      <c r="G149" t="s">
        <v>173</v>
      </c>
      <c r="H149" s="46">
        <v>10</v>
      </c>
      <c r="I149" s="46">
        <v>3.32</v>
      </c>
    </row>
    <row r="150" spans="1:11" ht="30" x14ac:dyDescent="0.25">
      <c r="A150">
        <v>149</v>
      </c>
      <c r="B150">
        <v>7315915</v>
      </c>
      <c r="C150" s="3" t="s">
        <v>176</v>
      </c>
      <c r="D150" s="3"/>
      <c r="E150" s="1">
        <v>110149</v>
      </c>
      <c r="G150" t="s">
        <v>175</v>
      </c>
      <c r="H150" s="46">
        <v>10</v>
      </c>
      <c r="I150" s="46">
        <v>3.32</v>
      </c>
    </row>
    <row r="151" spans="1:11" ht="30" x14ac:dyDescent="0.25">
      <c r="A151">
        <v>150</v>
      </c>
      <c r="B151">
        <v>7315915</v>
      </c>
      <c r="C151" s="3" t="s">
        <v>178</v>
      </c>
      <c r="D151" s="3"/>
      <c r="E151" s="1">
        <v>110149</v>
      </c>
      <c r="G151" t="s">
        <v>177</v>
      </c>
      <c r="H151" s="46">
        <v>10</v>
      </c>
      <c r="I151" s="46">
        <v>3.32</v>
      </c>
    </row>
    <row r="152" spans="1:11" ht="30" x14ac:dyDescent="0.25">
      <c r="A152">
        <v>151</v>
      </c>
      <c r="B152">
        <v>7000940</v>
      </c>
      <c r="C152" s="3" t="s">
        <v>180</v>
      </c>
      <c r="D152" s="3" t="s">
        <v>526</v>
      </c>
      <c r="E152" s="1">
        <v>110149</v>
      </c>
      <c r="G152" t="s">
        <v>179</v>
      </c>
      <c r="H152" s="46">
        <v>10</v>
      </c>
      <c r="I152" s="46">
        <v>3.32</v>
      </c>
      <c r="J152" t="s">
        <v>576</v>
      </c>
      <c r="K152" t="s">
        <v>1287</v>
      </c>
    </row>
    <row r="153" spans="1:11" ht="30" x14ac:dyDescent="0.25">
      <c r="A153">
        <v>152</v>
      </c>
      <c r="B153">
        <v>7315888</v>
      </c>
      <c r="C153" s="3" t="s">
        <v>182</v>
      </c>
      <c r="D153" s="3"/>
      <c r="E153" s="1">
        <v>110149</v>
      </c>
      <c r="G153" t="s">
        <v>181</v>
      </c>
      <c r="H153" s="46">
        <v>10</v>
      </c>
      <c r="I153" s="46">
        <v>3.32</v>
      </c>
    </row>
    <row r="154" spans="1:11" ht="30" x14ac:dyDescent="0.25">
      <c r="A154">
        <v>153</v>
      </c>
      <c r="B154">
        <v>7057411</v>
      </c>
      <c r="C154" s="3" t="s">
        <v>184</v>
      </c>
      <c r="D154" s="3"/>
      <c r="E154" s="1">
        <v>110149</v>
      </c>
      <c r="G154" t="s">
        <v>183</v>
      </c>
      <c r="H154" s="46">
        <v>10</v>
      </c>
      <c r="I154" s="46">
        <v>3.32</v>
      </c>
    </row>
    <row r="155" spans="1:11" ht="30" x14ac:dyDescent="0.25">
      <c r="A155">
        <v>154</v>
      </c>
      <c r="B155">
        <v>7315921</v>
      </c>
      <c r="C155" s="3" t="s">
        <v>186</v>
      </c>
      <c r="D155" s="3"/>
      <c r="E155" s="1">
        <v>110149</v>
      </c>
      <c r="G155" t="s">
        <v>185</v>
      </c>
      <c r="H155" s="46">
        <v>10</v>
      </c>
      <c r="I155" s="46">
        <v>3.32</v>
      </c>
    </row>
    <row r="156" spans="1:11" ht="30" x14ac:dyDescent="0.25">
      <c r="A156">
        <v>155</v>
      </c>
      <c r="B156">
        <v>7315918</v>
      </c>
      <c r="C156" s="3" t="s">
        <v>188</v>
      </c>
      <c r="D156" s="3"/>
      <c r="E156" s="1">
        <v>110149</v>
      </c>
      <c r="G156" t="s">
        <v>187</v>
      </c>
      <c r="H156" s="46">
        <v>10</v>
      </c>
      <c r="I156" s="46">
        <v>3.32</v>
      </c>
    </row>
    <row r="157" spans="1:11" ht="30" x14ac:dyDescent="0.25">
      <c r="A157">
        <v>156</v>
      </c>
      <c r="B157">
        <v>4471759</v>
      </c>
      <c r="C157" s="3" t="s">
        <v>190</v>
      </c>
      <c r="D157" s="3" t="s">
        <v>526</v>
      </c>
      <c r="E157" s="1">
        <v>110149</v>
      </c>
      <c r="G157" t="s">
        <v>189</v>
      </c>
      <c r="H157" s="46">
        <v>10</v>
      </c>
      <c r="I157" s="46">
        <v>3.32</v>
      </c>
      <c r="J157" t="s">
        <v>576</v>
      </c>
      <c r="K157" t="s">
        <v>1287</v>
      </c>
    </row>
    <row r="158" spans="1:11" ht="30" x14ac:dyDescent="0.25">
      <c r="A158">
        <v>157</v>
      </c>
      <c r="B158">
        <v>7058553</v>
      </c>
      <c r="C158" s="3" t="s">
        <v>192</v>
      </c>
      <c r="D158" s="3"/>
      <c r="E158" s="1">
        <v>110149</v>
      </c>
      <c r="G158" t="s">
        <v>191</v>
      </c>
      <c r="H158" s="46">
        <v>10</v>
      </c>
      <c r="I158" s="46">
        <v>3.32</v>
      </c>
    </row>
    <row r="159" spans="1:11" ht="30" x14ac:dyDescent="0.25">
      <c r="A159">
        <v>158</v>
      </c>
      <c r="B159">
        <v>7058401</v>
      </c>
      <c r="C159" s="3" t="s">
        <v>194</v>
      </c>
      <c r="D159" s="3"/>
      <c r="E159" s="1">
        <v>110149</v>
      </c>
      <c r="G159" t="s">
        <v>193</v>
      </c>
      <c r="H159" s="46">
        <v>10</v>
      </c>
      <c r="I159" s="46">
        <v>3.32</v>
      </c>
    </row>
    <row r="160" spans="1:11" ht="30" x14ac:dyDescent="0.25">
      <c r="A160">
        <v>159</v>
      </c>
      <c r="B160">
        <v>7315902</v>
      </c>
      <c r="C160" s="3" t="s">
        <v>196</v>
      </c>
      <c r="D160" s="3"/>
      <c r="E160" s="1">
        <v>110149</v>
      </c>
      <c r="G160" t="s">
        <v>195</v>
      </c>
      <c r="H160" s="46">
        <v>10</v>
      </c>
      <c r="I160" s="46">
        <v>3.32</v>
      </c>
    </row>
    <row r="161" spans="1:12" ht="30" x14ac:dyDescent="0.25">
      <c r="A161">
        <v>160</v>
      </c>
      <c r="B161">
        <v>4471742</v>
      </c>
      <c r="C161" s="3" t="s">
        <v>198</v>
      </c>
      <c r="D161" s="3" t="s">
        <v>526</v>
      </c>
      <c r="E161" s="1">
        <v>110149</v>
      </c>
      <c r="G161" s="51" t="s">
        <v>197</v>
      </c>
      <c r="H161" s="46">
        <v>10</v>
      </c>
      <c r="I161" s="46">
        <v>3.32</v>
      </c>
      <c r="J161" t="s">
        <v>579</v>
      </c>
      <c r="K161" t="s">
        <v>577</v>
      </c>
      <c r="L161" t="e">
        <f>VLOOKUP(#REF!,market!A126:G368,1,FALSE)</f>
        <v>#REF!</v>
      </c>
    </row>
    <row r="162" spans="1:12" ht="30" x14ac:dyDescent="0.25">
      <c r="A162">
        <v>161</v>
      </c>
      <c r="B162">
        <v>7076743</v>
      </c>
      <c r="C162" s="3" t="s">
        <v>200</v>
      </c>
      <c r="D162" s="3"/>
      <c r="E162" s="1">
        <v>110149</v>
      </c>
      <c r="G162" t="s">
        <v>199</v>
      </c>
      <c r="H162" s="46">
        <v>10</v>
      </c>
      <c r="I162" s="46">
        <v>3.32</v>
      </c>
    </row>
    <row r="163" spans="1:12" x14ac:dyDescent="0.25">
      <c r="A163">
        <v>162</v>
      </c>
      <c r="B163" s="53"/>
      <c r="C163" s="61" t="s">
        <v>245</v>
      </c>
      <c r="D163" s="62"/>
      <c r="E163" s="53"/>
      <c r="F163" s="53"/>
      <c r="G163" s="53"/>
      <c r="H163" s="60"/>
      <c r="I163" s="60"/>
      <c r="J163" t="s">
        <v>586</v>
      </c>
      <c r="K163" t="s">
        <v>1287</v>
      </c>
    </row>
    <row r="164" spans="1:12" ht="30" x14ac:dyDescent="0.25">
      <c r="A164">
        <v>163</v>
      </c>
      <c r="B164" s="12">
        <v>1803303</v>
      </c>
      <c r="C164" s="3" t="s">
        <v>201</v>
      </c>
      <c r="D164" s="3" t="s">
        <v>527</v>
      </c>
      <c r="E164" s="1" t="s">
        <v>3</v>
      </c>
      <c r="F164" s="3"/>
      <c r="G164" s="2" t="str">
        <f>" 54411"</f>
        <v xml:space="preserve"> 54411</v>
      </c>
      <c r="H164" s="46">
        <v>4.17</v>
      </c>
      <c r="I164" s="46">
        <v>18.91</v>
      </c>
      <c r="J164" t="s">
        <v>579</v>
      </c>
      <c r="K164" t="s">
        <v>577</v>
      </c>
      <c r="L164" t="e">
        <f>VLOOKUP(#REF!,market!A129:G371,1,FALSE)</f>
        <v>#REF!</v>
      </c>
    </row>
    <row r="165" spans="1:12" x14ac:dyDescent="0.25">
      <c r="A165">
        <v>164</v>
      </c>
      <c r="B165" s="14">
        <v>1803303</v>
      </c>
      <c r="C165" s="3"/>
      <c r="D165" s="3" t="s">
        <v>527</v>
      </c>
      <c r="E165" s="1" t="s">
        <v>4</v>
      </c>
      <c r="F165" s="3"/>
      <c r="G165" s="2" t="str">
        <f>" 54411"</f>
        <v xml:space="preserve"> 54411</v>
      </c>
      <c r="H165" s="46">
        <v>9.24</v>
      </c>
      <c r="I165" s="46"/>
      <c r="J165" t="s">
        <v>579</v>
      </c>
      <c r="K165" t="s">
        <v>577</v>
      </c>
      <c r="L165" t="e">
        <f>VLOOKUP(#REF!,market!A130:G372,1,FALSE)</f>
        <v>#REF!</v>
      </c>
    </row>
    <row r="166" spans="1:12" x14ac:dyDescent="0.25">
      <c r="A166">
        <v>165</v>
      </c>
      <c r="B166" s="12">
        <v>4557637</v>
      </c>
      <c r="C166" s="3" t="s">
        <v>202</v>
      </c>
      <c r="D166" s="3" t="s">
        <v>514</v>
      </c>
      <c r="E166" s="1" t="s">
        <v>3</v>
      </c>
      <c r="F166" s="3"/>
      <c r="G166" s="3" t="str">
        <f>" 54410"</f>
        <v xml:space="preserve"> 54410</v>
      </c>
      <c r="H166" s="46">
        <v>4.17</v>
      </c>
      <c r="I166" s="46">
        <v>18.91</v>
      </c>
      <c r="J166" t="s">
        <v>576</v>
      </c>
      <c r="K166" t="s">
        <v>1287</v>
      </c>
    </row>
    <row r="167" spans="1:12" x14ac:dyDescent="0.25">
      <c r="A167">
        <v>166</v>
      </c>
      <c r="B167" s="11">
        <v>4557637</v>
      </c>
      <c r="C167" s="3"/>
      <c r="D167" s="3" t="s">
        <v>514</v>
      </c>
      <c r="E167" s="1" t="s">
        <v>4</v>
      </c>
      <c r="F167" s="3"/>
      <c r="G167" s="3" t="str">
        <f>" 54410"</f>
        <v xml:space="preserve"> 54410</v>
      </c>
      <c r="H167" s="46">
        <v>9.24</v>
      </c>
      <c r="I167" s="46"/>
      <c r="J167" t="s">
        <v>576</v>
      </c>
      <c r="K167" t="s">
        <v>1287</v>
      </c>
    </row>
    <row r="168" spans="1:12" ht="30" x14ac:dyDescent="0.25">
      <c r="A168">
        <v>167</v>
      </c>
      <c r="B168" s="14">
        <v>7088514</v>
      </c>
      <c r="C168" s="3" t="s">
        <v>203</v>
      </c>
      <c r="D168" s="3" t="s">
        <v>513</v>
      </c>
      <c r="E168" s="1" t="s">
        <v>4</v>
      </c>
      <c r="F168" s="3"/>
      <c r="G168" s="3" t="str">
        <f>" 54486"</f>
        <v xml:space="preserve"> 54486</v>
      </c>
      <c r="H168" s="46">
        <v>20.5</v>
      </c>
      <c r="I168" s="46">
        <v>28.9</v>
      </c>
      <c r="J168" t="s">
        <v>579</v>
      </c>
      <c r="K168" t="s">
        <v>577</v>
      </c>
    </row>
    <row r="169" spans="1:12" ht="30" x14ac:dyDescent="0.25">
      <c r="A169">
        <v>168</v>
      </c>
      <c r="B169" s="14">
        <v>7088589</v>
      </c>
      <c r="C169" s="3" t="s">
        <v>204</v>
      </c>
      <c r="D169" s="3" t="s">
        <v>513</v>
      </c>
      <c r="E169" s="1" t="s">
        <v>4</v>
      </c>
      <c r="F169" s="3"/>
      <c r="G169" s="3" t="str">
        <f>" 54485"</f>
        <v xml:space="preserve"> 54485</v>
      </c>
      <c r="H169" s="46">
        <v>20.5</v>
      </c>
      <c r="I169" s="46">
        <v>28.9</v>
      </c>
      <c r="J169" t="s">
        <v>579</v>
      </c>
      <c r="K169" t="s">
        <v>577</v>
      </c>
    </row>
    <row r="170" spans="1:12" ht="30" x14ac:dyDescent="0.25">
      <c r="A170">
        <v>169</v>
      </c>
      <c r="B170" s="14">
        <v>7093054</v>
      </c>
      <c r="C170" s="3" t="s">
        <v>205</v>
      </c>
      <c r="D170" s="3" t="s">
        <v>513</v>
      </c>
      <c r="E170" s="1" t="s">
        <v>4</v>
      </c>
      <c r="F170" s="3"/>
      <c r="G170" s="3" t="str">
        <f>" 54487"</f>
        <v xml:space="preserve"> 54487</v>
      </c>
      <c r="H170" s="46">
        <v>20.5</v>
      </c>
      <c r="I170" s="46">
        <v>28.9</v>
      </c>
      <c r="J170" t="s">
        <v>579</v>
      </c>
      <c r="K170" t="s">
        <v>577</v>
      </c>
    </row>
    <row r="171" spans="1:12" x14ac:dyDescent="0.25">
      <c r="A171">
        <v>170</v>
      </c>
      <c r="B171" s="12">
        <v>7093056</v>
      </c>
      <c r="C171" s="3" t="s">
        <v>206</v>
      </c>
      <c r="D171" s="3" t="s">
        <v>513</v>
      </c>
      <c r="E171" s="1" t="s">
        <v>3</v>
      </c>
      <c r="F171" s="3"/>
      <c r="G171" s="3" t="str">
        <f>" 81401"</f>
        <v xml:space="preserve"> 81401</v>
      </c>
      <c r="H171" s="46">
        <v>53.3</v>
      </c>
      <c r="I171" s="46">
        <v>75.150000000000006</v>
      </c>
      <c r="J171" t="s">
        <v>579</v>
      </c>
      <c r="K171" t="s">
        <v>577</v>
      </c>
    </row>
    <row r="172" spans="1:12" ht="30" x14ac:dyDescent="0.25">
      <c r="A172">
        <v>171</v>
      </c>
      <c r="B172" s="11">
        <v>7093059</v>
      </c>
      <c r="C172" s="3" t="s">
        <v>207</v>
      </c>
      <c r="D172" s="3" t="s">
        <v>513</v>
      </c>
      <c r="E172" s="1" t="s">
        <v>3</v>
      </c>
      <c r="F172" s="3"/>
      <c r="G172" s="3" t="str">
        <f>" 94403"</f>
        <v xml:space="preserve"> 94403</v>
      </c>
      <c r="H172" s="46">
        <v>31.8</v>
      </c>
      <c r="I172" s="46">
        <v>44.83</v>
      </c>
      <c r="J172" t="s">
        <v>576</v>
      </c>
      <c r="K172" t="s">
        <v>1287</v>
      </c>
    </row>
    <row r="173" spans="1:12" ht="30" x14ac:dyDescent="0.25">
      <c r="A173">
        <v>172</v>
      </c>
      <c r="B173" s="14">
        <v>7139956</v>
      </c>
      <c r="C173" s="3" t="s">
        <v>208</v>
      </c>
      <c r="D173" s="3" t="s">
        <v>513</v>
      </c>
      <c r="E173" s="1" t="s">
        <v>4</v>
      </c>
      <c r="F173" s="3"/>
      <c r="G173" s="3" t="str">
        <f>" 23415"</f>
        <v xml:space="preserve"> 23415</v>
      </c>
      <c r="H173" s="46">
        <v>20.5</v>
      </c>
      <c r="I173" s="46">
        <v>28.9</v>
      </c>
      <c r="J173" t="s">
        <v>579</v>
      </c>
      <c r="K173" t="s">
        <v>577</v>
      </c>
    </row>
    <row r="174" spans="1:12" ht="30" x14ac:dyDescent="0.25">
      <c r="A174">
        <v>173</v>
      </c>
      <c r="B174" s="12">
        <v>7170366</v>
      </c>
      <c r="C174" s="3" t="s">
        <v>209</v>
      </c>
      <c r="D174" s="3" t="s">
        <v>528</v>
      </c>
      <c r="E174" s="1" t="s">
        <v>4</v>
      </c>
      <c r="F174" s="3"/>
      <c r="G174" s="3" t="str">
        <f>" 13440"</f>
        <v xml:space="preserve"> 13440</v>
      </c>
      <c r="H174" s="46">
        <v>20.5</v>
      </c>
      <c r="I174" s="46">
        <v>28.9</v>
      </c>
      <c r="J174" t="s">
        <v>576</v>
      </c>
      <c r="K174" t="s">
        <v>1287</v>
      </c>
    </row>
    <row r="175" spans="1:12" ht="30" x14ac:dyDescent="0.25">
      <c r="A175">
        <v>174</v>
      </c>
      <c r="B175" s="4" t="s">
        <v>211</v>
      </c>
      <c r="C175" s="3" t="s">
        <v>210</v>
      </c>
      <c r="D175" s="3"/>
      <c r="E175" s="1" t="s">
        <v>4</v>
      </c>
      <c r="F175" s="3"/>
      <c r="G175" s="3" t="str">
        <f>" 13443"</f>
        <v xml:space="preserve"> 13443</v>
      </c>
      <c r="H175" s="46">
        <v>20.5</v>
      </c>
      <c r="I175" s="46">
        <v>28.9</v>
      </c>
    </row>
    <row r="176" spans="1:12" ht="30" x14ac:dyDescent="0.25">
      <c r="A176">
        <v>175</v>
      </c>
      <c r="B176" s="8" t="s">
        <v>213</v>
      </c>
      <c r="C176" s="3" t="s">
        <v>212</v>
      </c>
      <c r="D176" s="3"/>
      <c r="E176" s="1" t="s">
        <v>4</v>
      </c>
      <c r="F176" s="3"/>
      <c r="G176" s="3" t="str">
        <f>" 54497"</f>
        <v xml:space="preserve"> 54497</v>
      </c>
      <c r="H176" s="46">
        <v>20.5</v>
      </c>
      <c r="I176" s="46">
        <v>28.9</v>
      </c>
    </row>
    <row r="177" spans="1:11" ht="30" x14ac:dyDescent="0.25">
      <c r="A177">
        <v>176</v>
      </c>
      <c r="B177" s="4" t="s">
        <v>215</v>
      </c>
      <c r="C177" s="3" t="s">
        <v>214</v>
      </c>
      <c r="D177" s="3"/>
      <c r="E177" s="1" t="s">
        <v>3</v>
      </c>
      <c r="F177" s="3"/>
      <c r="G177" s="3" t="str">
        <f>" 91401"</f>
        <v xml:space="preserve"> 91401</v>
      </c>
      <c r="H177" s="46">
        <v>39.270000000000003</v>
      </c>
      <c r="I177" s="46">
        <v>55.37</v>
      </c>
    </row>
    <row r="178" spans="1:11" ht="30" x14ac:dyDescent="0.25">
      <c r="A178">
        <v>177</v>
      </c>
      <c r="B178" s="8" t="s">
        <v>217</v>
      </c>
      <c r="C178" s="3" t="s">
        <v>216</v>
      </c>
      <c r="D178" s="3"/>
      <c r="E178" s="1" t="s">
        <v>4</v>
      </c>
      <c r="F178" s="3"/>
      <c r="G178" s="3" t="str">
        <f>" 23417"</f>
        <v xml:space="preserve"> 23417</v>
      </c>
      <c r="H178" s="46">
        <v>20.5</v>
      </c>
      <c r="I178" s="46">
        <v>28.9</v>
      </c>
    </row>
    <row r="179" spans="1:11" ht="30" x14ac:dyDescent="0.25">
      <c r="A179">
        <v>178</v>
      </c>
      <c r="B179" s="8" t="s">
        <v>219</v>
      </c>
      <c r="C179" s="3" t="s">
        <v>218</v>
      </c>
      <c r="D179" s="3"/>
      <c r="E179" s="1" t="s">
        <v>4</v>
      </c>
      <c r="F179" s="3"/>
      <c r="G179" s="3" t="str">
        <f>" 43404"</f>
        <v xml:space="preserve"> 43404</v>
      </c>
      <c r="H179" s="46">
        <v>20.5</v>
      </c>
      <c r="I179" s="46">
        <v>28.9</v>
      </c>
    </row>
    <row r="180" spans="1:11" ht="30" x14ac:dyDescent="0.25">
      <c r="A180">
        <v>179</v>
      </c>
      <c r="B180" s="9" t="s">
        <v>221</v>
      </c>
      <c r="C180" s="3" t="s">
        <v>220</v>
      </c>
      <c r="D180" s="3" t="s">
        <v>513</v>
      </c>
      <c r="E180" s="1" t="s">
        <v>4</v>
      </c>
      <c r="F180" s="3"/>
      <c r="G180" s="2" t="str">
        <f>" 43424"</f>
        <v xml:space="preserve"> 43424</v>
      </c>
      <c r="H180" s="46">
        <v>20.5</v>
      </c>
      <c r="I180" s="46">
        <v>28.9</v>
      </c>
      <c r="J180" t="s">
        <v>576</v>
      </c>
      <c r="K180" t="s">
        <v>1287</v>
      </c>
    </row>
    <row r="181" spans="1:11" x14ac:dyDescent="0.25">
      <c r="A181">
        <v>180</v>
      </c>
      <c r="B181" s="9" t="s">
        <v>221</v>
      </c>
      <c r="C181" s="3" t="s">
        <v>222</v>
      </c>
      <c r="D181" s="3" t="s">
        <v>513</v>
      </c>
      <c r="E181" s="1" t="s">
        <v>3</v>
      </c>
      <c r="F181" s="3"/>
      <c r="G181" s="2" t="str">
        <f>" 54453"</f>
        <v xml:space="preserve"> 54453</v>
      </c>
      <c r="H181" s="46">
        <v>4.17</v>
      </c>
      <c r="I181" s="46">
        <v>18.91</v>
      </c>
      <c r="J181" t="s">
        <v>576</v>
      </c>
      <c r="K181" t="s">
        <v>1287</v>
      </c>
    </row>
    <row r="182" spans="1:11" x14ac:dyDescent="0.25">
      <c r="A182">
        <v>181</v>
      </c>
      <c r="B182" s="9" t="s">
        <v>221</v>
      </c>
      <c r="C182" s="3"/>
      <c r="D182" s="3" t="s">
        <v>513</v>
      </c>
      <c r="E182" s="1" t="s">
        <v>4</v>
      </c>
      <c r="F182" s="3"/>
      <c r="G182" s="2" t="str">
        <f>" 54453"</f>
        <v xml:space="preserve"> 54453</v>
      </c>
      <c r="H182" s="46">
        <v>9.24</v>
      </c>
      <c r="I182" s="46"/>
      <c r="J182" t="s">
        <v>576</v>
      </c>
      <c r="K182" t="s">
        <v>1287</v>
      </c>
    </row>
    <row r="183" spans="1:11" ht="30" x14ac:dyDescent="0.25">
      <c r="A183">
        <v>182</v>
      </c>
      <c r="B183" s="9" t="s">
        <v>224</v>
      </c>
      <c r="C183" s="3" t="s">
        <v>223</v>
      </c>
      <c r="D183" s="3"/>
      <c r="E183" s="1" t="s">
        <v>4</v>
      </c>
      <c r="F183" s="3"/>
      <c r="G183" s="3" t="str">
        <f>" 13441"</f>
        <v xml:space="preserve"> 13441</v>
      </c>
      <c r="H183" s="46">
        <v>20.5</v>
      </c>
      <c r="I183" s="46">
        <v>28.9</v>
      </c>
    </row>
    <row r="184" spans="1:11" ht="30" x14ac:dyDescent="0.25">
      <c r="A184">
        <v>183</v>
      </c>
      <c r="B184" s="8" t="s">
        <v>226</v>
      </c>
      <c r="C184" s="3" t="s">
        <v>225</v>
      </c>
      <c r="D184" s="3"/>
      <c r="E184" s="1" t="s">
        <v>4</v>
      </c>
      <c r="F184" s="3"/>
      <c r="G184" s="3" t="str">
        <f>" 13424"</f>
        <v xml:space="preserve"> 13424</v>
      </c>
      <c r="H184" s="46">
        <v>20.5</v>
      </c>
      <c r="I184" s="46">
        <v>28.9</v>
      </c>
    </row>
    <row r="185" spans="1:11" ht="30" x14ac:dyDescent="0.25">
      <c r="A185">
        <v>184</v>
      </c>
      <c r="B185" s="4" t="s">
        <v>228</v>
      </c>
      <c r="C185" s="3" t="s">
        <v>227</v>
      </c>
      <c r="D185" s="3"/>
      <c r="E185" s="1" t="s">
        <v>4</v>
      </c>
      <c r="F185" s="3"/>
      <c r="G185" s="3" t="str">
        <f>" 13445"</f>
        <v xml:space="preserve"> 13445</v>
      </c>
      <c r="H185" s="46">
        <v>20.5</v>
      </c>
      <c r="I185" s="46">
        <v>28.9</v>
      </c>
    </row>
    <row r="186" spans="1:11" ht="30" x14ac:dyDescent="0.25">
      <c r="A186">
        <v>185</v>
      </c>
      <c r="B186">
        <v>7003348</v>
      </c>
      <c r="C186" s="3" t="s">
        <v>229</v>
      </c>
      <c r="D186" s="3"/>
      <c r="E186" s="1" t="s">
        <v>4</v>
      </c>
      <c r="F186" s="3"/>
      <c r="G186" s="3" t="str">
        <f>" 13410"</f>
        <v xml:space="preserve"> 13410</v>
      </c>
      <c r="H186" s="46">
        <v>20.5</v>
      </c>
      <c r="I186" s="46">
        <v>28.9</v>
      </c>
    </row>
    <row r="187" spans="1:11" ht="30" x14ac:dyDescent="0.25">
      <c r="A187">
        <v>186</v>
      </c>
      <c r="B187">
        <v>0</v>
      </c>
      <c r="C187" s="3" t="s">
        <v>230</v>
      </c>
      <c r="D187" s="3"/>
      <c r="E187" s="1" t="s">
        <v>4</v>
      </c>
      <c r="F187" s="3"/>
      <c r="G187" s="3" t="str">
        <f>" 13429"</f>
        <v xml:space="preserve"> 13429</v>
      </c>
      <c r="H187" s="46">
        <v>20.5</v>
      </c>
      <c r="I187" s="46">
        <v>28.9</v>
      </c>
    </row>
    <row r="188" spans="1:11" ht="30" x14ac:dyDescent="0.25">
      <c r="A188">
        <v>187</v>
      </c>
      <c r="B188">
        <v>0</v>
      </c>
      <c r="C188" s="3" t="s">
        <v>231</v>
      </c>
      <c r="D188" s="3"/>
      <c r="E188" s="1" t="s">
        <v>4</v>
      </c>
      <c r="F188" s="3"/>
      <c r="G188" s="3" t="str">
        <f>" 23409"</f>
        <v xml:space="preserve"> 23409</v>
      </c>
      <c r="H188" s="46">
        <v>20.5</v>
      </c>
      <c r="I188" s="46">
        <v>28.9</v>
      </c>
    </row>
    <row r="189" spans="1:11" ht="30" x14ac:dyDescent="0.25">
      <c r="A189">
        <v>188</v>
      </c>
      <c r="B189">
        <v>0</v>
      </c>
      <c r="C189" s="3" t="s">
        <v>232</v>
      </c>
      <c r="D189" s="3"/>
      <c r="E189" s="1" t="s">
        <v>3</v>
      </c>
      <c r="F189" s="3"/>
      <c r="G189" s="3" t="str">
        <f>" 37101"</f>
        <v xml:space="preserve"> 37101</v>
      </c>
      <c r="H189" s="46">
        <v>47.63</v>
      </c>
      <c r="I189" s="46">
        <v>67.150000000000006</v>
      </c>
    </row>
    <row r="190" spans="1:11" ht="30" x14ac:dyDescent="0.25">
      <c r="A190">
        <v>189</v>
      </c>
      <c r="B190">
        <v>7258019</v>
      </c>
      <c r="C190" s="3" t="s">
        <v>233</v>
      </c>
      <c r="D190" s="3"/>
      <c r="E190" s="1" t="s">
        <v>4</v>
      </c>
      <c r="F190" s="3"/>
      <c r="G190" s="3" t="str">
        <f>" 43415"</f>
        <v xml:space="preserve"> 43415</v>
      </c>
      <c r="H190" s="46">
        <v>20.5</v>
      </c>
      <c r="I190" s="46">
        <v>28.9</v>
      </c>
    </row>
    <row r="191" spans="1:11" x14ac:dyDescent="0.25">
      <c r="A191">
        <v>190</v>
      </c>
      <c r="B191">
        <v>7014042</v>
      </c>
      <c r="C191" s="3" t="s">
        <v>234</v>
      </c>
      <c r="D191" s="3"/>
      <c r="E191" s="1" t="s">
        <v>3</v>
      </c>
      <c r="F191" s="3"/>
      <c r="G191" s="3" t="str">
        <f>" 54409"</f>
        <v xml:space="preserve"> 54409</v>
      </c>
      <c r="H191" s="46">
        <v>4.17</v>
      </c>
      <c r="I191" s="46">
        <v>18.91</v>
      </c>
    </row>
    <row r="192" spans="1:11" x14ac:dyDescent="0.25">
      <c r="A192">
        <v>191</v>
      </c>
      <c r="B192">
        <v>7014042</v>
      </c>
      <c r="C192" s="3"/>
      <c r="D192" s="3"/>
      <c r="E192" s="1" t="s">
        <v>4</v>
      </c>
      <c r="F192" s="3"/>
      <c r="G192" s="3" t="str">
        <f>" 54409"</f>
        <v xml:space="preserve"> 54409</v>
      </c>
      <c r="H192" s="46">
        <v>9.24</v>
      </c>
      <c r="I192" s="46"/>
    </row>
    <row r="193" spans="1:11" x14ac:dyDescent="0.25">
      <c r="A193">
        <v>192</v>
      </c>
      <c r="B193" s="15">
        <v>0</v>
      </c>
      <c r="C193" s="3" t="s">
        <v>235</v>
      </c>
      <c r="D193" s="3"/>
      <c r="E193" s="1" t="s">
        <v>4</v>
      </c>
      <c r="F193" s="3"/>
      <c r="G193" s="3" t="str">
        <f>" 54440"</f>
        <v xml:space="preserve"> 54440</v>
      </c>
      <c r="H193" s="46">
        <v>17.78</v>
      </c>
      <c r="I193" s="46">
        <v>25.07</v>
      </c>
    </row>
    <row r="194" spans="1:11" x14ac:dyDescent="0.25">
      <c r="A194">
        <v>193</v>
      </c>
      <c r="B194" s="15">
        <v>0</v>
      </c>
      <c r="C194" s="3" t="s">
        <v>236</v>
      </c>
      <c r="D194" s="3"/>
      <c r="E194" s="1" t="s">
        <v>4</v>
      </c>
      <c r="F194" s="3"/>
      <c r="G194" s="3" t="str">
        <f>" 54454"</f>
        <v xml:space="preserve"> 54454</v>
      </c>
      <c r="H194" s="46">
        <v>17.78</v>
      </c>
      <c r="I194" s="46">
        <v>25.07</v>
      </c>
    </row>
    <row r="195" spans="1:11" ht="30" x14ac:dyDescent="0.25">
      <c r="A195">
        <v>194</v>
      </c>
      <c r="B195">
        <v>7066370</v>
      </c>
      <c r="C195" s="3" t="s">
        <v>237</v>
      </c>
      <c r="D195" s="3" t="s">
        <v>513</v>
      </c>
      <c r="E195" s="1" t="s">
        <v>3</v>
      </c>
      <c r="F195" s="3"/>
      <c r="G195" s="3" t="str">
        <f>" 54463"</f>
        <v xml:space="preserve"> 54463</v>
      </c>
      <c r="H195" s="46">
        <v>4.17</v>
      </c>
      <c r="I195" s="46">
        <v>18.91</v>
      </c>
      <c r="J195" t="s">
        <v>576</v>
      </c>
      <c r="K195" t="s">
        <v>1287</v>
      </c>
    </row>
    <row r="196" spans="1:11" x14ac:dyDescent="0.25">
      <c r="A196">
        <v>195</v>
      </c>
      <c r="B196">
        <v>7066370</v>
      </c>
      <c r="C196" s="3"/>
      <c r="D196" s="3" t="s">
        <v>513</v>
      </c>
      <c r="E196" s="1" t="s">
        <v>4</v>
      </c>
      <c r="F196" s="3"/>
      <c r="G196" s="3" t="str">
        <f>" 54463"</f>
        <v xml:space="preserve"> 54463</v>
      </c>
      <c r="H196" s="46">
        <v>9.24</v>
      </c>
      <c r="I196" s="46"/>
      <c r="J196" t="s">
        <v>576</v>
      </c>
      <c r="K196" t="s">
        <v>1287</v>
      </c>
    </row>
    <row r="197" spans="1:11" ht="30" x14ac:dyDescent="0.25">
      <c r="A197">
        <v>196</v>
      </c>
      <c r="B197">
        <v>7066542</v>
      </c>
      <c r="C197" s="3" t="s">
        <v>238</v>
      </c>
      <c r="D197" s="3" t="s">
        <v>513</v>
      </c>
      <c r="E197" s="1" t="s">
        <v>3</v>
      </c>
      <c r="F197" s="3"/>
      <c r="G197" s="3" t="str">
        <f>" 54464"</f>
        <v xml:space="preserve"> 54464</v>
      </c>
      <c r="H197" s="46">
        <v>4.17</v>
      </c>
      <c r="I197" s="46">
        <v>18.91</v>
      </c>
      <c r="J197" t="s">
        <v>576</v>
      </c>
      <c r="K197" t="s">
        <v>1287</v>
      </c>
    </row>
    <row r="198" spans="1:11" x14ac:dyDescent="0.25">
      <c r="A198">
        <v>197</v>
      </c>
      <c r="B198" s="15">
        <v>7066542</v>
      </c>
      <c r="C198" s="3"/>
      <c r="D198" s="3" t="s">
        <v>513</v>
      </c>
      <c r="E198" s="1" t="s">
        <v>4</v>
      </c>
      <c r="F198" s="3"/>
      <c r="G198" s="3" t="str">
        <f>" 54464"</f>
        <v xml:space="preserve"> 54464</v>
      </c>
      <c r="H198" s="46">
        <v>9.24</v>
      </c>
      <c r="I198" s="46"/>
      <c r="J198" t="s">
        <v>576</v>
      </c>
      <c r="K198" t="s">
        <v>1287</v>
      </c>
    </row>
    <row r="199" spans="1:11" ht="30" x14ac:dyDescent="0.25">
      <c r="A199">
        <v>198</v>
      </c>
      <c r="B199" s="16">
        <v>7094439</v>
      </c>
      <c r="C199" s="3" t="s">
        <v>239</v>
      </c>
      <c r="D199" s="3"/>
      <c r="E199" s="1" t="s">
        <v>4</v>
      </c>
      <c r="F199" s="3"/>
      <c r="G199" s="3" t="str">
        <f>" 54496"</f>
        <v xml:space="preserve"> 54496</v>
      </c>
      <c r="H199" s="46">
        <v>20.5</v>
      </c>
      <c r="I199" s="46">
        <v>28.9</v>
      </c>
    </row>
    <row r="200" spans="1:11" ht="30" x14ac:dyDescent="0.25">
      <c r="A200">
        <v>199</v>
      </c>
      <c r="B200">
        <v>7258875</v>
      </c>
      <c r="C200" s="3" t="s">
        <v>240</v>
      </c>
      <c r="D200" s="3"/>
      <c r="E200" s="1" t="s">
        <v>4</v>
      </c>
      <c r="F200" s="3"/>
      <c r="G200" s="3" t="str">
        <f>" 56404"</f>
        <v xml:space="preserve"> 56404</v>
      </c>
      <c r="H200" s="46">
        <v>26.28</v>
      </c>
      <c r="I200" s="46">
        <v>37.049999999999997</v>
      </c>
    </row>
    <row r="201" spans="1:11" ht="30" x14ac:dyDescent="0.25">
      <c r="A201">
        <v>200</v>
      </c>
      <c r="B201">
        <v>7139963</v>
      </c>
      <c r="C201" s="3" t="s">
        <v>241</v>
      </c>
      <c r="D201" s="3"/>
      <c r="E201" s="1" t="s">
        <v>3</v>
      </c>
      <c r="F201" s="3"/>
      <c r="G201" s="3" t="str">
        <f>" 91402"</f>
        <v xml:space="preserve"> 91402</v>
      </c>
      <c r="H201" s="46">
        <v>38.590000000000003</v>
      </c>
      <c r="I201" s="46">
        <v>54.41</v>
      </c>
    </row>
    <row r="202" spans="1:11" ht="30" x14ac:dyDescent="0.25">
      <c r="A202">
        <v>201</v>
      </c>
      <c r="B202">
        <v>0</v>
      </c>
      <c r="C202" s="3" t="s">
        <v>242</v>
      </c>
      <c r="D202" s="3"/>
      <c r="E202" s="1" t="s">
        <v>3</v>
      </c>
      <c r="F202" s="3"/>
      <c r="G202" s="3" t="str">
        <f>" 91409"</f>
        <v xml:space="preserve"> 91409</v>
      </c>
      <c r="H202" s="46">
        <v>39.270000000000003</v>
      </c>
      <c r="I202" s="46">
        <v>55.37</v>
      </c>
    </row>
    <row r="203" spans="1:11" ht="30" x14ac:dyDescent="0.25">
      <c r="A203">
        <v>202</v>
      </c>
      <c r="B203" s="15">
        <v>0</v>
      </c>
      <c r="C203" s="3" t="s">
        <v>243</v>
      </c>
      <c r="D203" s="3"/>
      <c r="E203" s="1" t="s">
        <v>3</v>
      </c>
      <c r="F203" s="3"/>
      <c r="G203" s="3" t="str">
        <f>" 91410"</f>
        <v xml:space="preserve"> 91410</v>
      </c>
      <c r="H203" s="46">
        <v>38.590000000000003</v>
      </c>
      <c r="I203" s="46">
        <v>54.41</v>
      </c>
    </row>
    <row r="204" spans="1:11" ht="30" x14ac:dyDescent="0.25">
      <c r="A204">
        <v>203</v>
      </c>
      <c r="B204" s="17">
        <v>0</v>
      </c>
      <c r="C204" s="3" t="s">
        <v>244</v>
      </c>
      <c r="D204" s="3"/>
      <c r="E204" s="1" t="s">
        <v>3</v>
      </c>
      <c r="F204" s="3"/>
      <c r="G204" s="3" t="str">
        <f>" 94405"</f>
        <v xml:space="preserve"> 94405</v>
      </c>
      <c r="H204" s="46">
        <v>31.8</v>
      </c>
      <c r="I204" s="46">
        <v>44.83</v>
      </c>
    </row>
    <row r="205" spans="1:11" x14ac:dyDescent="0.25">
      <c r="A205">
        <v>204</v>
      </c>
      <c r="B205" s="53"/>
      <c r="C205" s="61" t="s">
        <v>308</v>
      </c>
      <c r="D205" s="62"/>
      <c r="E205" s="53"/>
      <c r="F205" s="53"/>
      <c r="G205" s="53"/>
      <c r="H205" s="60"/>
      <c r="I205" s="60"/>
      <c r="J205" t="s">
        <v>586</v>
      </c>
      <c r="K205" t="s">
        <v>1287</v>
      </c>
    </row>
    <row r="206" spans="1:11" ht="30" x14ac:dyDescent="0.25">
      <c r="A206">
        <v>205</v>
      </c>
      <c r="C206" s="3" t="s">
        <v>246</v>
      </c>
      <c r="D206" s="3"/>
      <c r="E206" s="1">
        <v>100912</v>
      </c>
      <c r="F206" s="3"/>
      <c r="G206" s="3">
        <v>828</v>
      </c>
      <c r="H206" s="46">
        <v>7.05</v>
      </c>
      <c r="I206" s="46">
        <v>2.52</v>
      </c>
    </row>
    <row r="207" spans="1:11" ht="30" x14ac:dyDescent="0.25">
      <c r="A207">
        <v>206</v>
      </c>
      <c r="C207" s="3" t="s">
        <v>247</v>
      </c>
      <c r="D207" s="3"/>
      <c r="E207" s="1">
        <v>100912</v>
      </c>
      <c r="F207" s="3"/>
      <c r="G207" s="3">
        <v>577</v>
      </c>
      <c r="H207" s="46">
        <v>11.54</v>
      </c>
      <c r="I207" s="46">
        <v>4.12</v>
      </c>
    </row>
    <row r="208" spans="1:11" ht="30" x14ac:dyDescent="0.25">
      <c r="A208">
        <v>207</v>
      </c>
      <c r="C208" s="3" t="s">
        <v>248</v>
      </c>
      <c r="D208" s="3"/>
      <c r="E208" s="1">
        <v>100912</v>
      </c>
      <c r="F208" s="3"/>
      <c r="G208" s="3">
        <v>2725</v>
      </c>
      <c r="H208" s="46">
        <v>4.33</v>
      </c>
      <c r="I208" s="46">
        <v>1.55</v>
      </c>
    </row>
    <row r="209" spans="1:12" ht="60" x14ac:dyDescent="0.25">
      <c r="A209">
        <v>208</v>
      </c>
      <c r="C209" s="3" t="s">
        <v>249</v>
      </c>
      <c r="D209" s="3"/>
      <c r="E209" s="1">
        <v>100912</v>
      </c>
      <c r="F209" s="3"/>
      <c r="G209" s="3">
        <v>3593</v>
      </c>
      <c r="H209" s="46">
        <v>3.95</v>
      </c>
      <c r="I209" s="46">
        <v>1.41</v>
      </c>
    </row>
    <row r="210" spans="1:12" x14ac:dyDescent="0.25">
      <c r="A210">
        <v>209</v>
      </c>
      <c r="B210">
        <v>0</v>
      </c>
      <c r="C210" s="3" t="s">
        <v>250</v>
      </c>
      <c r="D210" s="3"/>
      <c r="E210" s="1">
        <v>100912</v>
      </c>
      <c r="F210" s="3"/>
      <c r="G210" s="3">
        <v>4300</v>
      </c>
      <c r="H210" s="46">
        <v>8.4</v>
      </c>
      <c r="I210" s="46">
        <v>3</v>
      </c>
    </row>
    <row r="211" spans="1:12" ht="30" x14ac:dyDescent="0.25">
      <c r="A211">
        <v>210</v>
      </c>
      <c r="B211">
        <v>5809092</v>
      </c>
      <c r="C211" s="3" t="s">
        <v>251</v>
      </c>
      <c r="D211" s="3"/>
      <c r="E211" s="1">
        <v>100912</v>
      </c>
      <c r="F211" s="3"/>
      <c r="G211" s="3">
        <v>5295</v>
      </c>
      <c r="H211" s="46">
        <v>8.06</v>
      </c>
      <c r="I211" s="46">
        <v>2.88</v>
      </c>
    </row>
    <row r="212" spans="1:12" x14ac:dyDescent="0.25">
      <c r="A212">
        <v>211</v>
      </c>
      <c r="B212">
        <v>3076015</v>
      </c>
      <c r="C212" s="3" t="s">
        <v>252</v>
      </c>
      <c r="D212" s="3"/>
      <c r="E212" s="1">
        <v>100912</v>
      </c>
      <c r="F212" s="3"/>
      <c r="G212" s="3">
        <v>6063</v>
      </c>
      <c r="H212" s="46">
        <v>7.8</v>
      </c>
      <c r="I212" s="46">
        <v>2.79</v>
      </c>
    </row>
    <row r="213" spans="1:12" ht="30" x14ac:dyDescent="0.25">
      <c r="A213">
        <v>212</v>
      </c>
      <c r="B213">
        <v>3415348</v>
      </c>
      <c r="C213" s="3" t="s">
        <v>253</v>
      </c>
      <c r="D213" s="3"/>
      <c r="E213" s="1">
        <v>100912</v>
      </c>
      <c r="F213" s="3"/>
      <c r="G213" s="3">
        <v>7816</v>
      </c>
      <c r="H213" s="46">
        <v>5.63</v>
      </c>
      <c r="I213" s="46">
        <v>2.0099999999999998</v>
      </c>
    </row>
    <row r="214" spans="1:12" x14ac:dyDescent="0.25">
      <c r="A214">
        <v>213</v>
      </c>
      <c r="B214">
        <v>5135128</v>
      </c>
      <c r="C214" s="3" t="s">
        <v>254</v>
      </c>
      <c r="D214" s="3" t="s">
        <v>529</v>
      </c>
      <c r="E214" s="1">
        <v>100912</v>
      </c>
      <c r="F214" s="3"/>
      <c r="G214" s="3">
        <v>8061</v>
      </c>
      <c r="H214" s="46">
        <v>4.5599999999999996</v>
      </c>
      <c r="I214" s="46">
        <v>1.63</v>
      </c>
      <c r="J214" t="s">
        <v>576</v>
      </c>
      <c r="K214" t="s">
        <v>1287</v>
      </c>
    </row>
    <row r="215" spans="1:12" x14ac:dyDescent="0.25">
      <c r="A215">
        <v>214</v>
      </c>
      <c r="B215">
        <v>5135136</v>
      </c>
      <c r="C215" s="3" t="s">
        <v>255</v>
      </c>
      <c r="D215" s="3"/>
      <c r="E215" s="1">
        <v>100912</v>
      </c>
      <c r="F215" s="3"/>
      <c r="G215" s="3">
        <v>8066</v>
      </c>
      <c r="H215" s="46">
        <v>4.58</v>
      </c>
      <c r="I215" s="46">
        <v>1.64</v>
      </c>
    </row>
    <row r="216" spans="1:12" ht="45" x14ac:dyDescent="0.25">
      <c r="A216">
        <v>215</v>
      </c>
      <c r="B216">
        <v>5228455</v>
      </c>
      <c r="C216" s="3" t="s">
        <v>256</v>
      </c>
      <c r="D216" s="3" t="s">
        <v>530</v>
      </c>
      <c r="E216" s="1">
        <v>100912</v>
      </c>
      <c r="F216" s="3"/>
      <c r="G216" s="2">
        <v>8202</v>
      </c>
      <c r="H216" s="46">
        <v>4.47</v>
      </c>
      <c r="I216" s="46">
        <v>1.6</v>
      </c>
      <c r="J216" t="s">
        <v>579</v>
      </c>
      <c r="K216" t="s">
        <v>577</v>
      </c>
      <c r="L216" t="e">
        <f>VLOOKUP(#REF!,market!A181:G423,1,FALSE)</f>
        <v>#REF!</v>
      </c>
    </row>
    <row r="217" spans="1:12" x14ac:dyDescent="0.25">
      <c r="A217">
        <v>216</v>
      </c>
      <c r="B217">
        <v>7296957</v>
      </c>
      <c r="C217" s="3" t="s">
        <v>257</v>
      </c>
      <c r="D217" s="3"/>
      <c r="E217" s="1">
        <v>100912</v>
      </c>
      <c r="F217" s="3"/>
      <c r="G217" s="3">
        <v>8221</v>
      </c>
      <c r="H217" s="46">
        <v>7.88</v>
      </c>
      <c r="I217" s="46">
        <v>2.82</v>
      </c>
    </row>
    <row r="218" spans="1:12" x14ac:dyDescent="0.25">
      <c r="A218">
        <v>217</v>
      </c>
      <c r="B218">
        <v>0</v>
      </c>
      <c r="C218" s="3" t="s">
        <v>258</v>
      </c>
      <c r="D218" s="3"/>
      <c r="E218" s="1">
        <v>100912</v>
      </c>
      <c r="F218" s="3"/>
      <c r="G218" s="3">
        <v>8344</v>
      </c>
      <c r="H218" s="46">
        <v>8.77</v>
      </c>
      <c r="I218" s="46">
        <v>3.13</v>
      </c>
    </row>
    <row r="219" spans="1:12" x14ac:dyDescent="0.25">
      <c r="A219">
        <v>218</v>
      </c>
      <c r="B219">
        <v>2197366</v>
      </c>
      <c r="C219" s="3" t="s">
        <v>259</v>
      </c>
      <c r="D219" s="3"/>
      <c r="E219" s="1">
        <v>100912</v>
      </c>
      <c r="F219" s="3"/>
      <c r="G219" s="3">
        <v>8600</v>
      </c>
      <c r="H219" s="46">
        <v>9.1300000000000008</v>
      </c>
      <c r="I219" s="46">
        <v>3.26</v>
      </c>
    </row>
    <row r="220" spans="1:12" ht="30" x14ac:dyDescent="0.25">
      <c r="A220">
        <v>219</v>
      </c>
      <c r="B220">
        <v>8845168</v>
      </c>
      <c r="C220" s="3" t="s">
        <v>260</v>
      </c>
      <c r="D220" s="3" t="s">
        <v>531</v>
      </c>
      <c r="E220" s="1">
        <v>100912</v>
      </c>
      <c r="F220" s="3"/>
      <c r="G220" s="3">
        <v>8733</v>
      </c>
      <c r="H220" s="46">
        <v>4.32</v>
      </c>
      <c r="I220" s="46">
        <v>1.54</v>
      </c>
      <c r="J220" t="s">
        <v>576</v>
      </c>
      <c r="K220" t="s">
        <v>1287</v>
      </c>
    </row>
    <row r="221" spans="1:12" x14ac:dyDescent="0.25">
      <c r="A221">
        <v>220</v>
      </c>
      <c r="B221">
        <v>8889996</v>
      </c>
      <c r="C221" s="3" t="s">
        <v>261</v>
      </c>
      <c r="D221" s="3" t="s">
        <v>532</v>
      </c>
      <c r="E221" s="1">
        <v>100912</v>
      </c>
      <c r="F221" s="3"/>
      <c r="G221" s="3">
        <v>8763</v>
      </c>
      <c r="H221" s="46">
        <v>13.81</v>
      </c>
      <c r="I221" s="46">
        <v>4.93</v>
      </c>
      <c r="J221" t="s">
        <v>576</v>
      </c>
      <c r="K221" t="s">
        <v>1287</v>
      </c>
    </row>
    <row r="222" spans="1:12" ht="30" x14ac:dyDescent="0.25">
      <c r="A222">
        <v>221</v>
      </c>
      <c r="B222">
        <v>629200</v>
      </c>
      <c r="C222" s="3" t="s">
        <v>262</v>
      </c>
      <c r="D222" s="3"/>
      <c r="E222" s="1">
        <v>100912</v>
      </c>
      <c r="F222" s="3"/>
      <c r="G222" s="3">
        <v>9315</v>
      </c>
      <c r="H222" s="46">
        <v>9.6</v>
      </c>
      <c r="I222" s="46">
        <v>3.43</v>
      </c>
    </row>
    <row r="223" spans="1:12" ht="30" x14ac:dyDescent="0.25">
      <c r="A223">
        <v>222</v>
      </c>
      <c r="B223">
        <v>534786</v>
      </c>
      <c r="C223" s="3" t="s">
        <v>263</v>
      </c>
      <c r="D223" s="3" t="s">
        <v>533</v>
      </c>
      <c r="E223" s="1">
        <v>100912</v>
      </c>
      <c r="F223" s="3"/>
      <c r="G223" s="3">
        <v>9718</v>
      </c>
      <c r="H223" s="46">
        <v>14.71</v>
      </c>
      <c r="I223" s="46">
        <v>5.26</v>
      </c>
      <c r="J223" t="s">
        <v>579</v>
      </c>
      <c r="K223" t="s">
        <v>577</v>
      </c>
    </row>
    <row r="224" spans="1:12" ht="45" x14ac:dyDescent="0.25">
      <c r="A224">
        <v>223</v>
      </c>
      <c r="B224">
        <v>1109786</v>
      </c>
      <c r="C224" s="3" t="s">
        <v>264</v>
      </c>
      <c r="D224" s="3"/>
      <c r="E224" s="1">
        <v>100912</v>
      </c>
      <c r="F224" s="3"/>
      <c r="G224" s="3">
        <v>10204</v>
      </c>
      <c r="H224" s="46">
        <v>8.5399999999999991</v>
      </c>
      <c r="I224" s="46">
        <v>3.05</v>
      </c>
    </row>
    <row r="225" spans="1:11" x14ac:dyDescent="0.25">
      <c r="A225">
        <v>224</v>
      </c>
      <c r="B225">
        <v>1592999</v>
      </c>
      <c r="C225" s="3" t="s">
        <v>265</v>
      </c>
      <c r="D225" s="3" t="s">
        <v>534</v>
      </c>
      <c r="E225" s="1">
        <v>100912</v>
      </c>
      <c r="F225" s="3"/>
      <c r="G225" s="3">
        <v>10988</v>
      </c>
      <c r="H225" s="46">
        <v>9.94</v>
      </c>
      <c r="I225" s="46">
        <v>3.55</v>
      </c>
      <c r="J225" t="s">
        <v>576</v>
      </c>
      <c r="K225" t="s">
        <v>1287</v>
      </c>
    </row>
    <row r="226" spans="1:11" x14ac:dyDescent="0.25">
      <c r="A226">
        <v>225</v>
      </c>
      <c r="B226">
        <v>1569266</v>
      </c>
      <c r="C226" s="3" t="s">
        <v>266</v>
      </c>
      <c r="D226" s="3" t="s">
        <v>535</v>
      </c>
      <c r="E226" s="1">
        <v>100912</v>
      </c>
      <c r="F226" s="3"/>
      <c r="G226" s="3">
        <v>11108</v>
      </c>
      <c r="H226" s="46">
        <v>16.559999999999999</v>
      </c>
      <c r="I226" s="46">
        <v>5.92</v>
      </c>
      <c r="J226" t="s">
        <v>576</v>
      </c>
      <c r="K226" t="s">
        <v>1287</v>
      </c>
    </row>
    <row r="227" spans="1:11" x14ac:dyDescent="0.25">
      <c r="A227">
        <v>226</v>
      </c>
      <c r="B227">
        <v>2260966</v>
      </c>
      <c r="C227" s="3" t="s">
        <v>267</v>
      </c>
      <c r="D227" s="3"/>
      <c r="E227" s="1">
        <v>100912</v>
      </c>
      <c r="F227" s="3"/>
      <c r="G227" s="3">
        <v>11439</v>
      </c>
      <c r="H227" s="46">
        <v>11.43</v>
      </c>
      <c r="I227" s="46">
        <v>4.08</v>
      </c>
    </row>
    <row r="228" spans="1:11" x14ac:dyDescent="0.25">
      <c r="A228">
        <v>227</v>
      </c>
      <c r="B228">
        <v>1769870</v>
      </c>
      <c r="C228" s="3" t="s">
        <v>268</v>
      </c>
      <c r="D228" s="3"/>
      <c r="E228" s="1">
        <v>100912</v>
      </c>
      <c r="F228" s="3"/>
      <c r="G228" s="3">
        <v>11782</v>
      </c>
      <c r="H228" s="46">
        <v>13.22</v>
      </c>
      <c r="I228" s="46">
        <v>4.72</v>
      </c>
    </row>
    <row r="229" spans="1:11" ht="30" x14ac:dyDescent="0.25">
      <c r="A229">
        <v>228</v>
      </c>
      <c r="B229">
        <v>1841651</v>
      </c>
      <c r="C229" s="3" t="s">
        <v>269</v>
      </c>
      <c r="D229" s="3" t="s">
        <v>536</v>
      </c>
      <c r="E229" s="1">
        <v>100912</v>
      </c>
      <c r="F229" s="3"/>
      <c r="G229" s="3">
        <v>12194</v>
      </c>
      <c r="H229" s="46">
        <v>9.2799999999999994</v>
      </c>
      <c r="I229" s="46">
        <v>3.32</v>
      </c>
      <c r="J229" t="s">
        <v>579</v>
      </c>
      <c r="K229" t="s">
        <v>577</v>
      </c>
    </row>
    <row r="230" spans="1:11" ht="30" x14ac:dyDescent="0.25">
      <c r="A230">
        <v>229</v>
      </c>
      <c r="B230">
        <v>2172086</v>
      </c>
      <c r="C230" s="3" t="s">
        <v>270</v>
      </c>
      <c r="D230" s="3"/>
      <c r="E230" s="1">
        <v>100912</v>
      </c>
      <c r="F230" s="3"/>
      <c r="G230" s="3">
        <v>12549</v>
      </c>
      <c r="H230" s="46">
        <v>10.36</v>
      </c>
      <c r="I230" s="46">
        <v>3.7</v>
      </c>
    </row>
    <row r="231" spans="1:11" ht="30" x14ac:dyDescent="0.25">
      <c r="A231">
        <v>230</v>
      </c>
      <c r="B231">
        <v>2515021</v>
      </c>
      <c r="C231" s="3" t="s">
        <v>271</v>
      </c>
      <c r="D231" s="3"/>
      <c r="E231" s="1">
        <v>100912</v>
      </c>
      <c r="F231" s="3"/>
      <c r="G231" s="3">
        <v>13370</v>
      </c>
      <c r="H231" s="46">
        <v>17.12</v>
      </c>
      <c r="I231" s="46">
        <v>6.12</v>
      </c>
    </row>
    <row r="232" spans="1:11" ht="30" x14ac:dyDescent="0.25">
      <c r="A232">
        <v>231</v>
      </c>
      <c r="B232">
        <v>2416380</v>
      </c>
      <c r="C232" s="3" t="s">
        <v>272</v>
      </c>
      <c r="D232" s="3" t="s">
        <v>537</v>
      </c>
      <c r="E232" s="1">
        <v>100912</v>
      </c>
      <c r="F232" s="3"/>
      <c r="G232" s="3">
        <v>13457</v>
      </c>
      <c r="H232" s="46">
        <v>11.67</v>
      </c>
      <c r="I232" s="46">
        <v>4.17</v>
      </c>
      <c r="J232" t="s">
        <v>576</v>
      </c>
      <c r="K232" t="s">
        <v>1287</v>
      </c>
    </row>
    <row r="233" spans="1:11" ht="30" x14ac:dyDescent="0.25">
      <c r="A233">
        <v>232</v>
      </c>
      <c r="B233">
        <v>2849588</v>
      </c>
      <c r="C233" s="3" t="s">
        <v>273</v>
      </c>
      <c r="D233" s="3"/>
      <c r="E233" s="1">
        <v>100912</v>
      </c>
      <c r="F233" s="3"/>
      <c r="G233" s="3">
        <v>13709</v>
      </c>
      <c r="H233" s="46">
        <v>5.47</v>
      </c>
      <c r="I233" s="46">
        <v>1.95</v>
      </c>
    </row>
    <row r="234" spans="1:11" ht="30" x14ac:dyDescent="0.25">
      <c r="A234">
        <v>233</v>
      </c>
      <c r="B234">
        <v>1788173</v>
      </c>
      <c r="C234" s="3" t="s">
        <v>274</v>
      </c>
      <c r="D234" s="3"/>
      <c r="E234" s="1">
        <v>100912</v>
      </c>
      <c r="F234" s="3"/>
      <c r="G234" s="3">
        <v>13717</v>
      </c>
      <c r="H234" s="46">
        <v>2.4300000000000002</v>
      </c>
      <c r="I234" s="46">
        <v>0.87</v>
      </c>
    </row>
    <row r="235" spans="1:11" ht="45" x14ac:dyDescent="0.25">
      <c r="A235">
        <v>234</v>
      </c>
      <c r="B235">
        <v>2972828</v>
      </c>
      <c r="C235" s="3" t="s">
        <v>275</v>
      </c>
      <c r="D235" s="3" t="s">
        <v>538</v>
      </c>
      <c r="E235" s="1">
        <v>100912</v>
      </c>
      <c r="F235" s="3"/>
      <c r="G235" s="3">
        <v>13862</v>
      </c>
      <c r="H235" s="46">
        <v>4.33</v>
      </c>
      <c r="I235" s="46">
        <v>1.55</v>
      </c>
      <c r="J235" t="s">
        <v>579</v>
      </c>
      <c r="K235" t="s">
        <v>577</v>
      </c>
    </row>
    <row r="236" spans="1:11" ht="30" x14ac:dyDescent="0.25">
      <c r="A236">
        <v>235</v>
      </c>
      <c r="B236">
        <v>2972863</v>
      </c>
      <c r="C236" s="3" t="s">
        <v>276</v>
      </c>
      <c r="D236" s="3" t="s">
        <v>539</v>
      </c>
      <c r="E236" s="1">
        <v>100912</v>
      </c>
      <c r="F236" s="3"/>
      <c r="G236" s="3">
        <v>13918</v>
      </c>
      <c r="H236" s="46">
        <v>11.56</v>
      </c>
      <c r="I236" s="46">
        <v>4.13</v>
      </c>
      <c r="J236" t="s">
        <v>576</v>
      </c>
      <c r="K236" t="s">
        <v>1287</v>
      </c>
    </row>
    <row r="237" spans="1:11" ht="45" x14ac:dyDescent="0.25">
      <c r="A237">
        <v>236</v>
      </c>
      <c r="B237">
        <v>2972879</v>
      </c>
      <c r="C237" s="3" t="s">
        <v>277</v>
      </c>
      <c r="D237" s="3" t="s">
        <v>540</v>
      </c>
      <c r="E237" s="1">
        <v>100912</v>
      </c>
      <c r="F237" s="3"/>
      <c r="G237" s="3">
        <v>13940</v>
      </c>
      <c r="H237" s="46">
        <v>9.85</v>
      </c>
      <c r="I237" s="46">
        <v>3.52</v>
      </c>
      <c r="J237" t="s">
        <v>576</v>
      </c>
      <c r="K237" t="s">
        <v>1287</v>
      </c>
    </row>
    <row r="238" spans="1:11" ht="30" x14ac:dyDescent="0.25">
      <c r="A238">
        <v>237</v>
      </c>
      <c r="B238">
        <v>2972895</v>
      </c>
      <c r="C238" s="3" t="s">
        <v>278</v>
      </c>
      <c r="D238" s="3" t="s">
        <v>541</v>
      </c>
      <c r="E238" s="1">
        <v>100912</v>
      </c>
      <c r="F238" s="3"/>
      <c r="G238" s="3">
        <v>14006</v>
      </c>
      <c r="H238" s="46">
        <v>10.49</v>
      </c>
      <c r="I238" s="46">
        <v>3.75</v>
      </c>
      <c r="J238" t="s">
        <v>576</v>
      </c>
      <c r="K238" t="s">
        <v>1287</v>
      </c>
    </row>
    <row r="239" spans="1:11" ht="30" x14ac:dyDescent="0.25">
      <c r="A239">
        <v>238</v>
      </c>
      <c r="B239">
        <v>2972923</v>
      </c>
      <c r="C239" s="3" t="s">
        <v>279</v>
      </c>
      <c r="D239" s="3"/>
      <c r="E239" s="1">
        <v>100912</v>
      </c>
      <c r="F239" s="3"/>
      <c r="G239" s="3">
        <v>14007</v>
      </c>
      <c r="H239" s="46">
        <v>9.26</v>
      </c>
      <c r="I239" s="46">
        <v>3.31</v>
      </c>
    </row>
    <row r="240" spans="1:11" ht="30" x14ac:dyDescent="0.25">
      <c r="A240">
        <v>239</v>
      </c>
      <c r="B240">
        <v>2971259</v>
      </c>
      <c r="C240" s="3" t="s">
        <v>280</v>
      </c>
      <c r="D240" s="3" t="s">
        <v>542</v>
      </c>
      <c r="E240" s="1">
        <v>100912</v>
      </c>
      <c r="F240" s="3"/>
      <c r="G240" s="3">
        <v>14010</v>
      </c>
      <c r="H240" s="46">
        <v>15.01</v>
      </c>
      <c r="I240" s="46">
        <v>5.36</v>
      </c>
      <c r="J240" t="s">
        <v>576</v>
      </c>
      <c r="K240" t="s">
        <v>1287</v>
      </c>
    </row>
    <row r="241" spans="1:11" ht="30" x14ac:dyDescent="0.25">
      <c r="A241">
        <v>240</v>
      </c>
      <c r="B241">
        <v>3607668</v>
      </c>
      <c r="C241" s="3" t="s">
        <v>281</v>
      </c>
      <c r="D241" s="3" t="s">
        <v>543</v>
      </c>
      <c r="E241" s="1">
        <v>100912</v>
      </c>
      <c r="F241" s="3"/>
      <c r="G241" s="3">
        <v>14839</v>
      </c>
      <c r="H241" s="46">
        <v>5.58</v>
      </c>
      <c r="I241" s="46">
        <v>1.99</v>
      </c>
      <c r="J241" t="s">
        <v>576</v>
      </c>
      <c r="K241" t="s">
        <v>1287</v>
      </c>
    </row>
    <row r="242" spans="1:11" ht="30" x14ac:dyDescent="0.25">
      <c r="A242">
        <v>241</v>
      </c>
      <c r="B242">
        <v>7076480</v>
      </c>
      <c r="C242" s="3" t="s">
        <v>282</v>
      </c>
      <c r="D242" s="3" t="s">
        <v>544</v>
      </c>
      <c r="E242" s="1">
        <v>100912</v>
      </c>
      <c r="F242" s="3"/>
      <c r="G242" s="3">
        <v>15191</v>
      </c>
      <c r="H242" s="46">
        <v>10.85</v>
      </c>
      <c r="I242" s="46">
        <v>3.88</v>
      </c>
      <c r="J242" t="s">
        <v>576</v>
      </c>
      <c r="K242" t="s">
        <v>577</v>
      </c>
    </row>
    <row r="243" spans="1:11" ht="30" x14ac:dyDescent="0.25">
      <c r="A243">
        <v>242</v>
      </c>
      <c r="B243">
        <v>9907468</v>
      </c>
      <c r="C243" s="3" t="s">
        <v>283</v>
      </c>
      <c r="D243" s="3"/>
      <c r="E243" s="1">
        <v>100912</v>
      </c>
      <c r="F243" s="3"/>
      <c r="G243" s="3">
        <v>16206</v>
      </c>
      <c r="H243" s="46">
        <v>9.18</v>
      </c>
      <c r="I243" s="46">
        <v>3.28</v>
      </c>
    </row>
    <row r="244" spans="1:11" x14ac:dyDescent="0.25">
      <c r="A244">
        <v>243</v>
      </c>
      <c r="B244">
        <v>1833359</v>
      </c>
      <c r="C244" s="3" t="s">
        <v>284</v>
      </c>
      <c r="D244" s="3"/>
      <c r="E244" s="1">
        <v>100912</v>
      </c>
      <c r="F244" s="3"/>
      <c r="G244" s="3">
        <v>16280</v>
      </c>
      <c r="H244" s="46">
        <v>6.53</v>
      </c>
      <c r="I244" s="46">
        <v>2.33</v>
      </c>
    </row>
    <row r="245" spans="1:11" x14ac:dyDescent="0.25">
      <c r="A245">
        <v>244</v>
      </c>
      <c r="B245">
        <v>9907480</v>
      </c>
      <c r="C245" s="3" t="s">
        <v>285</v>
      </c>
      <c r="D245" s="3"/>
      <c r="E245" s="1">
        <v>100912</v>
      </c>
      <c r="F245" s="3"/>
      <c r="G245" s="3">
        <v>16317</v>
      </c>
      <c r="H245" s="46">
        <v>8.5299999999999994</v>
      </c>
      <c r="I245" s="46">
        <v>3.05</v>
      </c>
    </row>
    <row r="246" spans="1:11" x14ac:dyDescent="0.25">
      <c r="A246">
        <v>245</v>
      </c>
      <c r="B246">
        <v>2181980</v>
      </c>
      <c r="C246" s="3" t="s">
        <v>286</v>
      </c>
      <c r="D246" s="3" t="s">
        <v>545</v>
      </c>
      <c r="E246" s="1">
        <v>100912</v>
      </c>
      <c r="F246" s="3"/>
      <c r="G246" s="3">
        <v>16387</v>
      </c>
      <c r="H246" s="46">
        <v>16.68</v>
      </c>
      <c r="I246" s="46">
        <v>5.96</v>
      </c>
      <c r="J246" t="s">
        <v>576</v>
      </c>
      <c r="K246" t="s">
        <v>1287</v>
      </c>
    </row>
    <row r="247" spans="1:11" x14ac:dyDescent="0.25">
      <c r="A247">
        <v>246</v>
      </c>
      <c r="B247">
        <v>0</v>
      </c>
      <c r="C247" s="3" t="s">
        <v>287</v>
      </c>
      <c r="D247" s="3"/>
      <c r="E247" s="1">
        <v>100912</v>
      </c>
      <c r="F247" s="3"/>
      <c r="G247" s="3">
        <v>16900</v>
      </c>
      <c r="H247" s="46">
        <v>14.36</v>
      </c>
      <c r="I247" s="46">
        <v>5.13</v>
      </c>
    </row>
    <row r="248" spans="1:11" ht="30" x14ac:dyDescent="0.25">
      <c r="A248">
        <v>247</v>
      </c>
      <c r="B248">
        <v>4979088</v>
      </c>
      <c r="C248" s="3" t="s">
        <v>288</v>
      </c>
      <c r="D248" s="3" t="s">
        <v>546</v>
      </c>
      <c r="E248" s="1">
        <v>100912</v>
      </c>
      <c r="F248" s="3"/>
      <c r="G248" s="3">
        <v>17015</v>
      </c>
      <c r="H248" s="46">
        <v>12.47</v>
      </c>
      <c r="I248" s="46">
        <v>4.46</v>
      </c>
      <c r="J248" t="s">
        <v>579</v>
      </c>
      <c r="K248" t="s">
        <v>577</v>
      </c>
    </row>
    <row r="249" spans="1:11" ht="30" x14ac:dyDescent="0.25">
      <c r="A249">
        <v>248</v>
      </c>
      <c r="C249" s="3" t="s">
        <v>289</v>
      </c>
      <c r="D249" s="3"/>
      <c r="E249" s="1">
        <v>100912</v>
      </c>
      <c r="F249" s="3"/>
      <c r="G249" s="3">
        <v>17040</v>
      </c>
      <c r="H249" s="46">
        <v>22.07</v>
      </c>
      <c r="I249" s="46">
        <v>7.89</v>
      </c>
    </row>
    <row r="250" spans="1:11" x14ac:dyDescent="0.25">
      <c r="A250">
        <v>249</v>
      </c>
      <c r="B250">
        <v>7091554</v>
      </c>
      <c r="C250" s="3" t="s">
        <v>290</v>
      </c>
      <c r="D250" s="3" t="s">
        <v>547</v>
      </c>
      <c r="E250" s="1">
        <v>100912</v>
      </c>
      <c r="F250" s="3"/>
      <c r="G250" s="3">
        <v>17279</v>
      </c>
      <c r="H250" s="46">
        <v>6.22</v>
      </c>
      <c r="I250" s="46">
        <v>2.2200000000000002</v>
      </c>
      <c r="J250" t="s">
        <v>576</v>
      </c>
      <c r="K250" t="s">
        <v>1287</v>
      </c>
    </row>
    <row r="251" spans="1:11" ht="30" x14ac:dyDescent="0.25">
      <c r="A251">
        <v>250</v>
      </c>
      <c r="B251">
        <v>7093421</v>
      </c>
      <c r="C251" s="3" t="s">
        <v>291</v>
      </c>
      <c r="D251" s="3"/>
      <c r="E251" s="1">
        <v>100912</v>
      </c>
      <c r="F251" s="3"/>
      <c r="G251" s="3">
        <v>17673</v>
      </c>
      <c r="H251" s="46">
        <v>19.18</v>
      </c>
      <c r="I251" s="46">
        <v>6.85</v>
      </c>
    </row>
    <row r="252" spans="1:11" ht="30" x14ac:dyDescent="0.25">
      <c r="A252">
        <v>251</v>
      </c>
      <c r="B252">
        <v>6843130</v>
      </c>
      <c r="C252" s="3" t="s">
        <v>292</v>
      </c>
      <c r="D252" s="3"/>
      <c r="E252" s="1">
        <v>100912</v>
      </c>
      <c r="F252" s="3"/>
      <c r="G252" s="3">
        <v>18147</v>
      </c>
      <c r="H252" s="46">
        <v>15.07</v>
      </c>
      <c r="I252" s="46">
        <v>5.38</v>
      </c>
    </row>
    <row r="253" spans="1:11" x14ac:dyDescent="0.25">
      <c r="A253">
        <v>252</v>
      </c>
      <c r="B253">
        <v>5863972</v>
      </c>
      <c r="C253" s="3" t="s">
        <v>293</v>
      </c>
      <c r="D253" s="3"/>
      <c r="E253" s="1">
        <v>100912</v>
      </c>
      <c r="F253" s="3"/>
      <c r="G253" s="3">
        <v>18148</v>
      </c>
      <c r="H253" s="46">
        <v>15.69</v>
      </c>
      <c r="I253" s="46">
        <v>5.61</v>
      </c>
    </row>
    <row r="254" spans="1:11" x14ac:dyDescent="0.25">
      <c r="A254">
        <v>253</v>
      </c>
      <c r="B254">
        <v>0</v>
      </c>
      <c r="C254" s="3" t="s">
        <v>294</v>
      </c>
      <c r="D254" s="3"/>
      <c r="E254" s="1">
        <v>100912</v>
      </c>
      <c r="F254" s="3"/>
      <c r="G254" s="3">
        <v>18510</v>
      </c>
      <c r="H254" s="46">
        <v>3.85</v>
      </c>
      <c r="I254" s="46">
        <v>1.38</v>
      </c>
    </row>
    <row r="255" spans="1:11" x14ac:dyDescent="0.25">
      <c r="A255">
        <v>254</v>
      </c>
      <c r="B255">
        <v>0</v>
      </c>
      <c r="C255" s="3" t="s">
        <v>295</v>
      </c>
      <c r="D255" s="3"/>
      <c r="E255" s="1">
        <v>100912</v>
      </c>
      <c r="F255" s="3"/>
      <c r="G255" s="3">
        <v>18848</v>
      </c>
      <c r="H255" s="46">
        <v>5.63</v>
      </c>
      <c r="I255" s="46">
        <v>2.0099999999999998</v>
      </c>
    </row>
    <row r="256" spans="1:11" ht="45" x14ac:dyDescent="0.25">
      <c r="A256">
        <v>255</v>
      </c>
      <c r="B256">
        <v>7165134</v>
      </c>
      <c r="C256" s="3" t="s">
        <v>296</v>
      </c>
      <c r="D256" s="3" t="s">
        <v>548</v>
      </c>
      <c r="E256" s="1">
        <v>100912</v>
      </c>
      <c r="F256" s="3"/>
      <c r="G256" s="2">
        <v>19402</v>
      </c>
      <c r="H256" s="46">
        <v>4.9000000000000004</v>
      </c>
      <c r="I256" s="46">
        <v>1.75</v>
      </c>
      <c r="J256" t="s">
        <v>576</v>
      </c>
      <c r="K256" t="s">
        <v>577</v>
      </c>
    </row>
    <row r="257" spans="1:12" x14ac:dyDescent="0.25">
      <c r="A257">
        <v>256</v>
      </c>
      <c r="B257">
        <v>2322931</v>
      </c>
      <c r="C257" s="3" t="s">
        <v>297</v>
      </c>
      <c r="D257" s="3" t="s">
        <v>549</v>
      </c>
      <c r="E257" s="1">
        <v>100912</v>
      </c>
      <c r="F257" s="3"/>
      <c r="G257" s="2">
        <v>19465</v>
      </c>
      <c r="H257" s="46">
        <v>8.34</v>
      </c>
      <c r="I257" s="46">
        <v>2.98</v>
      </c>
      <c r="J257" t="s">
        <v>579</v>
      </c>
      <c r="K257" t="s">
        <v>577</v>
      </c>
      <c r="L257" t="e">
        <f>VLOOKUP(#REF!,market!A222:G464,1,FALSE)</f>
        <v>#REF!</v>
      </c>
    </row>
    <row r="258" spans="1:12" x14ac:dyDescent="0.25">
      <c r="A258">
        <v>257</v>
      </c>
      <c r="B258">
        <v>7155348</v>
      </c>
      <c r="C258" s="3" t="s">
        <v>298</v>
      </c>
      <c r="D258" s="3"/>
      <c r="E258" s="1">
        <v>100912</v>
      </c>
      <c r="F258" s="3"/>
      <c r="G258" s="3">
        <v>20215</v>
      </c>
      <c r="H258" s="46">
        <v>19.62</v>
      </c>
      <c r="I258" s="46">
        <v>7.01</v>
      </c>
    </row>
    <row r="259" spans="1:12" ht="30" x14ac:dyDescent="0.25">
      <c r="A259">
        <v>258</v>
      </c>
      <c r="B259">
        <v>0</v>
      </c>
      <c r="C259" s="3" t="s">
        <v>299</v>
      </c>
      <c r="D259" s="3"/>
      <c r="E259" s="1">
        <v>100912</v>
      </c>
      <c r="F259" s="3"/>
      <c r="G259" s="3">
        <v>21410</v>
      </c>
      <c r="H259" s="46">
        <v>6.91</v>
      </c>
      <c r="I259" s="46">
        <v>2.4700000000000002</v>
      </c>
    </row>
    <row r="260" spans="1:12" ht="30" x14ac:dyDescent="0.25">
      <c r="A260">
        <v>259</v>
      </c>
      <c r="B260">
        <v>0</v>
      </c>
      <c r="C260" s="3" t="s">
        <v>300</v>
      </c>
      <c r="D260" s="3"/>
      <c r="E260" s="1">
        <v>100912</v>
      </c>
      <c r="F260" s="3"/>
      <c r="G260" s="3">
        <v>21411</v>
      </c>
      <c r="H260" s="46">
        <v>6.71</v>
      </c>
      <c r="I260" s="46">
        <v>2.4</v>
      </c>
    </row>
    <row r="261" spans="1:12" ht="45" x14ac:dyDescent="0.25">
      <c r="A261">
        <v>260</v>
      </c>
      <c r="B261">
        <v>7272755</v>
      </c>
      <c r="C261" s="3" t="s">
        <v>301</v>
      </c>
      <c r="D261" s="3"/>
      <c r="E261" s="1">
        <v>100912</v>
      </c>
      <c r="F261" s="3"/>
      <c r="G261" s="3">
        <v>21973</v>
      </c>
      <c r="H261" s="46">
        <v>11.27</v>
      </c>
      <c r="I261" s="46">
        <v>4.03</v>
      </c>
    </row>
    <row r="262" spans="1:12" ht="30" x14ac:dyDescent="0.25">
      <c r="A262">
        <v>261</v>
      </c>
      <c r="B262">
        <v>0</v>
      </c>
      <c r="C262" s="3" t="s">
        <v>302</v>
      </c>
      <c r="D262" s="3"/>
      <c r="E262" s="1">
        <v>100912</v>
      </c>
      <c r="F262" s="3"/>
      <c r="G262" s="3">
        <v>22042</v>
      </c>
      <c r="H262" s="46">
        <v>15.49</v>
      </c>
      <c r="I262" s="46">
        <v>5.53</v>
      </c>
    </row>
    <row r="263" spans="1:12" ht="30" x14ac:dyDescent="0.25">
      <c r="A263">
        <v>262</v>
      </c>
      <c r="B263">
        <v>7264289</v>
      </c>
      <c r="C263" s="3" t="s">
        <v>303</v>
      </c>
      <c r="D263" s="3"/>
      <c r="E263" s="1">
        <v>100912</v>
      </c>
      <c r="F263" s="3"/>
      <c r="G263" s="3">
        <v>22260</v>
      </c>
      <c r="H263" s="46">
        <v>14.31</v>
      </c>
      <c r="I263" s="46">
        <v>5.1100000000000003</v>
      </c>
    </row>
    <row r="264" spans="1:12" ht="30" x14ac:dyDescent="0.25">
      <c r="A264">
        <v>263</v>
      </c>
      <c r="B264">
        <v>7309656</v>
      </c>
      <c r="C264" s="3" t="s">
        <v>304</v>
      </c>
      <c r="D264" s="3"/>
      <c r="E264" s="1">
        <v>100912</v>
      </c>
      <c r="F264" s="3"/>
      <c r="G264" s="3">
        <v>23365</v>
      </c>
      <c r="H264" s="46">
        <v>5.53</v>
      </c>
      <c r="I264" s="46">
        <v>1.98</v>
      </c>
    </row>
    <row r="265" spans="1:12" ht="30" x14ac:dyDescent="0.25">
      <c r="A265">
        <v>264</v>
      </c>
      <c r="B265">
        <v>7309657</v>
      </c>
      <c r="C265" s="3" t="s">
        <v>305</v>
      </c>
      <c r="D265" s="3"/>
      <c r="E265" s="1">
        <v>100912</v>
      </c>
      <c r="F265" s="3"/>
      <c r="G265" s="3">
        <v>23564</v>
      </c>
      <c r="H265" s="46">
        <v>5.66</v>
      </c>
      <c r="I265" s="46">
        <v>2.02</v>
      </c>
    </row>
    <row r="266" spans="1:12" x14ac:dyDescent="0.25">
      <c r="A266">
        <v>265</v>
      </c>
      <c r="B266">
        <v>9996539</v>
      </c>
      <c r="C266" s="3" t="s">
        <v>306</v>
      </c>
      <c r="D266" s="3" t="s">
        <v>550</v>
      </c>
      <c r="E266" s="1">
        <v>100912</v>
      </c>
      <c r="F266" s="3"/>
      <c r="G266" s="2">
        <v>29104</v>
      </c>
      <c r="H266" s="46">
        <v>10.76</v>
      </c>
      <c r="I266" s="46">
        <v>3.84</v>
      </c>
      <c r="J266" t="s">
        <v>579</v>
      </c>
      <c r="K266" t="s">
        <v>577</v>
      </c>
      <c r="L266" t="e">
        <f>VLOOKUP(#REF!,market!A231:G473,1,FALSE)</f>
        <v>#REF!</v>
      </c>
    </row>
    <row r="267" spans="1:12" x14ac:dyDescent="0.25">
      <c r="A267">
        <v>266</v>
      </c>
      <c r="B267">
        <v>9996562</v>
      </c>
      <c r="C267" s="3" t="s">
        <v>306</v>
      </c>
      <c r="D267" s="3"/>
      <c r="E267" s="1">
        <v>100912</v>
      </c>
      <c r="F267" s="3"/>
      <c r="G267" s="3">
        <v>29120</v>
      </c>
      <c r="H267" s="46">
        <v>12.09</v>
      </c>
      <c r="I267" s="46">
        <v>4.32</v>
      </c>
    </row>
    <row r="268" spans="1:12" x14ac:dyDescent="0.25">
      <c r="A268">
        <v>267</v>
      </c>
      <c r="B268">
        <v>2333235</v>
      </c>
      <c r="C268" s="3" t="s">
        <v>307</v>
      </c>
      <c r="D268" s="3" t="s">
        <v>551</v>
      </c>
      <c r="E268" s="1">
        <v>100912</v>
      </c>
      <c r="F268" s="3"/>
      <c r="G268" s="3">
        <v>35086</v>
      </c>
      <c r="H268" s="46">
        <v>19.649999999999999</v>
      </c>
      <c r="I268" s="46">
        <v>7.02</v>
      </c>
      <c r="J268" t="s">
        <v>576</v>
      </c>
      <c r="K268" t="s">
        <v>1287</v>
      </c>
    </row>
    <row r="269" spans="1:12" x14ac:dyDescent="0.25">
      <c r="A269">
        <v>268</v>
      </c>
      <c r="B269" s="53"/>
      <c r="C269" s="61" t="s">
        <v>345</v>
      </c>
      <c r="D269" s="62"/>
      <c r="E269" s="53"/>
      <c r="F269" s="53"/>
      <c r="G269" s="53"/>
      <c r="H269" s="60"/>
      <c r="I269" s="60"/>
      <c r="J269" t="s">
        <v>586</v>
      </c>
      <c r="K269" t="s">
        <v>1287</v>
      </c>
    </row>
    <row r="270" spans="1:12" x14ac:dyDescent="0.25">
      <c r="A270">
        <v>269</v>
      </c>
      <c r="B270">
        <v>615189</v>
      </c>
      <c r="C270" t="s">
        <v>309</v>
      </c>
      <c r="D270" t="s">
        <v>552</v>
      </c>
      <c r="E270" s="45">
        <v>110244</v>
      </c>
      <c r="G270">
        <v>90501</v>
      </c>
      <c r="H270" s="47">
        <v>11.44</v>
      </c>
      <c r="I270" s="47">
        <v>22.95</v>
      </c>
      <c r="J270" t="s">
        <v>576</v>
      </c>
      <c r="K270" t="s">
        <v>577</v>
      </c>
    </row>
    <row r="271" spans="1:12" x14ac:dyDescent="0.25">
      <c r="A271">
        <v>270</v>
      </c>
      <c r="B271">
        <v>6908238</v>
      </c>
      <c r="C271" t="s">
        <v>310</v>
      </c>
      <c r="D271" t="s">
        <v>553</v>
      </c>
      <c r="E271" s="45">
        <v>110244</v>
      </c>
      <c r="G271" s="51">
        <v>90502</v>
      </c>
      <c r="H271" s="47">
        <v>7.19</v>
      </c>
      <c r="I271" s="47">
        <v>14.43</v>
      </c>
      <c r="J271" t="s">
        <v>576</v>
      </c>
      <c r="K271" t="s">
        <v>577</v>
      </c>
    </row>
    <row r="272" spans="1:12" x14ac:dyDescent="0.25">
      <c r="A272">
        <v>271</v>
      </c>
      <c r="B272">
        <v>7013429</v>
      </c>
      <c r="C272" t="s">
        <v>311</v>
      </c>
      <c r="D272" t="s">
        <v>554</v>
      </c>
      <c r="E272" s="45">
        <v>110244</v>
      </c>
      <c r="G272">
        <v>11003</v>
      </c>
      <c r="H272" s="47">
        <v>7.5</v>
      </c>
      <c r="I272" s="47">
        <v>15.05</v>
      </c>
      <c r="J272" t="s">
        <v>576</v>
      </c>
      <c r="K272" t="s">
        <v>1287</v>
      </c>
    </row>
    <row r="273" spans="1:11" x14ac:dyDescent="0.25">
      <c r="A273">
        <v>272</v>
      </c>
      <c r="B273">
        <v>7025756</v>
      </c>
      <c r="C273" t="s">
        <v>312</v>
      </c>
      <c r="D273" t="s">
        <v>555</v>
      </c>
      <c r="E273" s="45">
        <v>110244</v>
      </c>
      <c r="G273">
        <v>15011</v>
      </c>
      <c r="H273" s="47">
        <v>10.17</v>
      </c>
      <c r="I273" s="47">
        <v>20.41</v>
      </c>
      <c r="J273" t="s">
        <v>579</v>
      </c>
      <c r="K273" t="s">
        <v>577</v>
      </c>
    </row>
    <row r="274" spans="1:11" x14ac:dyDescent="0.25">
      <c r="A274">
        <v>273</v>
      </c>
      <c r="B274">
        <v>7064809</v>
      </c>
      <c r="C274" t="s">
        <v>313</v>
      </c>
      <c r="D274" t="s">
        <v>555</v>
      </c>
      <c r="E274" s="45">
        <v>110244</v>
      </c>
      <c r="G274">
        <v>80650</v>
      </c>
      <c r="H274" s="47">
        <v>10.08</v>
      </c>
      <c r="I274" s="47">
        <v>20.23</v>
      </c>
      <c r="J274" t="s">
        <v>579</v>
      </c>
      <c r="K274" t="s">
        <v>577</v>
      </c>
    </row>
    <row r="275" spans="1:11" x14ac:dyDescent="0.25">
      <c r="A275">
        <v>274</v>
      </c>
      <c r="B275" t="s">
        <v>315</v>
      </c>
      <c r="C275" t="s">
        <v>314</v>
      </c>
      <c r="E275" s="45">
        <v>110244</v>
      </c>
      <c r="G275">
        <v>11001</v>
      </c>
      <c r="H275" s="47">
        <v>7</v>
      </c>
      <c r="I275" s="47">
        <v>14.05</v>
      </c>
    </row>
    <row r="276" spans="1:11" x14ac:dyDescent="0.25">
      <c r="A276">
        <v>275</v>
      </c>
      <c r="B276">
        <v>7178516</v>
      </c>
      <c r="C276" t="s">
        <v>316</v>
      </c>
      <c r="E276" s="45">
        <v>110244</v>
      </c>
      <c r="G276">
        <v>11008</v>
      </c>
      <c r="H276" s="47">
        <v>7.5</v>
      </c>
      <c r="I276" s="47">
        <v>15.05</v>
      </c>
    </row>
    <row r="277" spans="1:11" x14ac:dyDescent="0.25">
      <c r="A277">
        <v>276</v>
      </c>
      <c r="B277" t="s">
        <v>318</v>
      </c>
      <c r="C277" t="s">
        <v>317</v>
      </c>
      <c r="E277" s="45">
        <v>110244</v>
      </c>
      <c r="G277">
        <v>11009</v>
      </c>
      <c r="H277" s="47">
        <v>10.5</v>
      </c>
      <c r="I277" s="47">
        <v>21.07</v>
      </c>
    </row>
    <row r="278" spans="1:11" x14ac:dyDescent="0.25">
      <c r="A278">
        <v>277</v>
      </c>
      <c r="B278">
        <v>7155843</v>
      </c>
      <c r="C278" t="s">
        <v>319</v>
      </c>
      <c r="E278" s="45">
        <v>110244</v>
      </c>
      <c r="G278">
        <v>11113</v>
      </c>
      <c r="H278" s="47">
        <v>7.5</v>
      </c>
      <c r="I278" s="47">
        <v>15.05</v>
      </c>
    </row>
    <row r="279" spans="1:11" x14ac:dyDescent="0.25">
      <c r="A279">
        <v>278</v>
      </c>
      <c r="B279" t="s">
        <v>321</v>
      </c>
      <c r="C279" t="s">
        <v>320</v>
      </c>
      <c r="E279" s="45">
        <v>110244</v>
      </c>
      <c r="G279">
        <v>11118</v>
      </c>
      <c r="H279" s="47">
        <v>7.5</v>
      </c>
      <c r="I279" s="47">
        <v>15.05</v>
      </c>
    </row>
    <row r="280" spans="1:11" x14ac:dyDescent="0.25">
      <c r="A280">
        <v>279</v>
      </c>
      <c r="B280">
        <v>7180879</v>
      </c>
      <c r="C280" t="s">
        <v>322</v>
      </c>
      <c r="E280" s="45">
        <v>110244</v>
      </c>
      <c r="G280">
        <v>11119</v>
      </c>
      <c r="H280" s="47">
        <v>10.5</v>
      </c>
      <c r="I280" s="47">
        <v>21.07</v>
      </c>
    </row>
    <row r="281" spans="1:11" x14ac:dyDescent="0.25">
      <c r="A281">
        <v>280</v>
      </c>
      <c r="B281" t="s">
        <v>324</v>
      </c>
      <c r="C281" t="s">
        <v>323</v>
      </c>
      <c r="E281" s="45">
        <v>110244</v>
      </c>
      <c r="G281">
        <v>15010</v>
      </c>
      <c r="H281" s="47">
        <v>8.85</v>
      </c>
      <c r="I281" s="47">
        <v>17.760000000000002</v>
      </c>
    </row>
    <row r="282" spans="1:11" x14ac:dyDescent="0.25">
      <c r="A282">
        <v>281</v>
      </c>
      <c r="B282" t="s">
        <v>326</v>
      </c>
      <c r="C282" t="s">
        <v>325</v>
      </c>
      <c r="E282" s="45">
        <v>110244</v>
      </c>
      <c r="G282">
        <v>20210</v>
      </c>
      <c r="H282" s="47">
        <v>9.9499999999999993</v>
      </c>
      <c r="I282" s="47">
        <v>19.96</v>
      </c>
    </row>
    <row r="283" spans="1:11" x14ac:dyDescent="0.25">
      <c r="A283">
        <v>282</v>
      </c>
      <c r="B283" t="s">
        <v>328</v>
      </c>
      <c r="C283" t="s">
        <v>327</v>
      </c>
      <c r="E283" s="45">
        <v>110244</v>
      </c>
      <c r="G283">
        <v>20211</v>
      </c>
      <c r="H283" s="47">
        <v>11.44</v>
      </c>
      <c r="I283" s="47">
        <v>22.95</v>
      </c>
    </row>
    <row r="284" spans="1:11" x14ac:dyDescent="0.25">
      <c r="A284">
        <v>283</v>
      </c>
      <c r="B284" t="s">
        <v>330</v>
      </c>
      <c r="C284" t="s">
        <v>329</v>
      </c>
      <c r="E284" s="45">
        <v>110244</v>
      </c>
      <c r="G284">
        <v>20310</v>
      </c>
      <c r="H284" s="47">
        <v>7.96</v>
      </c>
      <c r="I284" s="47">
        <v>15.97</v>
      </c>
    </row>
    <row r="285" spans="1:11" x14ac:dyDescent="0.25">
      <c r="A285">
        <v>284</v>
      </c>
      <c r="B285" t="s">
        <v>332</v>
      </c>
      <c r="C285" t="s">
        <v>331</v>
      </c>
      <c r="E285" s="45">
        <v>110244</v>
      </c>
      <c r="G285">
        <v>20311</v>
      </c>
      <c r="H285" s="47">
        <v>9.15</v>
      </c>
      <c r="I285" s="47">
        <v>18.36</v>
      </c>
    </row>
    <row r="286" spans="1:11" x14ac:dyDescent="0.25">
      <c r="A286">
        <v>285</v>
      </c>
      <c r="B286">
        <v>7023916</v>
      </c>
      <c r="C286" t="s">
        <v>333</v>
      </c>
      <c r="E286" s="45">
        <v>110244</v>
      </c>
      <c r="G286">
        <v>20312</v>
      </c>
      <c r="H286" s="47">
        <v>7.96</v>
      </c>
      <c r="I286" s="47">
        <v>15.97</v>
      </c>
    </row>
    <row r="287" spans="1:11" x14ac:dyDescent="0.25">
      <c r="A287">
        <v>286</v>
      </c>
      <c r="B287" t="s">
        <v>335</v>
      </c>
      <c r="C287" t="s">
        <v>334</v>
      </c>
      <c r="E287" s="45">
        <v>110244</v>
      </c>
      <c r="G287">
        <v>80549</v>
      </c>
      <c r="H287" s="47">
        <v>8.77</v>
      </c>
      <c r="I287" s="47">
        <v>17.600000000000001</v>
      </c>
    </row>
    <row r="288" spans="1:11" x14ac:dyDescent="0.25">
      <c r="A288">
        <v>287</v>
      </c>
      <c r="B288" t="s">
        <v>337</v>
      </c>
      <c r="C288" t="s">
        <v>336</v>
      </c>
      <c r="E288" s="45">
        <v>110244</v>
      </c>
      <c r="G288">
        <v>80550</v>
      </c>
      <c r="H288" s="47">
        <v>10.08</v>
      </c>
      <c r="I288" s="47">
        <v>20.23</v>
      </c>
    </row>
    <row r="289" spans="1:11" x14ac:dyDescent="0.25">
      <c r="A289">
        <v>288</v>
      </c>
      <c r="B289" t="s">
        <v>339</v>
      </c>
      <c r="C289" t="s">
        <v>338</v>
      </c>
      <c r="E289" s="45">
        <v>110244</v>
      </c>
      <c r="G289">
        <v>80649</v>
      </c>
      <c r="H289" s="47">
        <v>8.77</v>
      </c>
      <c r="I289" s="47">
        <v>17.600000000000001</v>
      </c>
    </row>
    <row r="290" spans="1:11" x14ac:dyDescent="0.25">
      <c r="A290">
        <v>289</v>
      </c>
      <c r="B290">
        <v>8873368</v>
      </c>
      <c r="C290" t="s">
        <v>340</v>
      </c>
      <c r="E290" s="45">
        <v>110244</v>
      </c>
      <c r="G290">
        <v>90302</v>
      </c>
      <c r="H290" s="47">
        <v>6.47</v>
      </c>
      <c r="I290" s="47">
        <v>12.98</v>
      </c>
    </row>
    <row r="291" spans="1:11" x14ac:dyDescent="0.25">
      <c r="A291">
        <v>290</v>
      </c>
      <c r="B291">
        <v>7091256</v>
      </c>
      <c r="C291" t="s">
        <v>341</v>
      </c>
      <c r="E291" s="45">
        <v>110244</v>
      </c>
      <c r="G291">
        <v>90303</v>
      </c>
      <c r="H291" s="47">
        <v>6.39</v>
      </c>
      <c r="I291" s="47">
        <v>12.82</v>
      </c>
    </row>
    <row r="292" spans="1:11" x14ac:dyDescent="0.25">
      <c r="A292">
        <v>291</v>
      </c>
      <c r="B292">
        <v>7137297</v>
      </c>
      <c r="C292" t="s">
        <v>342</v>
      </c>
      <c r="E292" s="45">
        <v>110244</v>
      </c>
      <c r="G292">
        <v>90500</v>
      </c>
      <c r="H292" s="47">
        <v>9.9499999999999993</v>
      </c>
      <c r="I292" s="47">
        <v>19.96</v>
      </c>
    </row>
    <row r="293" spans="1:11" x14ac:dyDescent="0.25">
      <c r="A293">
        <v>292</v>
      </c>
      <c r="B293">
        <v>0</v>
      </c>
      <c r="C293" t="s">
        <v>343</v>
      </c>
      <c r="E293" s="45">
        <v>110244</v>
      </c>
      <c r="G293">
        <v>90503</v>
      </c>
      <c r="H293" s="47">
        <v>7.1</v>
      </c>
      <c r="I293" s="47">
        <v>14.25</v>
      </c>
    </row>
    <row r="294" spans="1:11" x14ac:dyDescent="0.25">
      <c r="A294">
        <v>293</v>
      </c>
      <c r="B294">
        <v>0</v>
      </c>
      <c r="C294" t="s">
        <v>344</v>
      </c>
      <c r="E294" s="45">
        <v>110244</v>
      </c>
      <c r="G294">
        <v>90700</v>
      </c>
      <c r="H294" s="47">
        <v>9.8699999999999992</v>
      </c>
      <c r="I294" s="47">
        <v>19.8</v>
      </c>
    </row>
    <row r="295" spans="1:11" x14ac:dyDescent="0.25">
      <c r="A295">
        <v>294</v>
      </c>
      <c r="B295" s="53"/>
      <c r="C295" s="53" t="s">
        <v>409</v>
      </c>
      <c r="D295" s="53"/>
      <c r="E295" s="63"/>
      <c r="F295" s="53"/>
      <c r="G295" s="53"/>
      <c r="H295" s="60"/>
      <c r="I295" s="60"/>
      <c r="J295" t="s">
        <v>586</v>
      </c>
      <c r="K295" t="s">
        <v>1287</v>
      </c>
    </row>
    <row r="296" spans="1:11" ht="30" x14ac:dyDescent="0.25">
      <c r="A296">
        <v>295</v>
      </c>
      <c r="B296">
        <v>0</v>
      </c>
      <c r="C296" s="3" t="s">
        <v>346</v>
      </c>
      <c r="D296" s="3"/>
      <c r="E296" s="1" t="s">
        <v>347</v>
      </c>
      <c r="F296" s="3"/>
      <c r="G296" s="3">
        <v>54064</v>
      </c>
      <c r="H296" s="46">
        <v>10.26</v>
      </c>
      <c r="I296" s="46">
        <v>5.77</v>
      </c>
    </row>
    <row r="297" spans="1:11" ht="30" x14ac:dyDescent="0.25">
      <c r="A297">
        <v>296</v>
      </c>
      <c r="B297">
        <v>7178417</v>
      </c>
      <c r="C297" s="3" t="s">
        <v>348</v>
      </c>
      <c r="D297" s="3"/>
      <c r="E297" s="1">
        <v>110244</v>
      </c>
      <c r="F297" s="3"/>
      <c r="G297" s="3">
        <v>55290</v>
      </c>
      <c r="H297" s="46">
        <v>3.05</v>
      </c>
      <c r="I297" s="46">
        <v>6.12</v>
      </c>
    </row>
    <row r="298" spans="1:11" ht="30" x14ac:dyDescent="0.25">
      <c r="A298">
        <v>297</v>
      </c>
      <c r="B298">
        <v>7151784</v>
      </c>
      <c r="C298" s="3" t="s">
        <v>349</v>
      </c>
      <c r="D298" s="3"/>
      <c r="E298" s="1">
        <v>110244</v>
      </c>
      <c r="F298" s="3"/>
      <c r="G298" s="3">
        <v>55291</v>
      </c>
      <c r="H298" s="46">
        <v>3.86</v>
      </c>
      <c r="I298" s="46">
        <v>7.75</v>
      </c>
    </row>
    <row r="299" spans="1:11" ht="30" x14ac:dyDescent="0.25">
      <c r="A299">
        <v>298</v>
      </c>
      <c r="B299">
        <v>7151785</v>
      </c>
      <c r="C299" s="3" t="s">
        <v>350</v>
      </c>
      <c r="D299" s="3"/>
      <c r="E299" s="1">
        <v>110244</v>
      </c>
      <c r="F299" s="3"/>
      <c r="G299" s="3">
        <v>55292</v>
      </c>
      <c r="H299" s="46">
        <v>3.1</v>
      </c>
      <c r="I299" s="46">
        <v>6.22</v>
      </c>
    </row>
    <row r="300" spans="1:11" ht="30" x14ac:dyDescent="0.25">
      <c r="A300">
        <v>299</v>
      </c>
      <c r="B300">
        <v>7151786</v>
      </c>
      <c r="C300" s="3" t="s">
        <v>351</v>
      </c>
      <c r="D300" s="3"/>
      <c r="E300" s="1">
        <v>110244</v>
      </c>
      <c r="F300" s="3"/>
      <c r="G300" s="3">
        <v>55293</v>
      </c>
      <c r="H300" s="46">
        <v>3.05</v>
      </c>
      <c r="I300" s="46">
        <v>6.12</v>
      </c>
    </row>
    <row r="301" spans="1:11" x14ac:dyDescent="0.25">
      <c r="A301">
        <v>300</v>
      </c>
      <c r="C301" s="3" t="s">
        <v>352</v>
      </c>
      <c r="D301" s="3"/>
      <c r="E301" s="1" t="s">
        <v>347</v>
      </c>
      <c r="F301" s="3"/>
      <c r="G301" s="3">
        <v>62051</v>
      </c>
      <c r="H301" s="46">
        <v>35.43</v>
      </c>
      <c r="I301" s="46">
        <v>19.93</v>
      </c>
    </row>
    <row r="302" spans="1:11" x14ac:dyDescent="0.25">
      <c r="A302">
        <v>301</v>
      </c>
      <c r="B302">
        <v>1676667</v>
      </c>
      <c r="C302" s="3" t="s">
        <v>353</v>
      </c>
      <c r="D302" s="3"/>
      <c r="E302" s="1">
        <v>110244</v>
      </c>
      <c r="F302" s="3"/>
      <c r="G302" s="3">
        <v>63519</v>
      </c>
      <c r="H302" s="46">
        <v>4.05</v>
      </c>
      <c r="I302" s="46">
        <v>8.1300000000000008</v>
      </c>
    </row>
    <row r="303" spans="1:11" x14ac:dyDescent="0.25">
      <c r="A303">
        <v>302</v>
      </c>
      <c r="C303" s="3" t="s">
        <v>354</v>
      </c>
      <c r="D303" s="3"/>
      <c r="E303" s="1">
        <v>110244</v>
      </c>
      <c r="F303" s="3"/>
      <c r="G303" s="3">
        <v>63520</v>
      </c>
      <c r="H303" s="46">
        <v>3.2</v>
      </c>
      <c r="I303" s="46">
        <v>6.42</v>
      </c>
    </row>
    <row r="304" spans="1:11" ht="30" x14ac:dyDescent="0.25">
      <c r="A304">
        <v>303</v>
      </c>
      <c r="B304">
        <v>1270479</v>
      </c>
      <c r="C304" s="3" t="s">
        <v>355</v>
      </c>
      <c r="D304" s="3" t="s">
        <v>556</v>
      </c>
      <c r="E304" s="1">
        <v>110244</v>
      </c>
      <c r="F304" s="3"/>
      <c r="G304" s="3">
        <v>63527</v>
      </c>
      <c r="H304" s="46">
        <v>1.42</v>
      </c>
      <c r="I304" s="46">
        <v>2.85</v>
      </c>
      <c r="J304" t="s">
        <v>576</v>
      </c>
      <c r="K304" t="s">
        <v>1287</v>
      </c>
    </row>
    <row r="305" spans="1:11" x14ac:dyDescent="0.25">
      <c r="A305">
        <v>304</v>
      </c>
      <c r="C305" s="3" t="s">
        <v>356</v>
      </c>
      <c r="D305" s="3"/>
      <c r="E305" s="1">
        <v>110244</v>
      </c>
      <c r="F305" s="3"/>
      <c r="G305" s="3">
        <v>63532</v>
      </c>
      <c r="H305" s="46">
        <v>1.8</v>
      </c>
      <c r="I305" s="46">
        <v>3.61</v>
      </c>
    </row>
    <row r="306" spans="1:11" x14ac:dyDescent="0.25">
      <c r="A306">
        <v>305</v>
      </c>
      <c r="B306">
        <v>656094</v>
      </c>
      <c r="C306" s="3" t="s">
        <v>357</v>
      </c>
      <c r="D306" s="3" t="s">
        <v>557</v>
      </c>
      <c r="E306" s="1">
        <v>110244</v>
      </c>
      <c r="F306" s="3"/>
      <c r="G306" s="3">
        <v>63912</v>
      </c>
      <c r="H306" s="46">
        <v>2.4</v>
      </c>
      <c r="I306" s="46">
        <v>4.82</v>
      </c>
      <c r="J306" t="s">
        <v>576</v>
      </c>
      <c r="K306" t="s">
        <v>1287</v>
      </c>
    </row>
    <row r="307" spans="1:11" ht="30" x14ac:dyDescent="0.25">
      <c r="A307">
        <v>306</v>
      </c>
      <c r="B307">
        <v>2795751</v>
      </c>
      <c r="C307" s="3" t="s">
        <v>358</v>
      </c>
      <c r="D307" s="3" t="s">
        <v>558</v>
      </c>
      <c r="E307" s="1">
        <v>110244</v>
      </c>
      <c r="F307" s="3"/>
      <c r="G307" s="3">
        <v>63913</v>
      </c>
      <c r="H307" s="46">
        <v>2</v>
      </c>
      <c r="I307" s="46">
        <v>4.01</v>
      </c>
      <c r="J307" t="s">
        <v>579</v>
      </c>
      <c r="K307" t="s">
        <v>577</v>
      </c>
    </row>
    <row r="308" spans="1:11" ht="30" x14ac:dyDescent="0.25">
      <c r="A308">
        <v>307</v>
      </c>
      <c r="B308">
        <v>7192928</v>
      </c>
      <c r="C308" s="3" t="s">
        <v>359</v>
      </c>
      <c r="D308" s="3"/>
      <c r="E308" s="1">
        <v>110244</v>
      </c>
      <c r="F308" s="3"/>
      <c r="G308" s="3">
        <v>67625</v>
      </c>
      <c r="H308" s="46">
        <v>3.48</v>
      </c>
      <c r="I308" s="46">
        <v>6.98</v>
      </c>
    </row>
    <row r="309" spans="1:11" ht="30" x14ac:dyDescent="0.25">
      <c r="A309">
        <v>308</v>
      </c>
      <c r="B309">
        <v>7192872</v>
      </c>
      <c r="C309" s="3" t="s">
        <v>360</v>
      </c>
      <c r="D309" s="3"/>
      <c r="E309" s="1">
        <v>110244</v>
      </c>
      <c r="F309" s="3"/>
      <c r="G309" s="3">
        <v>67626</v>
      </c>
      <c r="H309" s="46">
        <v>4.2</v>
      </c>
      <c r="I309" s="46">
        <v>8.43</v>
      </c>
    </row>
    <row r="310" spans="1:11" x14ac:dyDescent="0.25">
      <c r="A310">
        <v>309</v>
      </c>
      <c r="B310">
        <v>3632645</v>
      </c>
      <c r="C310" s="3" t="s">
        <v>361</v>
      </c>
      <c r="D310" s="3"/>
      <c r="E310" s="1">
        <v>110244</v>
      </c>
      <c r="F310" s="3"/>
      <c r="G310" s="3">
        <v>68523</v>
      </c>
      <c r="H310" s="46">
        <v>3.42</v>
      </c>
      <c r="I310" s="46">
        <v>6.86</v>
      </c>
    </row>
    <row r="311" spans="1:11" ht="30" x14ac:dyDescent="0.25">
      <c r="A311">
        <v>310</v>
      </c>
      <c r="B311">
        <v>5306657</v>
      </c>
      <c r="C311" s="3" t="s">
        <v>362</v>
      </c>
      <c r="D311" s="3"/>
      <c r="E311" s="1">
        <v>110244</v>
      </c>
      <c r="F311" s="3"/>
      <c r="G311" s="3">
        <v>68582</v>
      </c>
      <c r="H311" s="46">
        <v>7.23</v>
      </c>
      <c r="I311" s="46">
        <v>14.51</v>
      </c>
    </row>
    <row r="312" spans="1:11" ht="30" x14ac:dyDescent="0.25">
      <c r="A312">
        <v>311</v>
      </c>
      <c r="B312">
        <v>5213115</v>
      </c>
      <c r="C312" s="3" t="s">
        <v>363</v>
      </c>
      <c r="D312" s="3"/>
      <c r="E312" s="1">
        <v>110244</v>
      </c>
      <c r="F312" s="3"/>
      <c r="G312" s="3">
        <v>68586</v>
      </c>
      <c r="H312" s="46">
        <v>9</v>
      </c>
      <c r="I312" s="46">
        <v>18.059999999999999</v>
      </c>
    </row>
    <row r="313" spans="1:11" ht="30" x14ac:dyDescent="0.25">
      <c r="A313">
        <v>312</v>
      </c>
      <c r="B313">
        <v>4615336</v>
      </c>
      <c r="C313" s="3" t="s">
        <v>364</v>
      </c>
      <c r="D313" s="3"/>
      <c r="E313" s="1">
        <v>110244</v>
      </c>
      <c r="F313" s="3"/>
      <c r="G313" s="3">
        <v>68591</v>
      </c>
      <c r="H313" s="46">
        <v>9</v>
      </c>
      <c r="I313" s="46">
        <v>18.059999999999999</v>
      </c>
    </row>
    <row r="314" spans="1:11" ht="30" x14ac:dyDescent="0.25">
      <c r="A314">
        <v>313</v>
      </c>
      <c r="B314">
        <v>4615342</v>
      </c>
      <c r="C314" s="3" t="s">
        <v>365</v>
      </c>
      <c r="D314" s="3"/>
      <c r="E314" s="1">
        <v>110244</v>
      </c>
      <c r="F314" s="3"/>
      <c r="G314" s="3">
        <v>68592</v>
      </c>
      <c r="H314" s="46">
        <v>7.23</v>
      </c>
      <c r="I314" s="46">
        <v>14.51</v>
      </c>
    </row>
    <row r="315" spans="1:11" ht="30" x14ac:dyDescent="0.25">
      <c r="A315">
        <v>314</v>
      </c>
      <c r="B315">
        <v>7082251</v>
      </c>
      <c r="C315" s="3" t="s">
        <v>366</v>
      </c>
      <c r="D315" s="3"/>
      <c r="E315" s="1">
        <v>110244</v>
      </c>
      <c r="F315" s="3"/>
      <c r="G315" s="3">
        <v>68594</v>
      </c>
      <c r="H315" s="46">
        <v>4.5</v>
      </c>
      <c r="I315" s="46">
        <v>9.0299999999999994</v>
      </c>
    </row>
    <row r="316" spans="1:11" ht="30" x14ac:dyDescent="0.25">
      <c r="A316">
        <v>315</v>
      </c>
      <c r="B316">
        <v>7227550</v>
      </c>
      <c r="C316" s="3" t="s">
        <v>367</v>
      </c>
      <c r="D316" s="3" t="s">
        <v>559</v>
      </c>
      <c r="E316" s="1">
        <v>110244</v>
      </c>
      <c r="F316" s="3"/>
      <c r="G316" s="2">
        <v>68638</v>
      </c>
      <c r="H316" s="46">
        <v>7.93</v>
      </c>
      <c r="I316" s="46">
        <v>15.91</v>
      </c>
      <c r="J316" t="s">
        <v>577</v>
      </c>
      <c r="K316" t="s">
        <v>577</v>
      </c>
    </row>
    <row r="317" spans="1:11" ht="30" x14ac:dyDescent="0.25">
      <c r="A317">
        <v>316</v>
      </c>
      <c r="B317">
        <v>5356641</v>
      </c>
      <c r="C317" s="3" t="s">
        <v>368</v>
      </c>
      <c r="D317" s="3" t="s">
        <v>560</v>
      </c>
      <c r="E317" s="1">
        <v>110244</v>
      </c>
      <c r="F317" s="3"/>
      <c r="G317" s="3">
        <v>68724</v>
      </c>
      <c r="H317" s="46">
        <v>6.28</v>
      </c>
      <c r="I317" s="46">
        <v>12.6</v>
      </c>
      <c r="J317" t="s">
        <v>579</v>
      </c>
      <c r="K317" t="s">
        <v>577</v>
      </c>
    </row>
    <row r="318" spans="1:11" x14ac:dyDescent="0.25">
      <c r="A318">
        <v>317</v>
      </c>
      <c r="B318">
        <v>7000990</v>
      </c>
      <c r="C318" s="3" t="s">
        <v>369</v>
      </c>
      <c r="D318" s="3" t="s">
        <v>561</v>
      </c>
      <c r="E318" s="1" t="s">
        <v>347</v>
      </c>
      <c r="F318" s="3"/>
      <c r="G318" s="3">
        <v>69018</v>
      </c>
      <c r="H318" s="46">
        <v>49.45</v>
      </c>
      <c r="I318" s="46">
        <v>27.81</v>
      </c>
      <c r="J318" t="s">
        <v>579</v>
      </c>
      <c r="K318" t="s">
        <v>577</v>
      </c>
    </row>
    <row r="319" spans="1:11" ht="30" x14ac:dyDescent="0.25">
      <c r="A319">
        <v>318</v>
      </c>
      <c r="B319">
        <v>2212399</v>
      </c>
      <c r="C319" s="3" t="s">
        <v>370</v>
      </c>
      <c r="D319" s="3"/>
      <c r="E319" s="1">
        <v>110244</v>
      </c>
      <c r="F319" s="3"/>
      <c r="G319" s="3">
        <v>72671</v>
      </c>
      <c r="H319" s="46">
        <v>7.5</v>
      </c>
      <c r="I319" s="46">
        <v>15.05</v>
      </c>
    </row>
    <row r="320" spans="1:11" ht="30" x14ac:dyDescent="0.25">
      <c r="A320">
        <v>319</v>
      </c>
      <c r="B320">
        <v>2343596</v>
      </c>
      <c r="C320" s="3" t="s">
        <v>371</v>
      </c>
      <c r="D320" s="3"/>
      <c r="E320" s="1">
        <v>110244</v>
      </c>
      <c r="F320" s="3"/>
      <c r="G320" s="3">
        <v>72672</v>
      </c>
      <c r="H320" s="46">
        <v>5.63</v>
      </c>
      <c r="I320" s="46">
        <v>11.3</v>
      </c>
    </row>
    <row r="321" spans="1:11" x14ac:dyDescent="0.25">
      <c r="A321">
        <v>320</v>
      </c>
      <c r="B321">
        <v>0</v>
      </c>
      <c r="C321" s="3" t="s">
        <v>372</v>
      </c>
      <c r="D321" s="3"/>
      <c r="E321" s="1">
        <v>110244</v>
      </c>
      <c r="F321" s="3"/>
      <c r="G321" s="3">
        <v>73022</v>
      </c>
      <c r="H321" s="46">
        <v>4.3899999999999997</v>
      </c>
      <c r="I321" s="46">
        <v>8.81</v>
      </c>
    </row>
    <row r="322" spans="1:11" ht="30" x14ac:dyDescent="0.25">
      <c r="A322">
        <v>321</v>
      </c>
      <c r="B322">
        <v>7225075</v>
      </c>
      <c r="C322" s="3" t="s">
        <v>373</v>
      </c>
      <c r="D322" s="3"/>
      <c r="E322" s="1">
        <v>110244</v>
      </c>
      <c r="F322" s="3"/>
      <c r="G322" s="3">
        <v>73067</v>
      </c>
      <c r="H322" s="46">
        <v>1.06</v>
      </c>
      <c r="I322" s="46">
        <v>2.13</v>
      </c>
    </row>
    <row r="323" spans="1:11" ht="30" x14ac:dyDescent="0.25">
      <c r="A323">
        <v>322</v>
      </c>
      <c r="B323">
        <v>8155392</v>
      </c>
      <c r="C323" s="3" t="s">
        <v>374</v>
      </c>
      <c r="D323" s="3" t="s">
        <v>562</v>
      </c>
      <c r="E323" s="1">
        <v>110244</v>
      </c>
      <c r="F323" s="3"/>
      <c r="G323" s="2">
        <v>73069</v>
      </c>
      <c r="H323" s="46">
        <v>0.74</v>
      </c>
      <c r="I323" s="46">
        <v>1.48</v>
      </c>
      <c r="J323" t="s">
        <v>576</v>
      </c>
      <c r="K323" t="s">
        <v>577</v>
      </c>
    </row>
    <row r="324" spans="1:11" ht="30" x14ac:dyDescent="0.25">
      <c r="A324">
        <v>323</v>
      </c>
      <c r="B324" s="11">
        <v>136663</v>
      </c>
      <c r="C324" s="3" t="s">
        <v>375</v>
      </c>
      <c r="D324" s="3" t="s">
        <v>563</v>
      </c>
      <c r="E324" s="1">
        <v>110244</v>
      </c>
      <c r="F324" s="3"/>
      <c r="G324" s="3">
        <v>73140</v>
      </c>
      <c r="H324" s="46">
        <v>6.19</v>
      </c>
      <c r="I324" s="46">
        <v>12.42</v>
      </c>
      <c r="J324" t="s">
        <v>576</v>
      </c>
      <c r="K324" t="s">
        <v>1287</v>
      </c>
    </row>
    <row r="325" spans="1:11" ht="30" x14ac:dyDescent="0.25">
      <c r="A325">
        <v>324</v>
      </c>
      <c r="B325">
        <v>0</v>
      </c>
      <c r="C325" s="3" t="s">
        <v>376</v>
      </c>
      <c r="D325" s="3"/>
      <c r="E325" s="1">
        <v>110244</v>
      </c>
      <c r="F325" s="3"/>
      <c r="G325" s="3">
        <v>73141</v>
      </c>
      <c r="H325" s="46">
        <v>4.92</v>
      </c>
      <c r="I325" s="46">
        <v>9.8699999999999992</v>
      </c>
    </row>
    <row r="326" spans="1:11" ht="30" x14ac:dyDescent="0.25">
      <c r="A326">
        <v>325</v>
      </c>
      <c r="B326" s="11">
        <v>5700802</v>
      </c>
      <c r="C326" s="3" t="s">
        <v>377</v>
      </c>
      <c r="D326" s="3" t="s">
        <v>564</v>
      </c>
      <c r="E326" s="1">
        <v>110244</v>
      </c>
      <c r="F326" s="3"/>
      <c r="G326" s="3">
        <v>73142</v>
      </c>
      <c r="H326" s="46">
        <v>9</v>
      </c>
      <c r="I326" s="46">
        <v>18.059999999999999</v>
      </c>
      <c r="J326" t="s">
        <v>579</v>
      </c>
      <c r="K326" t="s">
        <v>577</v>
      </c>
    </row>
    <row r="327" spans="1:11" ht="30" x14ac:dyDescent="0.25">
      <c r="A327">
        <v>326</v>
      </c>
      <c r="B327">
        <v>570828</v>
      </c>
      <c r="C327" s="3" t="s">
        <v>378</v>
      </c>
      <c r="D327" s="3"/>
      <c r="E327" s="1">
        <v>110244</v>
      </c>
      <c r="F327" s="3"/>
      <c r="G327" s="3">
        <v>73143</v>
      </c>
      <c r="H327" s="46">
        <v>6.89</v>
      </c>
      <c r="I327" s="46">
        <v>13.82</v>
      </c>
    </row>
    <row r="328" spans="1:11" ht="30" x14ac:dyDescent="0.25">
      <c r="A328">
        <v>327</v>
      </c>
      <c r="B328">
        <v>1585886</v>
      </c>
      <c r="C328" s="3" t="s">
        <v>379</v>
      </c>
      <c r="D328" s="3"/>
      <c r="E328" s="1">
        <v>110244</v>
      </c>
      <c r="F328" s="3"/>
      <c r="G328" s="3">
        <v>73158</v>
      </c>
      <c r="H328" s="46">
        <v>4.5</v>
      </c>
      <c r="I328" s="46">
        <v>9.0299999999999994</v>
      </c>
    </row>
    <row r="329" spans="1:11" ht="30" x14ac:dyDescent="0.25">
      <c r="A329">
        <v>328</v>
      </c>
      <c r="B329">
        <v>1562683</v>
      </c>
      <c r="C329" s="3" t="s">
        <v>380</v>
      </c>
      <c r="D329" s="3"/>
      <c r="E329" s="1">
        <v>110244</v>
      </c>
      <c r="F329" s="3"/>
      <c r="G329" s="3">
        <v>73159</v>
      </c>
      <c r="H329" s="46">
        <v>3.33</v>
      </c>
      <c r="I329" s="46">
        <v>6.68</v>
      </c>
    </row>
    <row r="330" spans="1:11" ht="30" x14ac:dyDescent="0.25">
      <c r="A330">
        <v>329</v>
      </c>
      <c r="B330">
        <v>807996</v>
      </c>
      <c r="C330" s="3" t="s">
        <v>381</v>
      </c>
      <c r="D330" s="3" t="s">
        <v>565</v>
      </c>
      <c r="E330" s="1">
        <v>110244</v>
      </c>
      <c r="F330" s="3"/>
      <c r="G330" s="2">
        <v>73338</v>
      </c>
      <c r="H330" s="46">
        <v>10</v>
      </c>
      <c r="I330" s="46">
        <v>20.07</v>
      </c>
      <c r="J330" t="s">
        <v>576</v>
      </c>
      <c r="K330" t="s">
        <v>1287</v>
      </c>
    </row>
    <row r="331" spans="1:11" ht="30" x14ac:dyDescent="0.25">
      <c r="A331">
        <v>330</v>
      </c>
      <c r="B331">
        <v>223061</v>
      </c>
      <c r="C331" s="3" t="s">
        <v>382</v>
      </c>
      <c r="D331" s="3" t="s">
        <v>563</v>
      </c>
      <c r="E331" s="1">
        <v>110244</v>
      </c>
      <c r="F331" s="3"/>
      <c r="G331" s="2">
        <v>74795</v>
      </c>
      <c r="H331" s="46">
        <v>4.5</v>
      </c>
      <c r="I331" s="46">
        <v>9.0299999999999994</v>
      </c>
      <c r="J331" t="s">
        <v>576</v>
      </c>
      <c r="K331" t="s">
        <v>1287</v>
      </c>
    </row>
    <row r="332" spans="1:11" ht="45" x14ac:dyDescent="0.25">
      <c r="A332">
        <v>331</v>
      </c>
      <c r="B332">
        <v>5356656</v>
      </c>
      <c r="C332" s="3" t="s">
        <v>383</v>
      </c>
      <c r="D332" s="3"/>
      <c r="E332" s="1">
        <v>110244</v>
      </c>
      <c r="F332" s="3"/>
      <c r="G332" s="3">
        <v>78314</v>
      </c>
      <c r="H332" s="46">
        <v>4.8</v>
      </c>
      <c r="I332" s="46">
        <v>9.6300000000000008</v>
      </c>
    </row>
    <row r="333" spans="1:11" ht="30" x14ac:dyDescent="0.25">
      <c r="A333">
        <v>332</v>
      </c>
      <c r="B333">
        <v>7086502</v>
      </c>
      <c r="C333" s="3" t="s">
        <v>384</v>
      </c>
      <c r="D333" s="3" t="s">
        <v>566</v>
      </c>
      <c r="E333" s="1">
        <v>110244</v>
      </c>
      <c r="F333" s="3"/>
      <c r="G333" s="3">
        <v>78315</v>
      </c>
      <c r="H333" s="46">
        <v>5.92</v>
      </c>
      <c r="I333" s="46">
        <v>11.88</v>
      </c>
      <c r="J333" t="s">
        <v>577</v>
      </c>
      <c r="K333" t="s">
        <v>577</v>
      </c>
    </row>
    <row r="334" spans="1:11" ht="30" x14ac:dyDescent="0.25">
      <c r="A334">
        <v>333</v>
      </c>
      <c r="B334">
        <v>1427661</v>
      </c>
      <c r="C334" s="3" t="s">
        <v>385</v>
      </c>
      <c r="D334" s="3"/>
      <c r="E334" s="1">
        <v>110244</v>
      </c>
      <c r="F334" s="3"/>
      <c r="G334" s="3">
        <v>78352</v>
      </c>
      <c r="H334" s="46">
        <v>2.2400000000000002</v>
      </c>
      <c r="I334" s="46">
        <v>4.49</v>
      </c>
    </row>
    <row r="335" spans="1:11" ht="30" x14ac:dyDescent="0.25">
      <c r="A335">
        <v>334</v>
      </c>
      <c r="B335">
        <v>1564487</v>
      </c>
      <c r="C335" s="3" t="s">
        <v>386</v>
      </c>
      <c r="D335" s="3" t="s">
        <v>557</v>
      </c>
      <c r="E335" s="1">
        <v>110244</v>
      </c>
      <c r="F335" s="3"/>
      <c r="G335" s="3">
        <v>78353</v>
      </c>
      <c r="H335" s="46">
        <v>4.96</v>
      </c>
      <c r="I335" s="46">
        <v>9.9499999999999993</v>
      </c>
      <c r="J335" t="s">
        <v>576</v>
      </c>
      <c r="K335" t="s">
        <v>1287</v>
      </c>
    </row>
    <row r="336" spans="1:11" ht="30" x14ac:dyDescent="0.25">
      <c r="A336">
        <v>335</v>
      </c>
      <c r="B336">
        <v>664021</v>
      </c>
      <c r="C336" s="3" t="s">
        <v>370</v>
      </c>
      <c r="D336" s="3" t="s">
        <v>567</v>
      </c>
      <c r="E336" s="1">
        <v>110244</v>
      </c>
      <c r="F336" s="3"/>
      <c r="G336" s="3">
        <v>78356</v>
      </c>
      <c r="H336" s="46">
        <v>3.1</v>
      </c>
      <c r="I336" s="46">
        <v>6.22</v>
      </c>
      <c r="J336" t="s">
        <v>576</v>
      </c>
      <c r="K336" t="s">
        <v>1287</v>
      </c>
    </row>
    <row r="337" spans="1:11" ht="30" x14ac:dyDescent="0.25">
      <c r="A337">
        <v>336</v>
      </c>
      <c r="B337">
        <v>659718</v>
      </c>
      <c r="C337" s="3" t="s">
        <v>371</v>
      </c>
      <c r="D337" s="3"/>
      <c r="E337" s="1">
        <v>110244</v>
      </c>
      <c r="F337" s="3"/>
      <c r="G337" s="3">
        <v>78357</v>
      </c>
      <c r="H337" s="46">
        <v>2.2999999999999998</v>
      </c>
      <c r="I337" s="46">
        <v>4.6100000000000003</v>
      </c>
    </row>
    <row r="338" spans="1:11" ht="30" x14ac:dyDescent="0.25">
      <c r="A338">
        <v>337</v>
      </c>
      <c r="B338">
        <v>664013</v>
      </c>
      <c r="C338" s="3" t="s">
        <v>387</v>
      </c>
      <c r="D338" s="3"/>
      <c r="E338" s="1">
        <v>110244</v>
      </c>
      <c r="F338" s="3"/>
      <c r="G338" s="3">
        <v>78359</v>
      </c>
      <c r="H338" s="46">
        <v>3.87</v>
      </c>
      <c r="I338" s="46">
        <v>7.77</v>
      </c>
    </row>
    <row r="339" spans="1:11" x14ac:dyDescent="0.25">
      <c r="A339">
        <v>338</v>
      </c>
      <c r="B339">
        <v>1427675</v>
      </c>
      <c r="C339" s="3" t="s">
        <v>388</v>
      </c>
      <c r="D339" s="3"/>
      <c r="E339" s="1">
        <v>110244</v>
      </c>
      <c r="F339" s="3"/>
      <c r="G339" s="3">
        <v>78364</v>
      </c>
      <c r="H339" s="46">
        <v>7.06</v>
      </c>
      <c r="I339" s="46">
        <v>14.17</v>
      </c>
    </row>
    <row r="340" spans="1:11" x14ac:dyDescent="0.25">
      <c r="A340">
        <v>339</v>
      </c>
      <c r="B340">
        <v>1427691</v>
      </c>
      <c r="C340" s="3" t="s">
        <v>389</v>
      </c>
      <c r="D340" s="3"/>
      <c r="E340" s="1">
        <v>110244</v>
      </c>
      <c r="F340" s="3"/>
      <c r="G340" s="3">
        <v>78365</v>
      </c>
      <c r="H340" s="46">
        <v>6.39</v>
      </c>
      <c r="I340" s="46">
        <v>12.82</v>
      </c>
    </row>
    <row r="341" spans="1:11" x14ac:dyDescent="0.25">
      <c r="A341">
        <v>340</v>
      </c>
      <c r="B341">
        <v>748531</v>
      </c>
      <c r="C341" s="3" t="s">
        <v>390</v>
      </c>
      <c r="D341" s="3" t="s">
        <v>568</v>
      </c>
      <c r="E341" s="1">
        <v>110244</v>
      </c>
      <c r="F341" s="3"/>
      <c r="G341" s="3">
        <v>78366</v>
      </c>
      <c r="H341" s="46">
        <v>7.06</v>
      </c>
      <c r="I341" s="46">
        <v>14.17</v>
      </c>
      <c r="J341" t="s">
        <v>576</v>
      </c>
      <c r="K341" t="s">
        <v>1287</v>
      </c>
    </row>
    <row r="342" spans="1:11" x14ac:dyDescent="0.25">
      <c r="A342">
        <v>341</v>
      </c>
      <c r="B342">
        <v>751899</v>
      </c>
      <c r="C342" s="3" t="s">
        <v>391</v>
      </c>
      <c r="D342" s="3" t="s">
        <v>568</v>
      </c>
      <c r="E342" s="1">
        <v>110244</v>
      </c>
      <c r="F342" s="3"/>
      <c r="G342" s="2">
        <v>78367</v>
      </c>
      <c r="H342" s="46">
        <v>6.39</v>
      </c>
      <c r="I342" s="46">
        <v>12.82</v>
      </c>
      <c r="J342" t="s">
        <v>577</v>
      </c>
      <c r="K342" t="s">
        <v>577</v>
      </c>
    </row>
    <row r="343" spans="1:11" x14ac:dyDescent="0.25">
      <c r="A343">
        <v>342</v>
      </c>
      <c r="B343">
        <v>142779</v>
      </c>
      <c r="C343" s="3" t="s">
        <v>392</v>
      </c>
      <c r="D343" s="3"/>
      <c r="E343" s="1">
        <v>110244</v>
      </c>
      <c r="F343" s="3"/>
      <c r="G343" s="3">
        <v>78368</v>
      </c>
      <c r="H343" s="46">
        <v>5.92</v>
      </c>
      <c r="I343" s="46">
        <v>11.88</v>
      </c>
    </row>
    <row r="344" spans="1:11" x14ac:dyDescent="0.25">
      <c r="A344">
        <v>343</v>
      </c>
      <c r="B344">
        <v>1427719</v>
      </c>
      <c r="C344" s="3" t="s">
        <v>393</v>
      </c>
      <c r="D344" s="3"/>
      <c r="E344" s="1">
        <v>110244</v>
      </c>
      <c r="F344" s="3"/>
      <c r="G344" s="3">
        <v>78369</v>
      </c>
      <c r="H344" s="46">
        <v>4.8</v>
      </c>
      <c r="I344" s="46">
        <v>9.6300000000000008</v>
      </c>
    </row>
    <row r="345" spans="1:11" x14ac:dyDescent="0.25">
      <c r="A345">
        <v>344</v>
      </c>
      <c r="B345" s="11">
        <v>1427824</v>
      </c>
      <c r="C345" s="3" t="s">
        <v>394</v>
      </c>
      <c r="D345" s="3" t="s">
        <v>569</v>
      </c>
      <c r="E345" s="1">
        <v>110244</v>
      </c>
      <c r="F345" s="3"/>
      <c r="G345" s="3">
        <v>78372</v>
      </c>
      <c r="H345" s="46">
        <v>9.1199999999999992</v>
      </c>
      <c r="I345" s="46">
        <v>18.3</v>
      </c>
      <c r="J345" t="s">
        <v>576</v>
      </c>
      <c r="K345" t="s">
        <v>577</v>
      </c>
    </row>
    <row r="346" spans="1:11" x14ac:dyDescent="0.25">
      <c r="A346">
        <v>345</v>
      </c>
      <c r="B346" s="11">
        <v>1427835</v>
      </c>
      <c r="C346" s="3" t="s">
        <v>395</v>
      </c>
      <c r="D346" s="3" t="s">
        <v>570</v>
      </c>
      <c r="E346" s="1">
        <v>110244</v>
      </c>
      <c r="F346" s="3"/>
      <c r="G346" s="2">
        <v>78373</v>
      </c>
      <c r="H346" s="46">
        <v>6.72</v>
      </c>
      <c r="I346" s="46">
        <v>13.48</v>
      </c>
      <c r="J346" t="s">
        <v>576</v>
      </c>
      <c r="K346" t="s">
        <v>577</v>
      </c>
    </row>
    <row r="347" spans="1:11" ht="30" x14ac:dyDescent="0.25">
      <c r="A347">
        <v>346</v>
      </c>
      <c r="B347">
        <v>2607824</v>
      </c>
      <c r="C347" s="3" t="s">
        <v>396</v>
      </c>
      <c r="D347" s="3" t="s">
        <v>571</v>
      </c>
      <c r="E347" s="1">
        <v>110244</v>
      </c>
      <c r="F347" s="3"/>
      <c r="G347" s="3">
        <v>78637</v>
      </c>
      <c r="H347" s="46">
        <v>9</v>
      </c>
      <c r="I347" s="46">
        <v>18.059999999999999</v>
      </c>
      <c r="J347" t="s">
        <v>576</v>
      </c>
      <c r="K347" t="s">
        <v>1287</v>
      </c>
    </row>
    <row r="348" spans="1:11" ht="30" x14ac:dyDescent="0.25">
      <c r="A348">
        <v>347</v>
      </c>
      <c r="B348">
        <v>1728238</v>
      </c>
      <c r="C348" s="3" t="s">
        <v>397</v>
      </c>
      <c r="D348" s="3"/>
      <c r="E348" s="1">
        <v>110244</v>
      </c>
      <c r="F348" s="3"/>
      <c r="G348" s="3">
        <v>78638</v>
      </c>
      <c r="H348" s="46">
        <v>7.2</v>
      </c>
      <c r="I348" s="46">
        <v>14.45</v>
      </c>
    </row>
    <row r="349" spans="1:11" ht="30" x14ac:dyDescent="0.25">
      <c r="A349">
        <v>348</v>
      </c>
      <c r="B349">
        <v>4332989</v>
      </c>
      <c r="C349" s="3" t="s">
        <v>398</v>
      </c>
      <c r="D349" s="3" t="s">
        <v>563</v>
      </c>
      <c r="E349" s="1">
        <v>110244</v>
      </c>
      <c r="F349" s="3"/>
      <c r="G349" s="3">
        <v>78639</v>
      </c>
      <c r="H349" s="46">
        <v>7.59</v>
      </c>
      <c r="I349" s="46">
        <v>15.23</v>
      </c>
      <c r="J349" t="s">
        <v>576</v>
      </c>
      <c r="K349" t="s">
        <v>1287</v>
      </c>
    </row>
    <row r="350" spans="1:11" ht="30" x14ac:dyDescent="0.25">
      <c r="A350">
        <v>349</v>
      </c>
      <c r="B350">
        <v>4332551</v>
      </c>
      <c r="C350" s="3" t="s">
        <v>399</v>
      </c>
      <c r="D350" s="3"/>
      <c r="E350" s="1">
        <v>110244</v>
      </c>
      <c r="F350" s="3"/>
      <c r="G350" s="3">
        <v>78640</v>
      </c>
      <c r="H350" s="46">
        <v>6.46</v>
      </c>
      <c r="I350" s="46">
        <v>12.96</v>
      </c>
    </row>
    <row r="351" spans="1:11" ht="30" x14ac:dyDescent="0.25">
      <c r="A351">
        <v>350</v>
      </c>
      <c r="B351">
        <v>3849181</v>
      </c>
      <c r="C351" s="3" t="s">
        <v>400</v>
      </c>
      <c r="D351" s="3"/>
      <c r="E351" s="1">
        <v>110244</v>
      </c>
      <c r="F351" s="3"/>
      <c r="G351" s="3">
        <v>78653</v>
      </c>
      <c r="H351" s="46">
        <v>9</v>
      </c>
      <c r="I351" s="46">
        <v>18.059999999999999</v>
      </c>
    </row>
    <row r="352" spans="1:11" ht="30" x14ac:dyDescent="0.25">
      <c r="A352">
        <v>351</v>
      </c>
      <c r="B352">
        <v>3849140</v>
      </c>
      <c r="C352" s="3" t="s">
        <v>401</v>
      </c>
      <c r="D352" s="3"/>
      <c r="E352" s="1">
        <v>110244</v>
      </c>
      <c r="F352" s="3"/>
      <c r="G352" s="3">
        <v>78654</v>
      </c>
      <c r="H352" s="46">
        <v>7.2</v>
      </c>
      <c r="I352" s="46">
        <v>14.45</v>
      </c>
    </row>
    <row r="353" spans="1:11" ht="30" x14ac:dyDescent="0.25">
      <c r="A353">
        <v>352</v>
      </c>
      <c r="B353">
        <v>5243702</v>
      </c>
      <c r="C353" s="3" t="s">
        <v>402</v>
      </c>
      <c r="D353" s="3" t="s">
        <v>572</v>
      </c>
      <c r="E353" s="1">
        <v>110244</v>
      </c>
      <c r="F353" s="3"/>
      <c r="G353" s="3">
        <v>78673</v>
      </c>
      <c r="H353" s="46">
        <v>4.5</v>
      </c>
      <c r="I353" s="46">
        <v>9.0299999999999994</v>
      </c>
      <c r="J353" t="s">
        <v>579</v>
      </c>
      <c r="K353" t="s">
        <v>577</v>
      </c>
    </row>
    <row r="354" spans="1:11" ht="30" x14ac:dyDescent="0.25">
      <c r="A354">
        <v>353</v>
      </c>
      <c r="B354">
        <v>524371</v>
      </c>
      <c r="C354" s="3" t="s">
        <v>403</v>
      </c>
      <c r="D354" s="3"/>
      <c r="E354" s="1">
        <v>110244</v>
      </c>
      <c r="F354" s="3"/>
      <c r="G354" s="3">
        <v>78674</v>
      </c>
      <c r="H354" s="46">
        <v>3.33</v>
      </c>
      <c r="I354" s="46">
        <v>6.68</v>
      </c>
    </row>
    <row r="355" spans="1:11" ht="30" x14ac:dyDescent="0.25">
      <c r="A355">
        <v>354</v>
      </c>
      <c r="B355">
        <v>5415069</v>
      </c>
      <c r="C355" s="3" t="s">
        <v>404</v>
      </c>
      <c r="D355" s="3"/>
      <c r="E355" s="1">
        <v>110244</v>
      </c>
      <c r="F355" s="3"/>
      <c r="G355" s="3">
        <v>78697</v>
      </c>
      <c r="H355" s="46">
        <v>8.4</v>
      </c>
      <c r="I355" s="46">
        <v>16.850000000000001</v>
      </c>
    </row>
    <row r="356" spans="1:11" ht="30" x14ac:dyDescent="0.25">
      <c r="A356">
        <v>355</v>
      </c>
      <c r="B356">
        <v>5415076</v>
      </c>
      <c r="C356" s="3" t="s">
        <v>405</v>
      </c>
      <c r="D356" s="3"/>
      <c r="E356" s="1">
        <v>110244</v>
      </c>
      <c r="F356" s="3"/>
      <c r="G356" s="3">
        <v>78698</v>
      </c>
      <c r="H356" s="46">
        <v>6.66</v>
      </c>
      <c r="I356" s="46">
        <v>13.36</v>
      </c>
    </row>
    <row r="357" spans="1:11" x14ac:dyDescent="0.25">
      <c r="A357">
        <v>356</v>
      </c>
      <c r="B357">
        <v>1227756</v>
      </c>
      <c r="C357" s="3" t="s">
        <v>406</v>
      </c>
      <c r="D357" s="3"/>
      <c r="E357" s="1">
        <v>110244</v>
      </c>
      <c r="F357" s="3"/>
      <c r="G357" s="3">
        <v>78771</v>
      </c>
      <c r="H357" s="46">
        <v>5.7</v>
      </c>
      <c r="I357" s="46">
        <v>11.44</v>
      </c>
    </row>
    <row r="358" spans="1:11" ht="30" x14ac:dyDescent="0.25">
      <c r="A358">
        <v>357</v>
      </c>
      <c r="B358">
        <v>155719</v>
      </c>
      <c r="C358" s="3" t="s">
        <v>407</v>
      </c>
      <c r="D358" s="3"/>
      <c r="E358" s="1">
        <v>110244</v>
      </c>
      <c r="F358" s="3"/>
      <c r="G358" s="3">
        <v>78985</v>
      </c>
      <c r="H358" s="46">
        <v>9</v>
      </c>
      <c r="I358" s="46">
        <v>18.059999999999999</v>
      </c>
    </row>
    <row r="359" spans="1:11" ht="30" x14ac:dyDescent="0.25">
      <c r="A359">
        <v>358</v>
      </c>
      <c r="B359">
        <v>1571571</v>
      </c>
      <c r="C359" s="3" t="s">
        <v>408</v>
      </c>
      <c r="D359" s="3"/>
      <c r="E359" s="1">
        <v>110244</v>
      </c>
      <c r="F359" s="3"/>
      <c r="G359" s="3">
        <v>78986</v>
      </c>
      <c r="H359" s="46">
        <v>6.89</v>
      </c>
      <c r="I359" s="46">
        <v>13.82</v>
      </c>
    </row>
    <row r="360" spans="1:11" x14ac:dyDescent="0.25">
      <c r="A360">
        <v>359</v>
      </c>
      <c r="B360" s="64"/>
      <c r="C360" s="53" t="s">
        <v>454</v>
      </c>
      <c r="D360" s="53"/>
      <c r="E360" s="64"/>
      <c r="F360" s="64"/>
      <c r="G360" s="64"/>
      <c r="H360" s="65"/>
      <c r="I360" s="65"/>
      <c r="J360" t="s">
        <v>586</v>
      </c>
      <c r="K360" t="s">
        <v>1287</v>
      </c>
    </row>
    <row r="361" spans="1:11" ht="30" x14ac:dyDescent="0.25">
      <c r="A361">
        <v>360</v>
      </c>
      <c r="B361" s="10" t="s">
        <v>412</v>
      </c>
      <c r="C361" s="3" t="s">
        <v>411</v>
      </c>
      <c r="D361" s="3" t="s">
        <v>573</v>
      </c>
      <c r="E361" s="1">
        <v>110601</v>
      </c>
      <c r="F361" s="3"/>
      <c r="G361" s="2" t="s">
        <v>410</v>
      </c>
      <c r="H361" s="46">
        <v>6.99</v>
      </c>
      <c r="I361" s="46">
        <v>14.61</v>
      </c>
      <c r="J361" t="s">
        <v>576</v>
      </c>
      <c r="K361" t="s">
        <v>1287</v>
      </c>
    </row>
    <row r="362" spans="1:11" x14ac:dyDescent="0.25">
      <c r="A362">
        <v>361</v>
      </c>
      <c r="B362" s="10" t="s">
        <v>415</v>
      </c>
      <c r="C362" s="3" t="s">
        <v>414</v>
      </c>
      <c r="D362" s="3"/>
      <c r="E362" s="1">
        <v>110601</v>
      </c>
      <c r="F362" s="3"/>
      <c r="G362" s="3" t="s">
        <v>413</v>
      </c>
      <c r="H362" s="46">
        <v>5.59</v>
      </c>
      <c r="I362" s="46">
        <v>11.69</v>
      </c>
    </row>
    <row r="363" spans="1:11" x14ac:dyDescent="0.25">
      <c r="A363">
        <v>362</v>
      </c>
      <c r="B363" s="10" t="s">
        <v>418</v>
      </c>
      <c r="C363" s="3" t="s">
        <v>417</v>
      </c>
      <c r="D363" s="3" t="s">
        <v>573</v>
      </c>
      <c r="E363" s="1">
        <v>110601</v>
      </c>
      <c r="F363" s="3"/>
      <c r="G363" s="2" t="s">
        <v>416</v>
      </c>
      <c r="H363" s="46">
        <v>6.37</v>
      </c>
      <c r="I363" s="46">
        <v>13.32</v>
      </c>
      <c r="J363" t="s">
        <v>576</v>
      </c>
      <c r="K363" t="s">
        <v>1287</v>
      </c>
    </row>
    <row r="364" spans="1:11" x14ac:dyDescent="0.25">
      <c r="A364">
        <v>363</v>
      </c>
      <c r="B364" s="10" t="s">
        <v>421</v>
      </c>
      <c r="C364" s="3" t="s">
        <v>420</v>
      </c>
      <c r="D364" s="3" t="s">
        <v>573</v>
      </c>
      <c r="E364" s="1">
        <v>110601</v>
      </c>
      <c r="F364" s="3"/>
      <c r="G364" s="2" t="s">
        <v>419</v>
      </c>
      <c r="H364" s="46">
        <v>6.29</v>
      </c>
      <c r="I364" s="46">
        <v>13.15</v>
      </c>
      <c r="J364" t="s">
        <v>576</v>
      </c>
      <c r="K364" t="s">
        <v>1287</v>
      </c>
    </row>
    <row r="365" spans="1:11" x14ac:dyDescent="0.25">
      <c r="A365">
        <v>364</v>
      </c>
      <c r="B365" s="10" t="s">
        <v>424</v>
      </c>
      <c r="C365" s="3" t="s">
        <v>423</v>
      </c>
      <c r="D365" s="3"/>
      <c r="E365" s="1">
        <v>110601</v>
      </c>
      <c r="F365" s="3"/>
      <c r="G365" s="3" t="s">
        <v>422</v>
      </c>
      <c r="H365" s="46">
        <v>6.32</v>
      </c>
      <c r="I365" s="46">
        <v>13.21</v>
      </c>
    </row>
    <row r="366" spans="1:11" x14ac:dyDescent="0.25">
      <c r="A366">
        <v>365</v>
      </c>
      <c r="B366" s="10" t="s">
        <v>427</v>
      </c>
      <c r="C366" s="3" t="s">
        <v>426</v>
      </c>
      <c r="D366" s="3"/>
      <c r="E366" s="1">
        <v>110601</v>
      </c>
      <c r="F366" s="3"/>
      <c r="G366" s="3" t="s">
        <v>425</v>
      </c>
      <c r="H366" s="46">
        <v>6.29</v>
      </c>
      <c r="I366" s="46">
        <v>13.15</v>
      </c>
    </row>
    <row r="367" spans="1:11" x14ac:dyDescent="0.25">
      <c r="A367">
        <v>366</v>
      </c>
      <c r="B367" s="10" t="s">
        <v>412</v>
      </c>
      <c r="C367" s="3" t="s">
        <v>429</v>
      </c>
      <c r="D367" s="3" t="s">
        <v>573</v>
      </c>
      <c r="E367" s="1">
        <v>110601</v>
      </c>
      <c r="F367" s="3"/>
      <c r="G367" s="2" t="s">
        <v>428</v>
      </c>
      <c r="H367" s="46">
        <v>6.99</v>
      </c>
      <c r="I367" s="46">
        <v>14.61</v>
      </c>
      <c r="J367" t="s">
        <v>576</v>
      </c>
      <c r="K367" t="s">
        <v>1287</v>
      </c>
    </row>
    <row r="368" spans="1:11" x14ac:dyDescent="0.25">
      <c r="A368">
        <v>367</v>
      </c>
      <c r="B368" s="10" t="s">
        <v>432</v>
      </c>
      <c r="C368" s="3" t="s">
        <v>431</v>
      </c>
      <c r="D368" s="3"/>
      <c r="E368" s="1">
        <v>110601</v>
      </c>
      <c r="F368" s="3"/>
      <c r="G368" s="3" t="s">
        <v>430</v>
      </c>
      <c r="H368" s="46">
        <v>6.62</v>
      </c>
      <c r="I368" s="46">
        <v>13.84</v>
      </c>
    </row>
    <row r="369" spans="1:11" x14ac:dyDescent="0.25">
      <c r="A369">
        <v>368</v>
      </c>
      <c r="B369" s="10" t="s">
        <v>434</v>
      </c>
      <c r="C369" s="3" t="s">
        <v>420</v>
      </c>
      <c r="D369" s="3"/>
      <c r="E369" s="1">
        <v>110601</v>
      </c>
      <c r="F369" s="3"/>
      <c r="G369" s="3" t="s">
        <v>433</v>
      </c>
      <c r="H369" s="46">
        <v>15.73</v>
      </c>
      <c r="I369" s="46">
        <v>32.89</v>
      </c>
    </row>
    <row r="370" spans="1:11" x14ac:dyDescent="0.25">
      <c r="A370">
        <v>369</v>
      </c>
      <c r="B370">
        <v>0</v>
      </c>
      <c r="C370" s="3" t="s">
        <v>436</v>
      </c>
      <c r="D370" s="3"/>
      <c r="E370" s="1">
        <v>110601</v>
      </c>
      <c r="F370" s="3"/>
      <c r="G370" s="3" t="s">
        <v>435</v>
      </c>
      <c r="H370" s="46">
        <v>15.93</v>
      </c>
      <c r="I370" s="46">
        <v>33.31</v>
      </c>
    </row>
    <row r="371" spans="1:11" x14ac:dyDescent="0.25">
      <c r="A371">
        <v>370</v>
      </c>
      <c r="B371" s="10" t="s">
        <v>439</v>
      </c>
      <c r="C371" s="3" t="s">
        <v>438</v>
      </c>
      <c r="D371" s="3"/>
      <c r="E371" s="1">
        <v>110601</v>
      </c>
      <c r="F371" s="3"/>
      <c r="G371" s="3" t="s">
        <v>437</v>
      </c>
      <c r="H371" s="46">
        <v>17.47</v>
      </c>
      <c r="I371" s="46">
        <v>36.53</v>
      </c>
    </row>
    <row r="372" spans="1:11" ht="30" x14ac:dyDescent="0.25">
      <c r="A372">
        <v>371</v>
      </c>
      <c r="B372">
        <v>7013086</v>
      </c>
      <c r="C372" s="3" t="s">
        <v>441</v>
      </c>
      <c r="D372" s="3"/>
      <c r="E372" s="1">
        <v>110601</v>
      </c>
      <c r="F372" s="3"/>
      <c r="G372" s="3" t="s">
        <v>440</v>
      </c>
      <c r="H372" s="46">
        <v>6.37</v>
      </c>
      <c r="I372" s="46">
        <v>13.32</v>
      </c>
    </row>
    <row r="373" spans="1:11" ht="30" x14ac:dyDescent="0.25">
      <c r="A373">
        <v>372</v>
      </c>
      <c r="B373" s="10" t="s">
        <v>444</v>
      </c>
      <c r="C373" s="3" t="s">
        <v>443</v>
      </c>
      <c r="D373" s="3"/>
      <c r="E373" s="1">
        <v>110601</v>
      </c>
      <c r="F373" s="3"/>
      <c r="G373" s="3" t="s">
        <v>442</v>
      </c>
      <c r="H373" s="46">
        <v>6.99</v>
      </c>
      <c r="I373" s="46">
        <v>14.61</v>
      </c>
    </row>
    <row r="374" spans="1:11" x14ac:dyDescent="0.25">
      <c r="A374">
        <v>373</v>
      </c>
      <c r="B374">
        <v>7056996</v>
      </c>
      <c r="C374" s="3" t="s">
        <v>446</v>
      </c>
      <c r="D374" s="3"/>
      <c r="E374" s="1">
        <v>110601</v>
      </c>
      <c r="F374" s="3"/>
      <c r="G374" s="3" t="s">
        <v>445</v>
      </c>
      <c r="H374" s="46">
        <v>6.42</v>
      </c>
      <c r="I374" s="46">
        <v>13.42</v>
      </c>
    </row>
    <row r="375" spans="1:11" x14ac:dyDescent="0.25">
      <c r="A375">
        <v>374</v>
      </c>
      <c r="B375">
        <v>7076595</v>
      </c>
      <c r="C375" s="3" t="s">
        <v>448</v>
      </c>
      <c r="D375" s="3"/>
      <c r="E375" s="1">
        <v>110601</v>
      </c>
      <c r="F375" s="3"/>
      <c r="G375" s="3" t="s">
        <v>447</v>
      </c>
      <c r="H375" s="46">
        <v>7.14</v>
      </c>
      <c r="I375" s="46">
        <v>14.93</v>
      </c>
    </row>
    <row r="376" spans="1:11" ht="30" x14ac:dyDescent="0.25">
      <c r="A376">
        <v>375</v>
      </c>
      <c r="B376" s="10" t="s">
        <v>451</v>
      </c>
      <c r="C376" s="3" t="s">
        <v>450</v>
      </c>
      <c r="D376" s="3"/>
      <c r="E376" s="1">
        <v>110601</v>
      </c>
      <c r="F376" s="3"/>
      <c r="G376" s="3" t="s">
        <v>449</v>
      </c>
      <c r="H376" s="46">
        <v>6.75</v>
      </c>
      <c r="I376" s="46">
        <v>14.11</v>
      </c>
    </row>
    <row r="377" spans="1:11" ht="30" x14ac:dyDescent="0.25">
      <c r="A377">
        <v>376</v>
      </c>
      <c r="B377">
        <v>7155185</v>
      </c>
      <c r="C377" s="3" t="s">
        <v>453</v>
      </c>
      <c r="D377" s="3"/>
      <c r="E377" s="1">
        <v>110601</v>
      </c>
      <c r="F377" s="3"/>
      <c r="G377" s="3" t="s">
        <v>452</v>
      </c>
      <c r="H377" s="46">
        <v>6.75</v>
      </c>
      <c r="I377" s="46">
        <v>14.11</v>
      </c>
    </row>
    <row r="378" spans="1:11" x14ac:dyDescent="0.25">
      <c r="A378">
        <v>377</v>
      </c>
      <c r="B378" s="66"/>
      <c r="C378" s="67" t="s">
        <v>1067</v>
      </c>
      <c r="D378" s="68"/>
      <c r="E378" s="53"/>
      <c r="F378" s="53"/>
      <c r="G378" s="53"/>
      <c r="H378" s="60"/>
      <c r="I378" s="60"/>
      <c r="J378" t="s">
        <v>586</v>
      </c>
      <c r="K378" t="s">
        <v>1287</v>
      </c>
    </row>
    <row r="379" spans="1:11" x14ac:dyDescent="0.25">
      <c r="A379">
        <v>378</v>
      </c>
      <c r="B379" s="44">
        <v>2713976</v>
      </c>
      <c r="C379" t="s">
        <v>1068</v>
      </c>
      <c r="D379" t="s">
        <v>1082</v>
      </c>
      <c r="G379" s="45">
        <v>10101</v>
      </c>
      <c r="H379" s="47">
        <v>4.4400000000000004</v>
      </c>
      <c r="I379" s="47">
        <v>9.34</v>
      </c>
      <c r="J379" t="s">
        <v>576</v>
      </c>
      <c r="K379" t="s">
        <v>1287</v>
      </c>
    </row>
    <row r="380" spans="1:11" x14ac:dyDescent="0.25">
      <c r="A380">
        <v>379</v>
      </c>
      <c r="B380" s="44">
        <v>2758991</v>
      </c>
      <c r="C380" t="s">
        <v>1069</v>
      </c>
      <c r="D380" t="s">
        <v>1083</v>
      </c>
      <c r="G380" s="45">
        <v>10102</v>
      </c>
      <c r="H380" s="47">
        <v>2.23</v>
      </c>
      <c r="I380" s="47">
        <v>4.6900000000000004</v>
      </c>
      <c r="J380" t="s">
        <v>576</v>
      </c>
      <c r="K380" t="s">
        <v>577</v>
      </c>
    </row>
    <row r="381" spans="1:11" x14ac:dyDescent="0.25">
      <c r="A381">
        <v>380</v>
      </c>
      <c r="B381" s="44">
        <v>7058055</v>
      </c>
      <c r="C381" t="s">
        <v>1074</v>
      </c>
      <c r="D381" t="s">
        <v>518</v>
      </c>
      <c r="G381" s="45">
        <v>41009</v>
      </c>
      <c r="H381" s="47">
        <v>14.13</v>
      </c>
      <c r="I381" s="47">
        <v>29.73</v>
      </c>
      <c r="J381" t="s">
        <v>576</v>
      </c>
      <c r="K381" t="s">
        <v>1287</v>
      </c>
    </row>
    <row r="382" spans="1:11" x14ac:dyDescent="0.25">
      <c r="A382">
        <v>381</v>
      </c>
      <c r="B382" s="44">
        <v>7099727</v>
      </c>
      <c r="C382" t="s">
        <v>1075</v>
      </c>
      <c r="D382" t="s">
        <v>659</v>
      </c>
      <c r="G382" s="45">
        <v>53201</v>
      </c>
      <c r="H382" s="47">
        <v>12</v>
      </c>
      <c r="I382" s="47">
        <v>25.24</v>
      </c>
      <c r="J382" t="s">
        <v>579</v>
      </c>
      <c r="K382" t="s">
        <v>577</v>
      </c>
    </row>
    <row r="383" spans="1:11" x14ac:dyDescent="0.25">
      <c r="A383">
        <v>382</v>
      </c>
      <c r="B383" s="44">
        <v>7154105</v>
      </c>
      <c r="C383" t="s">
        <v>1076</v>
      </c>
      <c r="D383" t="s">
        <v>659</v>
      </c>
      <c r="G383" s="45">
        <v>53206</v>
      </c>
      <c r="H383" s="47">
        <v>12</v>
      </c>
      <c r="I383" s="47">
        <v>25.24</v>
      </c>
      <c r="J383" t="s">
        <v>579</v>
      </c>
      <c r="K383" t="s">
        <v>577</v>
      </c>
    </row>
    <row r="384" spans="1:11" x14ac:dyDescent="0.25">
      <c r="A384">
        <v>383</v>
      </c>
      <c r="B384" s="44">
        <v>4223358</v>
      </c>
      <c r="C384" t="s">
        <v>1071</v>
      </c>
      <c r="D384" t="s">
        <v>544</v>
      </c>
      <c r="G384" s="45">
        <v>62001</v>
      </c>
      <c r="H384" s="47">
        <v>7.2</v>
      </c>
      <c r="I384" s="47">
        <v>15.15</v>
      </c>
      <c r="J384" t="s">
        <v>576</v>
      </c>
      <c r="K384" t="s">
        <v>1287</v>
      </c>
    </row>
    <row r="385" spans="1:11" x14ac:dyDescent="0.25">
      <c r="A385">
        <v>384</v>
      </c>
      <c r="B385" s="44">
        <v>3396936</v>
      </c>
      <c r="C385" t="s">
        <v>1070</v>
      </c>
      <c r="D385" t="s">
        <v>1084</v>
      </c>
      <c r="G385" s="45">
        <v>62002</v>
      </c>
      <c r="H385" s="47">
        <v>5.63</v>
      </c>
      <c r="I385" s="47">
        <v>11.84</v>
      </c>
      <c r="J385" t="s">
        <v>577</v>
      </c>
      <c r="K385" t="s">
        <v>577</v>
      </c>
    </row>
    <row r="386" spans="1:11" x14ac:dyDescent="0.25">
      <c r="A386">
        <v>385</v>
      </c>
      <c r="B386" s="44">
        <v>7198839</v>
      </c>
      <c r="C386" t="s">
        <v>1079</v>
      </c>
      <c r="D386" t="s">
        <v>1085</v>
      </c>
      <c r="G386" s="45">
        <v>70331</v>
      </c>
      <c r="H386" s="47">
        <v>8.9</v>
      </c>
      <c r="I386" s="47">
        <v>18.72</v>
      </c>
      <c r="J386" t="s">
        <v>579</v>
      </c>
      <c r="K386" t="s">
        <v>577</v>
      </c>
    </row>
    <row r="387" spans="1:11" x14ac:dyDescent="0.25">
      <c r="A387">
        <v>386</v>
      </c>
      <c r="B387" s="44">
        <v>7005815</v>
      </c>
      <c r="C387" t="s">
        <v>1072</v>
      </c>
      <c r="D387" t="s">
        <v>1086</v>
      </c>
      <c r="G387" s="45" t="s">
        <v>1073</v>
      </c>
      <c r="H387" s="47">
        <v>11.28</v>
      </c>
      <c r="I387" s="47">
        <v>23.73</v>
      </c>
      <c r="J387" t="s">
        <v>576</v>
      </c>
      <c r="K387" t="s">
        <v>1287</v>
      </c>
    </row>
    <row r="388" spans="1:11" x14ac:dyDescent="0.25">
      <c r="A388">
        <v>387</v>
      </c>
      <c r="B388" s="44">
        <v>9903397</v>
      </c>
      <c r="C388" t="s">
        <v>1080</v>
      </c>
      <c r="D388" t="s">
        <v>518</v>
      </c>
      <c r="G388" s="45" t="s">
        <v>1081</v>
      </c>
      <c r="H388" s="47">
        <v>3.17</v>
      </c>
      <c r="I388" s="47">
        <v>6.67</v>
      </c>
      <c r="J388" t="s">
        <v>576</v>
      </c>
      <c r="K388" t="s">
        <v>1287</v>
      </c>
    </row>
    <row r="389" spans="1:11" x14ac:dyDescent="0.25">
      <c r="A389">
        <v>388</v>
      </c>
      <c r="B389" s="44">
        <v>7197578</v>
      </c>
      <c r="C389" t="s">
        <v>1077</v>
      </c>
      <c r="D389" t="s">
        <v>518</v>
      </c>
      <c r="G389" s="45" t="s">
        <v>1078</v>
      </c>
      <c r="H389" s="47">
        <v>5.22</v>
      </c>
      <c r="I389" s="47">
        <v>10.98</v>
      </c>
      <c r="J389" t="s">
        <v>576</v>
      </c>
      <c r="K389" t="s">
        <v>1287</v>
      </c>
    </row>
    <row r="390" spans="1:11" x14ac:dyDescent="0.25">
      <c r="A390">
        <v>389</v>
      </c>
      <c r="B390" s="64"/>
      <c r="C390" s="61" t="s">
        <v>486</v>
      </c>
      <c r="D390" s="69"/>
      <c r="E390" s="64"/>
      <c r="F390" s="64"/>
      <c r="G390" s="64"/>
      <c r="H390" s="65"/>
      <c r="I390" s="65"/>
      <c r="J390" t="s">
        <v>586</v>
      </c>
      <c r="K390" t="s">
        <v>1287</v>
      </c>
    </row>
    <row r="391" spans="1:11" x14ac:dyDescent="0.25">
      <c r="A391">
        <v>390</v>
      </c>
      <c r="B391">
        <v>3844612</v>
      </c>
      <c r="C391" t="s">
        <v>456</v>
      </c>
      <c r="E391" t="s">
        <v>347</v>
      </c>
      <c r="G391" t="s">
        <v>455</v>
      </c>
      <c r="H391" s="47">
        <v>38.049999999999997</v>
      </c>
      <c r="I391" s="47">
        <v>21.4</v>
      </c>
    </row>
    <row r="392" spans="1:11" x14ac:dyDescent="0.25">
      <c r="A392">
        <v>391</v>
      </c>
      <c r="B392">
        <v>7000928</v>
      </c>
      <c r="C392" t="s">
        <v>458</v>
      </c>
      <c r="D392" t="s">
        <v>574</v>
      </c>
      <c r="E392" t="s">
        <v>347</v>
      </c>
      <c r="G392" t="s">
        <v>457</v>
      </c>
      <c r="H392" s="47">
        <v>38.049999999999997</v>
      </c>
      <c r="I392" s="47">
        <v>21.4</v>
      </c>
      <c r="J392" t="s">
        <v>576</v>
      </c>
      <c r="K392" t="s">
        <v>577</v>
      </c>
    </row>
    <row r="393" spans="1:11" x14ac:dyDescent="0.25">
      <c r="A393">
        <v>392</v>
      </c>
      <c r="B393">
        <v>0</v>
      </c>
      <c r="C393" t="s">
        <v>460</v>
      </c>
      <c r="E393" t="s">
        <v>347</v>
      </c>
      <c r="G393" t="s">
        <v>459</v>
      </c>
      <c r="H393" s="47">
        <v>38.049999999999997</v>
      </c>
      <c r="I393" s="47">
        <v>21.4</v>
      </c>
    </row>
    <row r="394" spans="1:11" x14ac:dyDescent="0.25">
      <c r="A394">
        <v>393</v>
      </c>
      <c r="B394">
        <v>0</v>
      </c>
      <c r="C394" t="s">
        <v>462</v>
      </c>
      <c r="E394" t="s">
        <v>347</v>
      </c>
      <c r="G394" t="s">
        <v>461</v>
      </c>
      <c r="H394" s="47">
        <v>38.049999999999997</v>
      </c>
      <c r="I394" s="47">
        <v>21.4</v>
      </c>
    </row>
    <row r="395" spans="1:11" x14ac:dyDescent="0.25">
      <c r="A395">
        <v>394</v>
      </c>
      <c r="B395">
        <v>7000929</v>
      </c>
      <c r="C395" t="s">
        <v>464</v>
      </c>
      <c r="D395" s="18">
        <v>45450</v>
      </c>
      <c r="E395" t="s">
        <v>347</v>
      </c>
      <c r="G395" t="s">
        <v>463</v>
      </c>
      <c r="H395" s="47">
        <v>45.92</v>
      </c>
      <c r="I395" s="47">
        <v>25.83</v>
      </c>
      <c r="J395" t="s">
        <v>576</v>
      </c>
      <c r="K395" t="s">
        <v>1287</v>
      </c>
    </row>
    <row r="396" spans="1:11" x14ac:dyDescent="0.25">
      <c r="A396">
        <v>395</v>
      </c>
      <c r="B396" t="s">
        <v>467</v>
      </c>
      <c r="C396" t="s">
        <v>466</v>
      </c>
      <c r="D396" t="s">
        <v>574</v>
      </c>
      <c r="E396" t="s">
        <v>347</v>
      </c>
      <c r="G396" s="51" t="s">
        <v>465</v>
      </c>
      <c r="H396" s="47">
        <v>38.049999999999997</v>
      </c>
      <c r="I396" s="47">
        <v>21.4</v>
      </c>
      <c r="J396" t="s">
        <v>576</v>
      </c>
      <c r="K396" t="s">
        <v>1287</v>
      </c>
    </row>
    <row r="397" spans="1:11" x14ac:dyDescent="0.25">
      <c r="A397">
        <v>396</v>
      </c>
      <c r="B397">
        <v>0</v>
      </c>
      <c r="C397" t="s">
        <v>469</v>
      </c>
      <c r="E397" t="s">
        <v>347</v>
      </c>
      <c r="G397" t="s">
        <v>468</v>
      </c>
      <c r="H397" s="47">
        <v>45.92</v>
      </c>
      <c r="I397" s="47">
        <v>25.83</v>
      </c>
    </row>
    <row r="398" spans="1:11" x14ac:dyDescent="0.25">
      <c r="A398">
        <v>397</v>
      </c>
      <c r="B398" t="s">
        <v>472</v>
      </c>
      <c r="C398" t="s">
        <v>471</v>
      </c>
      <c r="E398" t="s">
        <v>347</v>
      </c>
      <c r="G398" t="s">
        <v>470</v>
      </c>
      <c r="H398" s="47">
        <v>38.67</v>
      </c>
      <c r="I398" s="47">
        <v>21.75</v>
      </c>
    </row>
    <row r="399" spans="1:11" x14ac:dyDescent="0.25">
      <c r="A399">
        <v>398</v>
      </c>
      <c r="B399">
        <v>0</v>
      </c>
      <c r="C399" t="s">
        <v>474</v>
      </c>
      <c r="E399" t="s">
        <v>347</v>
      </c>
      <c r="G399" t="s">
        <v>473</v>
      </c>
      <c r="H399" s="47">
        <v>45.92</v>
      </c>
      <c r="I399" s="47">
        <v>25.83</v>
      </c>
    </row>
    <row r="400" spans="1:11" x14ac:dyDescent="0.25">
      <c r="A400">
        <v>399</v>
      </c>
      <c r="B400" t="s">
        <v>477</v>
      </c>
      <c r="C400" t="s">
        <v>476</v>
      </c>
      <c r="D400" t="s">
        <v>515</v>
      </c>
      <c r="E400" t="s">
        <v>347</v>
      </c>
      <c r="G400" t="s">
        <v>475</v>
      </c>
      <c r="H400" s="47">
        <v>38.049999999999997</v>
      </c>
      <c r="I400" s="47">
        <v>21.4</v>
      </c>
      <c r="J400" t="s">
        <v>576</v>
      </c>
      <c r="K400" t="s">
        <v>1287</v>
      </c>
    </row>
    <row r="401" spans="1:11" x14ac:dyDescent="0.25">
      <c r="A401">
        <v>400</v>
      </c>
      <c r="B401">
        <v>0</v>
      </c>
      <c r="C401" t="s">
        <v>479</v>
      </c>
      <c r="E401" t="s">
        <v>347</v>
      </c>
      <c r="G401" t="s">
        <v>478</v>
      </c>
      <c r="H401" s="47">
        <v>44.45</v>
      </c>
      <c r="I401" s="47">
        <v>25</v>
      </c>
    </row>
    <row r="402" spans="1:11" x14ac:dyDescent="0.25">
      <c r="A402">
        <v>401</v>
      </c>
      <c r="B402">
        <v>0</v>
      </c>
      <c r="C402" t="s">
        <v>481</v>
      </c>
      <c r="E402" t="s">
        <v>347</v>
      </c>
      <c r="G402" t="s">
        <v>480</v>
      </c>
      <c r="H402" s="47">
        <v>6.89</v>
      </c>
      <c r="I402" s="47">
        <v>3.87</v>
      </c>
    </row>
    <row r="403" spans="1:11" x14ac:dyDescent="0.25">
      <c r="A403">
        <v>402</v>
      </c>
      <c r="B403">
        <v>0</v>
      </c>
      <c r="C403" t="s">
        <v>483</v>
      </c>
      <c r="E403" t="s">
        <v>347</v>
      </c>
      <c r="G403" t="s">
        <v>482</v>
      </c>
      <c r="H403" s="47">
        <v>7.13</v>
      </c>
      <c r="I403" s="47">
        <v>4.01</v>
      </c>
    </row>
    <row r="404" spans="1:11" x14ac:dyDescent="0.25">
      <c r="A404">
        <v>403</v>
      </c>
      <c r="B404">
        <v>7133399</v>
      </c>
      <c r="C404" t="s">
        <v>485</v>
      </c>
      <c r="E404" t="s">
        <v>347</v>
      </c>
      <c r="G404" t="s">
        <v>484</v>
      </c>
      <c r="H404" s="47">
        <v>7.13</v>
      </c>
      <c r="I404" s="47">
        <v>4.01</v>
      </c>
    </row>
    <row r="405" spans="1:11" x14ac:dyDescent="0.25">
      <c r="A405">
        <v>404</v>
      </c>
      <c r="B405" s="70"/>
      <c r="C405" s="71" t="s">
        <v>585</v>
      </c>
      <c r="D405" s="72"/>
      <c r="E405" s="73"/>
      <c r="F405" s="77"/>
      <c r="G405" s="73"/>
      <c r="H405" s="74"/>
      <c r="I405" s="74"/>
      <c r="J405" s="75" t="s">
        <v>583</v>
      </c>
      <c r="K405" t="s">
        <v>1287</v>
      </c>
    </row>
    <row r="406" spans="1:11" x14ac:dyDescent="0.25">
      <c r="A406">
        <v>405</v>
      </c>
      <c r="B406" s="41">
        <v>1245893</v>
      </c>
      <c r="C406" s="34" t="s">
        <v>587</v>
      </c>
      <c r="D406" s="34" t="s">
        <v>588</v>
      </c>
      <c r="E406" s="35">
        <v>110227</v>
      </c>
      <c r="F406" s="34"/>
      <c r="G406" s="36">
        <v>10017</v>
      </c>
      <c r="H406" s="48">
        <v>45.5</v>
      </c>
      <c r="I406" s="48">
        <v>6.99</v>
      </c>
      <c r="J406" t="s">
        <v>576</v>
      </c>
      <c r="K406" t="s">
        <v>1288</v>
      </c>
    </row>
    <row r="407" spans="1:11" x14ac:dyDescent="0.25">
      <c r="A407">
        <v>406</v>
      </c>
      <c r="B407" s="41">
        <v>2089860</v>
      </c>
      <c r="C407" s="34" t="s">
        <v>589</v>
      </c>
      <c r="D407" s="34"/>
      <c r="E407" s="35">
        <v>110227</v>
      </c>
      <c r="F407" s="34"/>
      <c r="G407" s="36">
        <v>10040</v>
      </c>
      <c r="H407" s="48">
        <v>101.85</v>
      </c>
      <c r="I407" s="48">
        <v>15.65</v>
      </c>
      <c r="J407" s="21"/>
    </row>
    <row r="408" spans="1:11" x14ac:dyDescent="0.25">
      <c r="A408">
        <v>407</v>
      </c>
      <c r="B408" s="42">
        <v>0</v>
      </c>
      <c r="C408" s="34" t="s">
        <v>590</v>
      </c>
      <c r="D408" s="34"/>
      <c r="E408" s="35">
        <v>110227</v>
      </c>
      <c r="F408" s="34"/>
      <c r="G408" s="36">
        <v>10084</v>
      </c>
      <c r="H408" s="48">
        <v>76</v>
      </c>
      <c r="I408" s="48">
        <v>11.68</v>
      </c>
      <c r="J408" s="21"/>
    </row>
    <row r="409" spans="1:11" x14ac:dyDescent="0.25">
      <c r="A409">
        <v>408</v>
      </c>
      <c r="B409" s="42">
        <v>0</v>
      </c>
      <c r="C409" s="34" t="s">
        <v>591</v>
      </c>
      <c r="D409" s="34"/>
      <c r="E409" s="35">
        <v>110381</v>
      </c>
      <c r="F409" s="34"/>
      <c r="G409" s="36">
        <v>10166</v>
      </c>
      <c r="H409" s="48">
        <v>8.66</v>
      </c>
      <c r="I409" s="48">
        <v>4.4800000000000004</v>
      </c>
      <c r="J409" s="21"/>
    </row>
    <row r="410" spans="1:11" x14ac:dyDescent="0.25">
      <c r="A410">
        <v>409</v>
      </c>
      <c r="B410" s="41">
        <v>117341</v>
      </c>
      <c r="C410" s="34" t="s">
        <v>592</v>
      </c>
      <c r="D410" s="34" t="s">
        <v>593</v>
      </c>
      <c r="E410" s="35">
        <v>110227</v>
      </c>
      <c r="F410" s="34"/>
      <c r="G410" s="36">
        <v>10169</v>
      </c>
      <c r="H410" s="48">
        <v>91.55</v>
      </c>
      <c r="I410" s="48">
        <v>14.07</v>
      </c>
      <c r="J410" t="s">
        <v>576</v>
      </c>
      <c r="K410" t="s">
        <v>1287</v>
      </c>
    </row>
    <row r="411" spans="1:11" x14ac:dyDescent="0.25">
      <c r="A411">
        <v>410</v>
      </c>
      <c r="B411" s="41">
        <v>5172568</v>
      </c>
      <c r="C411" s="34" t="s">
        <v>594</v>
      </c>
      <c r="D411" s="34"/>
      <c r="E411" s="35">
        <v>110227</v>
      </c>
      <c r="F411" s="34"/>
      <c r="G411" s="36">
        <v>10215</v>
      </c>
      <c r="H411" s="48">
        <v>159.30000000000001</v>
      </c>
      <c r="I411" s="48">
        <v>24.48</v>
      </c>
      <c r="J411" s="21"/>
    </row>
    <row r="412" spans="1:11" x14ac:dyDescent="0.25">
      <c r="A412">
        <v>411</v>
      </c>
      <c r="B412" s="42">
        <v>0</v>
      </c>
      <c r="C412" s="34" t="s">
        <v>595</v>
      </c>
      <c r="D412" s="34"/>
      <c r="E412" s="35">
        <v>110227</v>
      </c>
      <c r="F412" s="34"/>
      <c r="G412" s="36">
        <v>10217</v>
      </c>
      <c r="H412" s="48">
        <v>172.5</v>
      </c>
      <c r="I412" s="48">
        <v>26.51</v>
      </c>
      <c r="J412" s="21"/>
    </row>
    <row r="413" spans="1:11" x14ac:dyDescent="0.25">
      <c r="A413">
        <v>412</v>
      </c>
      <c r="B413" s="42">
        <v>6233441</v>
      </c>
      <c r="C413" s="34" t="s">
        <v>596</v>
      </c>
      <c r="D413" s="34" t="s">
        <v>597</v>
      </c>
      <c r="E413" s="35">
        <v>110381</v>
      </c>
      <c r="F413" s="34"/>
      <c r="G413" s="36">
        <v>10298</v>
      </c>
      <c r="H413" s="48">
        <v>5.12</v>
      </c>
      <c r="I413" s="48">
        <v>2.65</v>
      </c>
      <c r="J413" t="s">
        <v>576</v>
      </c>
      <c r="K413" t="s">
        <v>1289</v>
      </c>
    </row>
    <row r="414" spans="1:11" x14ac:dyDescent="0.25">
      <c r="A414">
        <v>413</v>
      </c>
      <c r="B414" s="42">
        <v>8649127</v>
      </c>
      <c r="C414" s="34" t="s">
        <v>598</v>
      </c>
      <c r="D414" s="34" t="s">
        <v>599</v>
      </c>
      <c r="E414" s="35">
        <v>110381</v>
      </c>
      <c r="F414" s="34"/>
      <c r="G414" s="36">
        <v>10302</v>
      </c>
      <c r="H414" s="48">
        <v>8.86</v>
      </c>
      <c r="I414" s="48">
        <v>4.58</v>
      </c>
      <c r="J414" t="s">
        <v>576</v>
      </c>
      <c r="K414" t="s">
        <v>1287</v>
      </c>
    </row>
    <row r="415" spans="1:11" x14ac:dyDescent="0.25">
      <c r="A415">
        <v>414</v>
      </c>
      <c r="B415" s="42">
        <v>0</v>
      </c>
      <c r="C415" s="34" t="s">
        <v>600</v>
      </c>
      <c r="D415" s="34"/>
      <c r="E415" s="35">
        <v>110227</v>
      </c>
      <c r="F415" s="34"/>
      <c r="G415" s="36">
        <v>10349</v>
      </c>
      <c r="H415" s="48">
        <v>81.25</v>
      </c>
      <c r="I415" s="48">
        <v>12.49</v>
      </c>
      <c r="J415" s="21"/>
    </row>
    <row r="416" spans="1:11" x14ac:dyDescent="0.25">
      <c r="A416">
        <v>415</v>
      </c>
      <c r="B416" s="41">
        <v>8412401</v>
      </c>
      <c r="C416" s="34" t="s">
        <v>601</v>
      </c>
      <c r="D416" s="34"/>
      <c r="E416" s="35">
        <v>110227</v>
      </c>
      <c r="F416" s="34"/>
      <c r="G416" s="36">
        <v>10379</v>
      </c>
      <c r="H416" s="48">
        <v>79.75</v>
      </c>
      <c r="I416" s="48">
        <v>12.26</v>
      </c>
      <c r="J416" s="21"/>
    </row>
    <row r="417" spans="1:11" x14ac:dyDescent="0.25">
      <c r="A417">
        <v>416</v>
      </c>
      <c r="B417" s="41">
        <v>315335</v>
      </c>
      <c r="C417" s="34" t="s">
        <v>602</v>
      </c>
      <c r="D417" s="34" t="s">
        <v>603</v>
      </c>
      <c r="E417" s="35">
        <v>110227</v>
      </c>
      <c r="F417" s="34"/>
      <c r="G417" s="36">
        <v>10426</v>
      </c>
      <c r="H417" s="48">
        <v>99.4</v>
      </c>
      <c r="I417" s="48">
        <v>15.28</v>
      </c>
      <c r="J417" s="21" t="s">
        <v>579</v>
      </c>
      <c r="K417" t="s">
        <v>577</v>
      </c>
    </row>
    <row r="418" spans="1:11" x14ac:dyDescent="0.25">
      <c r="A418">
        <v>417</v>
      </c>
      <c r="B418" s="41">
        <v>4922666</v>
      </c>
      <c r="C418" s="34" t="s">
        <v>604</v>
      </c>
      <c r="D418" s="34"/>
      <c r="E418" s="35">
        <v>110227</v>
      </c>
      <c r="F418" s="34"/>
      <c r="G418" s="36">
        <v>10799</v>
      </c>
      <c r="H418" s="48">
        <v>105</v>
      </c>
      <c r="I418" s="48">
        <v>16.14</v>
      </c>
      <c r="J418" s="21"/>
    </row>
    <row r="419" spans="1:11" x14ac:dyDescent="0.25">
      <c r="A419">
        <v>418</v>
      </c>
      <c r="B419" s="41">
        <v>5245790</v>
      </c>
      <c r="C419" s="34" t="s">
        <v>605</v>
      </c>
      <c r="D419" s="34"/>
      <c r="E419" s="35">
        <v>110227</v>
      </c>
      <c r="F419" s="34"/>
      <c r="G419" s="36">
        <v>14110</v>
      </c>
      <c r="H419" s="48">
        <v>111</v>
      </c>
      <c r="I419" s="48">
        <v>17.059999999999999</v>
      </c>
      <c r="J419" s="21"/>
    </row>
    <row r="420" spans="1:11" x14ac:dyDescent="0.25">
      <c r="A420">
        <v>419</v>
      </c>
      <c r="B420" s="41">
        <v>5946348</v>
      </c>
      <c r="C420" s="34" t="s">
        <v>606</v>
      </c>
      <c r="D420" s="34"/>
      <c r="E420" s="35">
        <v>110227</v>
      </c>
      <c r="F420" s="34"/>
      <c r="G420" s="36">
        <v>20922</v>
      </c>
      <c r="H420" s="48">
        <v>67.5</v>
      </c>
      <c r="I420" s="48">
        <v>10.37</v>
      </c>
      <c r="J420" s="21"/>
    </row>
    <row r="421" spans="1:11" x14ac:dyDescent="0.25">
      <c r="A421">
        <v>420</v>
      </c>
      <c r="B421" s="41">
        <v>5837026</v>
      </c>
      <c r="C421" s="34" t="s">
        <v>607</v>
      </c>
      <c r="D421" s="34"/>
      <c r="E421" s="35">
        <v>110227</v>
      </c>
      <c r="F421" s="34"/>
      <c r="G421" s="36">
        <v>25122</v>
      </c>
      <c r="H421" s="48">
        <v>150</v>
      </c>
      <c r="I421" s="48">
        <v>23.06</v>
      </c>
      <c r="J421" s="21"/>
    </row>
    <row r="422" spans="1:11" x14ac:dyDescent="0.25">
      <c r="A422">
        <v>421</v>
      </c>
      <c r="B422" s="41">
        <v>7386212</v>
      </c>
      <c r="C422" s="34" t="s">
        <v>608</v>
      </c>
      <c r="D422" s="34" t="s">
        <v>609</v>
      </c>
      <c r="E422" s="35">
        <v>110227</v>
      </c>
      <c r="F422" s="34"/>
      <c r="G422" s="36">
        <v>33787</v>
      </c>
      <c r="H422" s="48">
        <v>63.75</v>
      </c>
      <c r="I422" s="48">
        <v>9.8000000000000007</v>
      </c>
      <c r="J422" t="s">
        <v>576</v>
      </c>
      <c r="K422" t="s">
        <v>1289</v>
      </c>
    </row>
    <row r="423" spans="1:11" x14ac:dyDescent="0.25">
      <c r="A423">
        <v>422</v>
      </c>
      <c r="B423" s="41">
        <v>4986584</v>
      </c>
      <c r="C423" s="34" t="s">
        <v>610</v>
      </c>
      <c r="D423" s="34"/>
      <c r="E423" s="35">
        <v>110227</v>
      </c>
      <c r="F423" s="34"/>
      <c r="G423" s="36">
        <v>53498</v>
      </c>
      <c r="H423" s="48">
        <v>111</v>
      </c>
      <c r="I423" s="48">
        <v>17.059999999999999</v>
      </c>
      <c r="J423" s="21"/>
    </row>
    <row r="424" spans="1:11" x14ac:dyDescent="0.25">
      <c r="A424">
        <v>423</v>
      </c>
      <c r="B424" s="42">
        <v>6715957</v>
      </c>
      <c r="C424" s="34" t="s">
        <v>611</v>
      </c>
      <c r="D424" s="34" t="s">
        <v>612</v>
      </c>
      <c r="E424" s="35">
        <v>110381</v>
      </c>
      <c r="F424" s="34"/>
      <c r="G424" s="36">
        <v>54914</v>
      </c>
      <c r="H424" s="48">
        <v>8.7200000000000006</v>
      </c>
      <c r="I424" s="48">
        <v>4.51</v>
      </c>
      <c r="J424" t="s">
        <v>576</v>
      </c>
      <c r="K424" t="s">
        <v>1289</v>
      </c>
    </row>
    <row r="425" spans="1:11" x14ac:dyDescent="0.25">
      <c r="A425">
        <v>424</v>
      </c>
      <c r="B425" s="42">
        <v>7647563</v>
      </c>
      <c r="C425" s="34" t="s">
        <v>613</v>
      </c>
      <c r="D425" s="34" t="s">
        <v>614</v>
      </c>
      <c r="E425" s="35">
        <v>110381</v>
      </c>
      <c r="F425" s="34"/>
      <c r="G425" s="36">
        <v>60045</v>
      </c>
      <c r="H425" s="48">
        <v>8.5</v>
      </c>
      <c r="I425" s="48">
        <v>4.3899999999999997</v>
      </c>
      <c r="J425" t="s">
        <v>576</v>
      </c>
      <c r="K425" t="s">
        <v>1289</v>
      </c>
    </row>
    <row r="426" spans="1:11" x14ac:dyDescent="0.25">
      <c r="A426">
        <v>425</v>
      </c>
      <c r="B426" s="42">
        <v>6715940</v>
      </c>
      <c r="C426" s="34" t="s">
        <v>615</v>
      </c>
      <c r="D426" s="34" t="s">
        <v>616</v>
      </c>
      <c r="E426" s="35">
        <v>110381</v>
      </c>
      <c r="F426" s="34"/>
      <c r="G426" s="36">
        <v>67245</v>
      </c>
      <c r="H426" s="48">
        <v>8.82</v>
      </c>
      <c r="I426" s="48">
        <v>4.5599999999999996</v>
      </c>
      <c r="J426" t="s">
        <v>576</v>
      </c>
      <c r="K426" t="s">
        <v>1289</v>
      </c>
    </row>
    <row r="427" spans="1:11" x14ac:dyDescent="0.25">
      <c r="A427">
        <v>426</v>
      </c>
      <c r="B427" s="41">
        <v>4718433</v>
      </c>
      <c r="C427" s="34" t="s">
        <v>617</v>
      </c>
      <c r="D427" s="34"/>
      <c r="E427" s="35">
        <v>110227</v>
      </c>
      <c r="F427" s="34"/>
      <c r="G427" s="36">
        <v>70659</v>
      </c>
      <c r="H427" s="48">
        <v>250</v>
      </c>
      <c r="I427" s="48">
        <v>38.43</v>
      </c>
      <c r="J427" s="21"/>
    </row>
    <row r="428" spans="1:11" x14ac:dyDescent="0.25">
      <c r="A428">
        <v>427</v>
      </c>
      <c r="B428" s="41">
        <v>9893553</v>
      </c>
      <c r="C428" s="34" t="s">
        <v>607</v>
      </c>
      <c r="D428" s="34" t="s">
        <v>521</v>
      </c>
      <c r="E428" s="35">
        <v>110227</v>
      </c>
      <c r="F428" s="34"/>
      <c r="G428" s="36">
        <v>71341</v>
      </c>
      <c r="H428" s="48">
        <v>75</v>
      </c>
      <c r="I428" s="48">
        <v>11.53</v>
      </c>
      <c r="J428" t="s">
        <v>576</v>
      </c>
      <c r="K428" t="s">
        <v>1289</v>
      </c>
    </row>
    <row r="429" spans="1:11" x14ac:dyDescent="0.25">
      <c r="A429">
        <v>428</v>
      </c>
      <c r="B429" s="41">
        <v>5870837</v>
      </c>
      <c r="C429" s="34" t="s">
        <v>618</v>
      </c>
      <c r="D429" s="34"/>
      <c r="E429" s="35">
        <v>110227</v>
      </c>
      <c r="F429" s="34"/>
      <c r="G429" s="36">
        <v>76468</v>
      </c>
      <c r="H429" s="48">
        <v>105</v>
      </c>
      <c r="I429" s="48">
        <v>16.14</v>
      </c>
      <c r="J429" s="21"/>
    </row>
    <row r="430" spans="1:11" x14ac:dyDescent="0.25">
      <c r="A430">
        <v>429</v>
      </c>
      <c r="B430" s="41">
        <v>4917951</v>
      </c>
      <c r="C430" s="34" t="s">
        <v>619</v>
      </c>
      <c r="D430" s="34"/>
      <c r="E430" s="35">
        <v>110227</v>
      </c>
      <c r="F430" s="34"/>
      <c r="G430" s="36">
        <v>81056</v>
      </c>
      <c r="H430" s="48">
        <v>115.15</v>
      </c>
      <c r="I430" s="48">
        <v>17.7</v>
      </c>
      <c r="J430" s="21"/>
    </row>
    <row r="431" spans="1:11" x14ac:dyDescent="0.25">
      <c r="A431">
        <v>430</v>
      </c>
      <c r="B431" s="41">
        <v>4342812</v>
      </c>
      <c r="C431" s="34" t="s">
        <v>620</v>
      </c>
      <c r="D431" s="34"/>
      <c r="E431" s="35">
        <v>110227</v>
      </c>
      <c r="F431" s="34"/>
      <c r="G431" s="36">
        <v>81837</v>
      </c>
      <c r="H431" s="48">
        <v>106.5</v>
      </c>
      <c r="I431" s="48">
        <v>16.37</v>
      </c>
      <c r="J431" s="21"/>
    </row>
    <row r="432" spans="1:11" x14ac:dyDescent="0.25">
      <c r="A432">
        <v>431</v>
      </c>
      <c r="B432" s="42">
        <v>6710594</v>
      </c>
      <c r="C432" s="34" t="s">
        <v>621</v>
      </c>
      <c r="D432" s="34" t="s">
        <v>616</v>
      </c>
      <c r="E432" s="35">
        <v>110381</v>
      </c>
      <c r="F432" s="34"/>
      <c r="G432" s="36">
        <v>82948</v>
      </c>
      <c r="H432" s="48">
        <v>8.8000000000000007</v>
      </c>
      <c r="I432" s="48">
        <v>4.55</v>
      </c>
      <c r="J432" t="s">
        <v>579</v>
      </c>
      <c r="K432" t="s">
        <v>577</v>
      </c>
    </row>
    <row r="433" spans="1:11" x14ac:dyDescent="0.25">
      <c r="A433">
        <v>432</v>
      </c>
      <c r="B433" s="41">
        <v>6227649</v>
      </c>
      <c r="C433" s="34" t="s">
        <v>622</v>
      </c>
      <c r="D433" s="34"/>
      <c r="E433" s="35">
        <v>110227</v>
      </c>
      <c r="F433" s="34"/>
      <c r="G433" s="36">
        <v>91291</v>
      </c>
      <c r="H433" s="48">
        <v>70.3</v>
      </c>
      <c r="I433" s="48">
        <v>10.81</v>
      </c>
      <c r="J433" s="21"/>
    </row>
    <row r="434" spans="1:11" x14ac:dyDescent="0.25">
      <c r="A434">
        <v>433</v>
      </c>
      <c r="B434" s="41">
        <v>5852454</v>
      </c>
      <c r="C434" s="34" t="s">
        <v>623</v>
      </c>
      <c r="D434" s="34"/>
      <c r="E434" s="35">
        <v>110227</v>
      </c>
      <c r="F434" s="34"/>
      <c r="G434" s="36">
        <v>94595</v>
      </c>
      <c r="H434" s="48">
        <v>67.5</v>
      </c>
      <c r="I434" s="48">
        <v>10.37</v>
      </c>
      <c r="J434" s="21"/>
    </row>
    <row r="435" spans="1:11" x14ac:dyDescent="0.25">
      <c r="A435">
        <v>434</v>
      </c>
      <c r="B435" s="76"/>
      <c r="C435" s="71" t="s">
        <v>624</v>
      </c>
      <c r="D435" s="77"/>
      <c r="E435" s="73"/>
      <c r="F435" s="77"/>
      <c r="G435" s="73"/>
      <c r="H435" s="74"/>
      <c r="I435" s="74"/>
      <c r="J435" s="75" t="s">
        <v>583</v>
      </c>
      <c r="K435" t="s">
        <v>1287</v>
      </c>
    </row>
    <row r="436" spans="1:11" x14ac:dyDescent="0.25">
      <c r="A436">
        <v>435</v>
      </c>
      <c r="B436" s="42">
        <v>4060261</v>
      </c>
      <c r="C436" s="34" t="s">
        <v>625</v>
      </c>
      <c r="D436" s="34"/>
      <c r="E436" s="37">
        <v>110244</v>
      </c>
      <c r="F436" s="34"/>
      <c r="G436" s="36" t="s">
        <v>937</v>
      </c>
      <c r="H436" s="48">
        <v>6.07</v>
      </c>
      <c r="I436" s="48">
        <v>12.18</v>
      </c>
      <c r="J436" s="21"/>
    </row>
    <row r="437" spans="1:11" x14ac:dyDescent="0.25">
      <c r="A437">
        <v>436</v>
      </c>
      <c r="B437" s="42">
        <v>4060287</v>
      </c>
      <c r="C437" s="34" t="s">
        <v>626</v>
      </c>
      <c r="D437" s="34"/>
      <c r="E437" s="37">
        <v>110244</v>
      </c>
      <c r="F437" s="34"/>
      <c r="G437" s="36" t="s">
        <v>938</v>
      </c>
      <c r="H437" s="48">
        <v>4.43</v>
      </c>
      <c r="I437" s="48">
        <v>8.89</v>
      </c>
      <c r="J437" s="21"/>
    </row>
    <row r="438" spans="1:11" x14ac:dyDescent="0.25">
      <c r="A438">
        <v>437</v>
      </c>
      <c r="B438" s="42">
        <v>4929970</v>
      </c>
      <c r="C438" s="34" t="s">
        <v>627</v>
      </c>
      <c r="D438" s="34"/>
      <c r="E438" s="37">
        <v>110244</v>
      </c>
      <c r="F438" s="34"/>
      <c r="G438" s="36" t="s">
        <v>939</v>
      </c>
      <c r="H438" s="48">
        <v>4.43</v>
      </c>
      <c r="I438" s="48">
        <v>8.89</v>
      </c>
      <c r="J438" s="21"/>
    </row>
    <row r="439" spans="1:11" x14ac:dyDescent="0.25">
      <c r="A439">
        <v>438</v>
      </c>
      <c r="B439" s="42">
        <v>8885360</v>
      </c>
      <c r="C439" s="34" t="s">
        <v>628</v>
      </c>
      <c r="D439" s="34"/>
      <c r="E439" s="37">
        <v>110244</v>
      </c>
      <c r="F439" s="34"/>
      <c r="G439" s="36" t="s">
        <v>940</v>
      </c>
      <c r="H439" s="48">
        <v>4.55</v>
      </c>
      <c r="I439" s="48">
        <v>9.1300000000000008</v>
      </c>
      <c r="J439" s="21"/>
    </row>
    <row r="440" spans="1:11" x14ac:dyDescent="0.25">
      <c r="A440">
        <v>439</v>
      </c>
      <c r="B440" s="42">
        <v>8885451</v>
      </c>
      <c r="C440" s="34" t="s">
        <v>629</v>
      </c>
      <c r="D440" s="34"/>
      <c r="E440" s="37">
        <v>110244</v>
      </c>
      <c r="F440" s="34"/>
      <c r="G440" s="36" t="s">
        <v>941</v>
      </c>
      <c r="H440" s="48">
        <v>4.12</v>
      </c>
      <c r="I440" s="48">
        <v>8.27</v>
      </c>
      <c r="J440" s="21"/>
    </row>
    <row r="441" spans="1:11" x14ac:dyDescent="0.25">
      <c r="A441">
        <v>440</v>
      </c>
      <c r="B441" s="42">
        <v>8963225</v>
      </c>
      <c r="C441" s="34" t="s">
        <v>630</v>
      </c>
      <c r="D441" s="34"/>
      <c r="E441" s="37">
        <v>110244</v>
      </c>
      <c r="F441" s="34"/>
      <c r="G441" s="36" t="s">
        <v>942</v>
      </c>
      <c r="H441" s="48">
        <v>4.2300000000000004</v>
      </c>
      <c r="I441" s="48">
        <v>8.49</v>
      </c>
      <c r="J441" s="21"/>
    </row>
    <row r="442" spans="1:11" x14ac:dyDescent="0.25">
      <c r="A442">
        <v>441</v>
      </c>
      <c r="B442" s="42">
        <v>1913797</v>
      </c>
      <c r="C442" s="34" t="s">
        <v>631</v>
      </c>
      <c r="D442" s="34" t="s">
        <v>632</v>
      </c>
      <c r="E442" s="37">
        <v>110244</v>
      </c>
      <c r="F442" s="34"/>
      <c r="G442" s="36" t="s">
        <v>943</v>
      </c>
      <c r="H442" s="48">
        <v>6.06</v>
      </c>
      <c r="I442" s="48">
        <v>12.16</v>
      </c>
      <c r="J442" t="s">
        <v>576</v>
      </c>
      <c r="K442" t="s">
        <v>1287</v>
      </c>
    </row>
    <row r="443" spans="1:11" x14ac:dyDescent="0.25">
      <c r="A443">
        <v>442</v>
      </c>
      <c r="B443" s="42">
        <v>9913765</v>
      </c>
      <c r="C443" s="34" t="s">
        <v>633</v>
      </c>
      <c r="D443" s="34"/>
      <c r="E443" s="37">
        <v>110244</v>
      </c>
      <c r="F443" s="34"/>
      <c r="G443" s="36" t="s">
        <v>944</v>
      </c>
      <c r="H443" s="48">
        <v>2.67</v>
      </c>
      <c r="I443" s="48">
        <v>5.36</v>
      </c>
      <c r="J443" s="21"/>
    </row>
    <row r="444" spans="1:11" x14ac:dyDescent="0.25">
      <c r="A444">
        <v>443</v>
      </c>
      <c r="B444" s="42">
        <v>9938259</v>
      </c>
      <c r="C444" s="34" t="s">
        <v>634</v>
      </c>
      <c r="D444" s="34"/>
      <c r="E444" s="37">
        <v>110244</v>
      </c>
      <c r="F444" s="34"/>
      <c r="G444" s="36" t="s">
        <v>945</v>
      </c>
      <c r="H444" s="48">
        <v>1.33</v>
      </c>
      <c r="I444" s="48">
        <v>2.67</v>
      </c>
      <c r="J444" s="21"/>
    </row>
    <row r="445" spans="1:11" x14ac:dyDescent="0.25">
      <c r="A445">
        <v>444</v>
      </c>
      <c r="B445" s="42">
        <v>4308094</v>
      </c>
      <c r="C445" s="34" t="s">
        <v>635</v>
      </c>
      <c r="D445" s="34"/>
      <c r="E445" s="37">
        <v>110244</v>
      </c>
      <c r="F445" s="34"/>
      <c r="G445" s="36" t="s">
        <v>946</v>
      </c>
      <c r="H445" s="48">
        <v>5.28</v>
      </c>
      <c r="I445" s="48">
        <v>10.59</v>
      </c>
      <c r="J445" s="21"/>
    </row>
    <row r="446" spans="1:11" x14ac:dyDescent="0.25">
      <c r="A446">
        <v>445</v>
      </c>
      <c r="B446" s="42">
        <v>9219528</v>
      </c>
      <c r="C446" s="34" t="s">
        <v>636</v>
      </c>
      <c r="D446" s="34"/>
      <c r="E446" s="37">
        <v>110244</v>
      </c>
      <c r="F446" s="34"/>
      <c r="G446" s="36" t="s">
        <v>947</v>
      </c>
      <c r="H446" s="48">
        <v>7.5</v>
      </c>
      <c r="I446" s="48">
        <v>15.05</v>
      </c>
      <c r="J446" s="21"/>
    </row>
    <row r="447" spans="1:11" x14ac:dyDescent="0.25">
      <c r="A447">
        <v>446</v>
      </c>
      <c r="B447" s="42">
        <v>9218686</v>
      </c>
      <c r="C447" s="34" t="s">
        <v>637</v>
      </c>
      <c r="D447" s="34"/>
      <c r="E447" s="37">
        <v>110244</v>
      </c>
      <c r="F447" s="34"/>
      <c r="G447" s="36" t="s">
        <v>948</v>
      </c>
      <c r="H447" s="48">
        <v>6</v>
      </c>
      <c r="I447" s="48">
        <v>12.04</v>
      </c>
      <c r="J447" s="21"/>
    </row>
    <row r="448" spans="1:11" x14ac:dyDescent="0.25">
      <c r="A448">
        <v>447</v>
      </c>
      <c r="B448" s="41">
        <v>2259487</v>
      </c>
      <c r="C448" s="34" t="s">
        <v>638</v>
      </c>
      <c r="D448" s="34"/>
      <c r="E448" s="37">
        <v>110244</v>
      </c>
      <c r="F448" s="34"/>
      <c r="G448" s="36" t="s">
        <v>949</v>
      </c>
      <c r="H448" s="48">
        <v>12.11</v>
      </c>
      <c r="I448" s="48">
        <v>24.3</v>
      </c>
      <c r="J448" s="21"/>
    </row>
    <row r="449" spans="1:11" x14ac:dyDescent="0.25">
      <c r="A449">
        <v>448</v>
      </c>
      <c r="B449" s="42">
        <v>9901049</v>
      </c>
      <c r="C449" s="34" t="s">
        <v>639</v>
      </c>
      <c r="D449" s="34"/>
      <c r="E449" s="37">
        <v>110244</v>
      </c>
      <c r="F449" s="34"/>
      <c r="G449" s="36" t="s">
        <v>950</v>
      </c>
      <c r="H449" s="48">
        <v>2.65</v>
      </c>
      <c r="I449" s="48">
        <v>5.32</v>
      </c>
      <c r="J449" s="21"/>
    </row>
    <row r="450" spans="1:11" x14ac:dyDescent="0.25">
      <c r="A450">
        <v>449</v>
      </c>
      <c r="B450" s="42">
        <v>2319234</v>
      </c>
      <c r="C450" s="34" t="s">
        <v>640</v>
      </c>
      <c r="D450" s="34"/>
      <c r="E450" s="37">
        <v>110244</v>
      </c>
      <c r="F450" s="34"/>
      <c r="G450" s="36" t="s">
        <v>951</v>
      </c>
      <c r="H450" s="48">
        <v>8.14</v>
      </c>
      <c r="I450" s="48">
        <v>16.329999999999998</v>
      </c>
      <c r="J450" s="21"/>
    </row>
    <row r="451" spans="1:11" x14ac:dyDescent="0.25">
      <c r="A451">
        <v>450</v>
      </c>
      <c r="B451" s="42">
        <v>7014874</v>
      </c>
      <c r="C451" s="34" t="s">
        <v>641</v>
      </c>
      <c r="D451" s="34"/>
      <c r="E451" s="37">
        <v>110244</v>
      </c>
      <c r="F451" s="34"/>
      <c r="G451" s="36" t="s">
        <v>952</v>
      </c>
      <c r="H451" s="48">
        <v>9.1300000000000008</v>
      </c>
      <c r="I451" s="48">
        <v>18.32</v>
      </c>
      <c r="J451" s="21"/>
    </row>
    <row r="452" spans="1:11" x14ac:dyDescent="0.25">
      <c r="A452">
        <v>451</v>
      </c>
      <c r="B452" s="42">
        <v>4491672</v>
      </c>
      <c r="C452" s="34" t="s">
        <v>642</v>
      </c>
      <c r="D452" s="34"/>
      <c r="E452" s="37">
        <v>110244</v>
      </c>
      <c r="F452" s="34"/>
      <c r="G452" s="36" t="s">
        <v>953</v>
      </c>
      <c r="H452" s="48">
        <v>12.06</v>
      </c>
      <c r="I452" s="48">
        <v>24.2</v>
      </c>
      <c r="J452" s="21"/>
    </row>
    <row r="453" spans="1:11" x14ac:dyDescent="0.25">
      <c r="A453">
        <v>452</v>
      </c>
      <c r="B453" s="42">
        <v>7021463</v>
      </c>
      <c r="C453" s="34" t="s">
        <v>643</v>
      </c>
      <c r="D453" s="34"/>
      <c r="E453" s="37">
        <v>110244</v>
      </c>
      <c r="F453" s="34"/>
      <c r="G453" s="36" t="s">
        <v>954</v>
      </c>
      <c r="H453" s="48">
        <v>10.74</v>
      </c>
      <c r="I453" s="48">
        <v>21.55</v>
      </c>
      <c r="J453" s="21"/>
    </row>
    <row r="454" spans="1:11" x14ac:dyDescent="0.25">
      <c r="A454">
        <v>453</v>
      </c>
      <c r="B454" s="42">
        <v>6451165</v>
      </c>
      <c r="C454" s="34" t="s">
        <v>644</v>
      </c>
      <c r="D454" s="34" t="s">
        <v>645</v>
      </c>
      <c r="E454" s="37">
        <v>110244</v>
      </c>
      <c r="F454" s="34"/>
      <c r="G454" s="36" t="s">
        <v>955</v>
      </c>
      <c r="H454" s="48">
        <v>3.93</v>
      </c>
      <c r="I454" s="48">
        <v>7.89</v>
      </c>
      <c r="J454" t="s">
        <v>576</v>
      </c>
      <c r="K454" t="s">
        <v>1287</v>
      </c>
    </row>
    <row r="455" spans="1:11" x14ac:dyDescent="0.25">
      <c r="A455">
        <v>454</v>
      </c>
      <c r="B455" s="42">
        <v>6451256</v>
      </c>
      <c r="C455" s="34" t="s">
        <v>646</v>
      </c>
      <c r="D455" s="34"/>
      <c r="E455" s="37">
        <v>110244</v>
      </c>
      <c r="F455" s="34"/>
      <c r="G455" s="36" t="s">
        <v>956</v>
      </c>
      <c r="H455" s="48">
        <v>3.21</v>
      </c>
      <c r="I455" s="48">
        <v>6.44</v>
      </c>
      <c r="J455" s="21"/>
    </row>
    <row r="456" spans="1:11" x14ac:dyDescent="0.25">
      <c r="A456">
        <v>455</v>
      </c>
      <c r="B456" s="42">
        <v>6404990</v>
      </c>
      <c r="C456" s="34" t="s">
        <v>647</v>
      </c>
      <c r="D456" s="34"/>
      <c r="E456" s="37">
        <v>110244</v>
      </c>
      <c r="F456" s="34"/>
      <c r="G456" s="36" t="s">
        <v>957</v>
      </c>
      <c r="H456" s="48">
        <v>3.21</v>
      </c>
      <c r="I456" s="48">
        <v>6.44</v>
      </c>
      <c r="J456" s="21"/>
    </row>
    <row r="457" spans="1:11" x14ac:dyDescent="0.25">
      <c r="A457">
        <v>456</v>
      </c>
      <c r="B457" s="42">
        <v>8962243</v>
      </c>
      <c r="C457" s="34" t="s">
        <v>648</v>
      </c>
      <c r="D457" s="34" t="s">
        <v>649</v>
      </c>
      <c r="E457" s="37">
        <v>110244</v>
      </c>
      <c r="F457" s="34"/>
      <c r="G457" s="36" t="s">
        <v>958</v>
      </c>
      <c r="H457" s="48">
        <v>4.55</v>
      </c>
      <c r="I457" s="48">
        <v>9.1300000000000008</v>
      </c>
      <c r="J457" t="s">
        <v>576</v>
      </c>
      <c r="K457" t="s">
        <v>1287</v>
      </c>
    </row>
    <row r="458" spans="1:11" x14ac:dyDescent="0.25">
      <c r="A458">
        <v>457</v>
      </c>
      <c r="B458" s="42">
        <v>1763598</v>
      </c>
      <c r="C458" s="34" t="s">
        <v>650</v>
      </c>
      <c r="D458" s="34"/>
      <c r="E458" s="37">
        <v>110244</v>
      </c>
      <c r="F458" s="34"/>
      <c r="G458" s="36" t="s">
        <v>959</v>
      </c>
      <c r="H458" s="48">
        <v>4.1399999999999997</v>
      </c>
      <c r="I458" s="48">
        <v>8.31</v>
      </c>
      <c r="J458" s="21"/>
    </row>
    <row r="459" spans="1:11" x14ac:dyDescent="0.25">
      <c r="A459">
        <v>458</v>
      </c>
      <c r="B459" s="42">
        <v>1740612</v>
      </c>
      <c r="C459" s="34" t="s">
        <v>651</v>
      </c>
      <c r="D459" s="34"/>
      <c r="E459" s="37">
        <v>110244</v>
      </c>
      <c r="F459" s="34"/>
      <c r="G459" s="36" t="s">
        <v>960</v>
      </c>
      <c r="H459" s="48">
        <v>3.75</v>
      </c>
      <c r="I459" s="48">
        <v>7.52</v>
      </c>
      <c r="J459" s="21"/>
    </row>
    <row r="460" spans="1:11" x14ac:dyDescent="0.25">
      <c r="A460">
        <v>459</v>
      </c>
      <c r="B460" s="42">
        <v>1738632</v>
      </c>
      <c r="C460" s="34" t="s">
        <v>652</v>
      </c>
      <c r="D460" s="34"/>
      <c r="E460" s="37">
        <v>110244</v>
      </c>
      <c r="F460" s="34"/>
      <c r="G460" s="36" t="s">
        <v>961</v>
      </c>
      <c r="H460" s="48">
        <v>4.12</v>
      </c>
      <c r="I460" s="48">
        <v>8.27</v>
      </c>
      <c r="J460" s="21"/>
    </row>
    <row r="461" spans="1:11" x14ac:dyDescent="0.25">
      <c r="A461">
        <v>460</v>
      </c>
      <c r="B461" s="42">
        <v>5664253</v>
      </c>
      <c r="C461" s="34" t="s">
        <v>653</v>
      </c>
      <c r="D461" s="34" t="s">
        <v>632</v>
      </c>
      <c r="E461" s="37">
        <v>110244</v>
      </c>
      <c r="F461" s="34"/>
      <c r="G461" s="36" t="s">
        <v>962</v>
      </c>
      <c r="H461" s="48">
        <v>6.06</v>
      </c>
      <c r="I461" s="48">
        <v>12.16</v>
      </c>
      <c r="J461" t="s">
        <v>576</v>
      </c>
      <c r="K461" t="s">
        <v>1287</v>
      </c>
    </row>
    <row r="462" spans="1:11" x14ac:dyDescent="0.25">
      <c r="A462">
        <v>461</v>
      </c>
      <c r="B462" s="42">
        <v>7819392</v>
      </c>
      <c r="C462" s="34" t="s">
        <v>654</v>
      </c>
      <c r="D462" s="34"/>
      <c r="E462" s="37">
        <v>110244</v>
      </c>
      <c r="F462" s="34"/>
      <c r="G462" s="36" t="s">
        <v>963</v>
      </c>
      <c r="H462" s="48">
        <v>6.96</v>
      </c>
      <c r="I462" s="48">
        <v>13.97</v>
      </c>
      <c r="J462" s="21"/>
    </row>
    <row r="463" spans="1:11" x14ac:dyDescent="0.25">
      <c r="A463">
        <v>462</v>
      </c>
      <c r="B463" s="42">
        <v>7796040</v>
      </c>
      <c r="C463" s="34" t="s">
        <v>655</v>
      </c>
      <c r="D463" s="34"/>
      <c r="E463" s="37">
        <v>110244</v>
      </c>
      <c r="F463" s="34"/>
      <c r="G463" s="36" t="s">
        <v>964</v>
      </c>
      <c r="H463" s="48">
        <v>8.0399999999999991</v>
      </c>
      <c r="I463" s="48">
        <v>16.13</v>
      </c>
      <c r="J463" s="21"/>
    </row>
    <row r="464" spans="1:11" x14ac:dyDescent="0.25">
      <c r="A464">
        <v>463</v>
      </c>
      <c r="B464" s="42">
        <v>7070186</v>
      </c>
      <c r="C464" s="34" t="s">
        <v>656</v>
      </c>
      <c r="D464" s="34" t="s">
        <v>657</v>
      </c>
      <c r="E464" s="37">
        <v>110244</v>
      </c>
      <c r="F464" s="34"/>
      <c r="G464" s="36" t="s">
        <v>965</v>
      </c>
      <c r="H464" s="48">
        <v>4.0199999999999996</v>
      </c>
      <c r="I464" s="48">
        <v>8.07</v>
      </c>
      <c r="J464" t="s">
        <v>576</v>
      </c>
      <c r="K464" t="s">
        <v>1287</v>
      </c>
    </row>
    <row r="465" spans="1:11" x14ac:dyDescent="0.25">
      <c r="A465">
        <v>464</v>
      </c>
      <c r="B465" s="42">
        <v>7070150</v>
      </c>
      <c r="C465" s="34" t="s">
        <v>658</v>
      </c>
      <c r="D465" s="34" t="s">
        <v>659</v>
      </c>
      <c r="E465" s="37">
        <v>110244</v>
      </c>
      <c r="F465" s="34"/>
      <c r="G465" s="36" t="s">
        <v>966</v>
      </c>
      <c r="H465" s="48">
        <v>1.92</v>
      </c>
      <c r="I465" s="48">
        <v>3.85</v>
      </c>
      <c r="J465" t="s">
        <v>576</v>
      </c>
      <c r="K465" t="s">
        <v>1289</v>
      </c>
    </row>
    <row r="466" spans="1:11" x14ac:dyDescent="0.25">
      <c r="A466">
        <v>465</v>
      </c>
      <c r="B466" s="42">
        <v>7750577</v>
      </c>
      <c r="C466" s="34" t="s">
        <v>660</v>
      </c>
      <c r="D466" s="34"/>
      <c r="E466" s="37">
        <v>110244</v>
      </c>
      <c r="F466" s="34"/>
      <c r="G466" s="36" t="s">
        <v>967</v>
      </c>
      <c r="H466" s="48">
        <v>2.94</v>
      </c>
      <c r="I466" s="48">
        <v>5.9</v>
      </c>
      <c r="J466" s="21"/>
    </row>
    <row r="467" spans="1:11" x14ac:dyDescent="0.25">
      <c r="A467">
        <v>466</v>
      </c>
      <c r="B467" s="42">
        <v>8125371</v>
      </c>
      <c r="C467" s="34" t="s">
        <v>661</v>
      </c>
      <c r="D467" s="34"/>
      <c r="E467" s="37">
        <v>110244</v>
      </c>
      <c r="F467" s="34"/>
      <c r="G467" s="36" t="s">
        <v>968</v>
      </c>
      <c r="H467" s="48">
        <v>3.42</v>
      </c>
      <c r="I467" s="48">
        <v>6.86</v>
      </c>
      <c r="J467" s="21"/>
    </row>
    <row r="468" spans="1:11" x14ac:dyDescent="0.25">
      <c r="A468">
        <v>467</v>
      </c>
      <c r="B468" s="41">
        <v>8810439</v>
      </c>
      <c r="C468" s="34" t="s">
        <v>662</v>
      </c>
      <c r="D468" s="34"/>
      <c r="E468" s="37">
        <v>110244</v>
      </c>
      <c r="F468" s="34"/>
      <c r="G468" s="36" t="s">
        <v>969</v>
      </c>
      <c r="H468" s="48">
        <v>2.37</v>
      </c>
      <c r="I468" s="48">
        <v>4.76</v>
      </c>
      <c r="J468" s="21"/>
    </row>
    <row r="469" spans="1:11" x14ac:dyDescent="0.25">
      <c r="A469">
        <v>468</v>
      </c>
      <c r="B469" s="42">
        <v>700714</v>
      </c>
      <c r="C469" s="34" t="s">
        <v>663</v>
      </c>
      <c r="D469" s="34"/>
      <c r="E469" s="37">
        <v>110244</v>
      </c>
      <c r="F469" s="34"/>
      <c r="G469" s="36" t="s">
        <v>970</v>
      </c>
      <c r="H469" s="48">
        <v>6.1</v>
      </c>
      <c r="I469" s="48">
        <v>12.24</v>
      </c>
      <c r="J469" s="21"/>
    </row>
    <row r="470" spans="1:11" x14ac:dyDescent="0.25">
      <c r="A470">
        <v>469</v>
      </c>
      <c r="B470" s="42">
        <v>700726</v>
      </c>
      <c r="C470" s="34" t="s">
        <v>664</v>
      </c>
      <c r="D470" s="34"/>
      <c r="E470" s="37">
        <v>110244</v>
      </c>
      <c r="F470" s="34"/>
      <c r="G470" s="36" t="s">
        <v>971</v>
      </c>
      <c r="H470" s="48">
        <v>5.43</v>
      </c>
      <c r="I470" s="48">
        <v>10.9</v>
      </c>
      <c r="J470" s="21"/>
    </row>
    <row r="471" spans="1:11" x14ac:dyDescent="0.25">
      <c r="A471">
        <v>470</v>
      </c>
      <c r="B471" s="42">
        <v>700734</v>
      </c>
      <c r="C471" s="34" t="s">
        <v>665</v>
      </c>
      <c r="D471" s="34"/>
      <c r="E471" s="37">
        <v>110244</v>
      </c>
      <c r="F471" s="34"/>
      <c r="G471" s="36" t="s">
        <v>972</v>
      </c>
      <c r="H471" s="48">
        <v>5.13</v>
      </c>
      <c r="I471" s="48">
        <v>10.29</v>
      </c>
      <c r="J471" s="21"/>
    </row>
    <row r="472" spans="1:11" x14ac:dyDescent="0.25">
      <c r="A472">
        <v>471</v>
      </c>
      <c r="B472" s="42">
        <v>700748</v>
      </c>
      <c r="C472" s="34" t="s">
        <v>666</v>
      </c>
      <c r="D472" s="34"/>
      <c r="E472" s="37">
        <v>110244</v>
      </c>
      <c r="F472" s="34"/>
      <c r="G472" s="36" t="s">
        <v>973</v>
      </c>
      <c r="H472" s="48">
        <v>4.38</v>
      </c>
      <c r="I472" s="48">
        <v>8.7899999999999991</v>
      </c>
      <c r="J472" s="21"/>
    </row>
    <row r="473" spans="1:11" x14ac:dyDescent="0.25">
      <c r="A473">
        <v>472</v>
      </c>
      <c r="B473" s="42">
        <v>691636</v>
      </c>
      <c r="C473" s="34" t="s">
        <v>667</v>
      </c>
      <c r="D473" s="34"/>
      <c r="E473" s="37">
        <v>110244</v>
      </c>
      <c r="F473" s="34"/>
      <c r="G473" s="36" t="s">
        <v>974</v>
      </c>
      <c r="H473" s="48">
        <v>9.09</v>
      </c>
      <c r="I473" s="48">
        <v>18.239999999999998</v>
      </c>
      <c r="J473" s="21"/>
    </row>
    <row r="474" spans="1:11" x14ac:dyDescent="0.25">
      <c r="A474">
        <v>473</v>
      </c>
      <c r="B474" s="42">
        <v>7312692</v>
      </c>
      <c r="C474" s="34" t="s">
        <v>668</v>
      </c>
      <c r="D474" s="34"/>
      <c r="E474" s="37">
        <v>110244</v>
      </c>
      <c r="F474" s="34"/>
      <c r="G474" s="36" t="s">
        <v>975</v>
      </c>
      <c r="H474" s="48">
        <v>3.3</v>
      </c>
      <c r="I474" s="48">
        <v>6.62</v>
      </c>
      <c r="J474" s="21"/>
    </row>
    <row r="475" spans="1:11" x14ac:dyDescent="0.25">
      <c r="A475">
        <v>474</v>
      </c>
      <c r="B475" s="42">
        <v>7312693</v>
      </c>
      <c r="C475" s="34" t="s">
        <v>669</v>
      </c>
      <c r="D475" s="34"/>
      <c r="E475" s="37">
        <v>110244</v>
      </c>
      <c r="F475" s="34"/>
      <c r="G475" s="36" t="s">
        <v>976</v>
      </c>
      <c r="H475" s="48">
        <v>4.5</v>
      </c>
      <c r="I475" s="48">
        <v>9.0299999999999994</v>
      </c>
      <c r="J475" s="21"/>
    </row>
    <row r="476" spans="1:11" x14ac:dyDescent="0.25">
      <c r="A476">
        <v>475</v>
      </c>
      <c r="B476" s="76"/>
      <c r="C476" s="71" t="s">
        <v>670</v>
      </c>
      <c r="D476" s="77"/>
      <c r="E476" s="73"/>
      <c r="F476" s="77"/>
      <c r="G476" s="73"/>
      <c r="H476" s="74"/>
      <c r="I476" s="74"/>
      <c r="J476" s="75" t="s">
        <v>583</v>
      </c>
      <c r="K476" t="s">
        <v>1287</v>
      </c>
    </row>
    <row r="477" spans="1:11" x14ac:dyDescent="0.25">
      <c r="A477">
        <v>476</v>
      </c>
      <c r="B477" s="42">
        <v>2223453</v>
      </c>
      <c r="C477" s="34" t="s">
        <v>671</v>
      </c>
      <c r="D477" s="34" t="s">
        <v>672</v>
      </c>
      <c r="E477" s="38">
        <v>110700</v>
      </c>
      <c r="F477" s="34"/>
      <c r="G477" s="36">
        <v>6960</v>
      </c>
      <c r="H477" s="48">
        <v>4.46</v>
      </c>
      <c r="I477" s="48">
        <v>2.63</v>
      </c>
      <c r="J477" t="s">
        <v>576</v>
      </c>
      <c r="K477" t="s">
        <v>1287</v>
      </c>
    </row>
    <row r="478" spans="1:11" x14ac:dyDescent="0.25">
      <c r="A478">
        <v>477</v>
      </c>
      <c r="B478" s="42">
        <v>2223465</v>
      </c>
      <c r="C478" s="34" t="s">
        <v>673</v>
      </c>
      <c r="D478" s="34" t="s">
        <v>672</v>
      </c>
      <c r="E478" s="38">
        <v>110700</v>
      </c>
      <c r="F478" s="34"/>
      <c r="G478" s="36">
        <v>6961</v>
      </c>
      <c r="H478" s="48">
        <v>4.46</v>
      </c>
      <c r="I478" s="48">
        <v>2.63</v>
      </c>
      <c r="J478" t="s">
        <v>576</v>
      </c>
      <c r="K478" t="s">
        <v>1287</v>
      </c>
    </row>
    <row r="479" spans="1:11" x14ac:dyDescent="0.25">
      <c r="A479">
        <v>478</v>
      </c>
      <c r="B479" s="42">
        <v>3441407</v>
      </c>
      <c r="C479" s="34" t="s">
        <v>674</v>
      </c>
      <c r="D479" s="34" t="s">
        <v>675</v>
      </c>
      <c r="E479" s="38">
        <v>110700</v>
      </c>
      <c r="F479" s="34"/>
      <c r="G479" s="36">
        <v>21027</v>
      </c>
      <c r="H479" s="48">
        <v>8.91</v>
      </c>
      <c r="I479" s="48">
        <v>5.26</v>
      </c>
      <c r="J479" t="s">
        <v>576</v>
      </c>
      <c r="K479" t="s">
        <v>1287</v>
      </c>
    </row>
    <row r="480" spans="1:11" x14ac:dyDescent="0.25">
      <c r="A480">
        <v>479</v>
      </c>
      <c r="B480" s="42">
        <v>3441395</v>
      </c>
      <c r="C480" s="34" t="s">
        <v>676</v>
      </c>
      <c r="D480" s="34" t="s">
        <v>675</v>
      </c>
      <c r="E480" s="38">
        <v>110700</v>
      </c>
      <c r="F480" s="34"/>
      <c r="G480" s="36">
        <v>21028</v>
      </c>
      <c r="H480" s="48">
        <v>8.91</v>
      </c>
      <c r="I480" s="48">
        <v>5.26</v>
      </c>
      <c r="J480" t="s">
        <v>576</v>
      </c>
      <c r="K480" t="s">
        <v>1287</v>
      </c>
    </row>
    <row r="481" spans="1:11" x14ac:dyDescent="0.25">
      <c r="A481">
        <v>480</v>
      </c>
      <c r="B481" s="42">
        <v>0</v>
      </c>
      <c r="C481" s="34" t="s">
        <v>677</v>
      </c>
      <c r="D481" s="34"/>
      <c r="E481" s="38">
        <v>110700</v>
      </c>
      <c r="F481" s="34"/>
      <c r="G481" s="36">
        <v>92100</v>
      </c>
      <c r="H481" s="48">
        <v>7.4</v>
      </c>
      <c r="I481" s="48">
        <v>4.37</v>
      </c>
      <c r="J481" s="21"/>
    </row>
    <row r="482" spans="1:11" x14ac:dyDescent="0.25">
      <c r="A482">
        <v>481</v>
      </c>
      <c r="B482" s="42">
        <v>3086956</v>
      </c>
      <c r="C482" s="34" t="s">
        <v>678</v>
      </c>
      <c r="D482" s="34"/>
      <c r="E482" s="38">
        <v>110700</v>
      </c>
      <c r="F482" s="34"/>
      <c r="G482" s="36">
        <v>24331</v>
      </c>
      <c r="H482" s="48">
        <v>20.73</v>
      </c>
      <c r="I482" s="48">
        <v>12.25</v>
      </c>
      <c r="J482" s="21"/>
    </row>
    <row r="483" spans="1:11" x14ac:dyDescent="0.25">
      <c r="A483">
        <v>482</v>
      </c>
      <c r="B483" s="78"/>
      <c r="C483" s="71" t="s">
        <v>679</v>
      </c>
      <c r="D483" s="71"/>
      <c r="E483" s="79"/>
      <c r="F483" s="71"/>
      <c r="G483" s="79"/>
      <c r="H483" s="80"/>
      <c r="I483" s="80"/>
      <c r="J483" s="75" t="s">
        <v>583</v>
      </c>
      <c r="K483" t="s">
        <v>1287</v>
      </c>
    </row>
    <row r="484" spans="1:11" x14ac:dyDescent="0.25">
      <c r="A484">
        <v>483</v>
      </c>
      <c r="B484" s="42">
        <v>0</v>
      </c>
      <c r="C484" s="34" t="s">
        <v>680</v>
      </c>
      <c r="D484" s="34"/>
      <c r="E484" s="39">
        <v>100332</v>
      </c>
      <c r="F484" s="34"/>
      <c r="G484" s="36" t="s">
        <v>977</v>
      </c>
      <c r="H484" s="48">
        <v>6.6</v>
      </c>
      <c r="I484" s="48">
        <v>6.26</v>
      </c>
      <c r="J484" s="21"/>
    </row>
    <row r="485" spans="1:11" x14ac:dyDescent="0.25">
      <c r="A485">
        <v>484</v>
      </c>
      <c r="B485" s="42">
        <v>0</v>
      </c>
      <c r="C485" s="34" t="s">
        <v>681</v>
      </c>
      <c r="D485" s="34"/>
      <c r="E485" s="39">
        <v>100332</v>
      </c>
      <c r="F485" s="34"/>
      <c r="G485" s="36" t="s">
        <v>978</v>
      </c>
      <c r="H485" s="48">
        <v>9.81</v>
      </c>
      <c r="I485" s="48">
        <v>9.3000000000000007</v>
      </c>
      <c r="J485" s="21"/>
    </row>
    <row r="486" spans="1:11" x14ac:dyDescent="0.25">
      <c r="A486">
        <v>485</v>
      </c>
      <c r="B486" s="42">
        <v>0</v>
      </c>
      <c r="C486" s="34" t="s">
        <v>682</v>
      </c>
      <c r="D486" s="34"/>
      <c r="E486" s="39">
        <v>100332</v>
      </c>
      <c r="F486" s="34"/>
      <c r="G486" s="36" t="s">
        <v>979</v>
      </c>
      <c r="H486" s="48">
        <v>4.21</v>
      </c>
      <c r="I486" s="48">
        <v>3.99</v>
      </c>
      <c r="J486" s="21"/>
    </row>
    <row r="487" spans="1:11" x14ac:dyDescent="0.25">
      <c r="A487">
        <v>486</v>
      </c>
      <c r="B487" s="42">
        <v>0</v>
      </c>
      <c r="C487" s="34" t="s">
        <v>683</v>
      </c>
      <c r="D487" s="34"/>
      <c r="E487" s="39">
        <v>100332</v>
      </c>
      <c r="F487" s="34"/>
      <c r="G487" s="36" t="s">
        <v>980</v>
      </c>
      <c r="H487" s="48">
        <v>9.7200000000000006</v>
      </c>
      <c r="I487" s="48">
        <v>9.2100000000000009</v>
      </c>
      <c r="J487" s="21"/>
    </row>
    <row r="488" spans="1:11" x14ac:dyDescent="0.25">
      <c r="A488">
        <v>487</v>
      </c>
      <c r="B488" s="42">
        <v>0</v>
      </c>
      <c r="C488" s="34" t="s">
        <v>684</v>
      </c>
      <c r="D488" s="34"/>
      <c r="E488" s="39">
        <v>100332</v>
      </c>
      <c r="F488" s="34"/>
      <c r="G488" s="36" t="s">
        <v>981</v>
      </c>
      <c r="H488" s="48">
        <v>6.48</v>
      </c>
      <c r="I488" s="48">
        <v>6.14</v>
      </c>
      <c r="J488" s="21"/>
    </row>
    <row r="489" spans="1:11" x14ac:dyDescent="0.25">
      <c r="A489">
        <v>488</v>
      </c>
      <c r="B489" s="42">
        <v>0</v>
      </c>
      <c r="C489" s="34" t="s">
        <v>685</v>
      </c>
      <c r="D489" s="34"/>
      <c r="E489" s="39">
        <v>100332</v>
      </c>
      <c r="F489" s="34"/>
      <c r="G489" s="36" t="s">
        <v>982</v>
      </c>
      <c r="H489" s="48">
        <v>6.6</v>
      </c>
      <c r="I489" s="48">
        <v>6.26</v>
      </c>
      <c r="J489" s="21"/>
    </row>
    <row r="490" spans="1:11" x14ac:dyDescent="0.25">
      <c r="A490">
        <v>489</v>
      </c>
      <c r="B490" s="42">
        <v>0</v>
      </c>
      <c r="C490" s="34" t="s">
        <v>686</v>
      </c>
      <c r="D490" s="34"/>
      <c r="E490" s="39">
        <v>100332</v>
      </c>
      <c r="F490" s="34"/>
      <c r="G490" s="36" t="s">
        <v>983</v>
      </c>
      <c r="H490" s="48">
        <v>9.81</v>
      </c>
      <c r="I490" s="48">
        <v>9.3000000000000007</v>
      </c>
      <c r="J490" s="21"/>
    </row>
    <row r="491" spans="1:11" x14ac:dyDescent="0.25">
      <c r="A491">
        <v>490</v>
      </c>
      <c r="B491" s="42">
        <v>0</v>
      </c>
      <c r="C491" s="34" t="s">
        <v>687</v>
      </c>
      <c r="D491" s="34"/>
      <c r="E491" s="39">
        <v>100332</v>
      </c>
      <c r="F491" s="34"/>
      <c r="G491" s="36" t="s">
        <v>984</v>
      </c>
      <c r="H491" s="48">
        <v>4.21</v>
      </c>
      <c r="I491" s="48">
        <v>3.99</v>
      </c>
      <c r="J491" s="21"/>
    </row>
    <row r="492" spans="1:11" x14ac:dyDescent="0.25">
      <c r="A492">
        <v>491</v>
      </c>
      <c r="B492" s="42">
        <v>0</v>
      </c>
      <c r="C492" s="34" t="s">
        <v>688</v>
      </c>
      <c r="D492" s="34"/>
      <c r="E492" s="39">
        <v>100332</v>
      </c>
      <c r="F492" s="34"/>
      <c r="G492" s="36" t="s">
        <v>985</v>
      </c>
      <c r="H492" s="48">
        <v>9.7200000000000006</v>
      </c>
      <c r="I492" s="48">
        <v>9.2100000000000009</v>
      </c>
      <c r="J492" s="21"/>
    </row>
    <row r="493" spans="1:11" x14ac:dyDescent="0.25">
      <c r="A493">
        <v>492</v>
      </c>
      <c r="B493" s="42">
        <v>0</v>
      </c>
      <c r="C493" s="34" t="s">
        <v>689</v>
      </c>
      <c r="D493" s="34"/>
      <c r="E493" s="39">
        <v>100332</v>
      </c>
      <c r="F493" s="34"/>
      <c r="G493" s="36" t="s">
        <v>986</v>
      </c>
      <c r="H493" s="48">
        <v>6.48</v>
      </c>
      <c r="I493" s="48">
        <v>6.14</v>
      </c>
      <c r="J493" s="21"/>
    </row>
    <row r="494" spans="1:11" x14ac:dyDescent="0.25">
      <c r="A494">
        <v>493</v>
      </c>
      <c r="B494" s="42">
        <v>0</v>
      </c>
      <c r="C494" s="34" t="s">
        <v>690</v>
      </c>
      <c r="D494" s="34"/>
      <c r="E494" s="39">
        <v>100332</v>
      </c>
      <c r="F494" s="34"/>
      <c r="G494" s="36" t="s">
        <v>987</v>
      </c>
      <c r="H494" s="48">
        <v>9.7200000000000006</v>
      </c>
      <c r="I494" s="48">
        <v>9.2100000000000009</v>
      </c>
      <c r="J494" s="21"/>
    </row>
    <row r="495" spans="1:11" x14ac:dyDescent="0.25">
      <c r="A495">
        <v>494</v>
      </c>
      <c r="B495" s="42">
        <v>0</v>
      </c>
      <c r="C495" s="34" t="s">
        <v>691</v>
      </c>
      <c r="D495" s="34"/>
      <c r="E495" s="39">
        <v>100332</v>
      </c>
      <c r="F495" s="34"/>
      <c r="G495" s="36" t="s">
        <v>988</v>
      </c>
      <c r="H495" s="48">
        <v>6.6</v>
      </c>
      <c r="I495" s="48">
        <v>6.26</v>
      </c>
      <c r="J495" s="21"/>
    </row>
    <row r="496" spans="1:11" x14ac:dyDescent="0.25">
      <c r="A496">
        <v>495</v>
      </c>
      <c r="B496" s="42">
        <v>0</v>
      </c>
      <c r="C496" s="34" t="s">
        <v>692</v>
      </c>
      <c r="D496" s="34"/>
      <c r="E496" s="39">
        <v>100332</v>
      </c>
      <c r="F496" s="34"/>
      <c r="G496" s="36" t="s">
        <v>989</v>
      </c>
      <c r="H496" s="48">
        <v>9.81</v>
      </c>
      <c r="I496" s="48">
        <v>9.3000000000000007</v>
      </c>
      <c r="J496" s="21"/>
    </row>
    <row r="497" spans="1:11" x14ac:dyDescent="0.25">
      <c r="A497">
        <v>496</v>
      </c>
      <c r="B497" s="42">
        <v>0</v>
      </c>
      <c r="C497" s="34" t="s">
        <v>693</v>
      </c>
      <c r="D497" s="34"/>
      <c r="E497" s="39">
        <v>100332</v>
      </c>
      <c r="F497" s="34"/>
      <c r="G497" s="36" t="s">
        <v>990</v>
      </c>
      <c r="H497" s="48">
        <v>4.21</v>
      </c>
      <c r="I497" s="48">
        <v>3.99</v>
      </c>
      <c r="J497" s="21"/>
    </row>
    <row r="498" spans="1:11" x14ac:dyDescent="0.25">
      <c r="A498">
        <v>497</v>
      </c>
      <c r="B498" s="42">
        <v>0</v>
      </c>
      <c r="C498" s="34" t="s">
        <v>694</v>
      </c>
      <c r="D498" s="34"/>
      <c r="E498" s="39">
        <v>100332</v>
      </c>
      <c r="F498" s="34"/>
      <c r="G498" s="36" t="s">
        <v>991</v>
      </c>
      <c r="H498" s="48">
        <v>9.7200000000000006</v>
      </c>
      <c r="I498" s="48">
        <v>9.2100000000000009</v>
      </c>
      <c r="J498" s="21"/>
    </row>
    <row r="499" spans="1:11" x14ac:dyDescent="0.25">
      <c r="A499">
        <v>498</v>
      </c>
      <c r="B499" s="42">
        <v>0</v>
      </c>
      <c r="C499" s="34" t="s">
        <v>695</v>
      </c>
      <c r="D499" s="34"/>
      <c r="E499" s="39">
        <v>100332</v>
      </c>
      <c r="F499" s="34"/>
      <c r="G499" s="36" t="s">
        <v>992</v>
      </c>
      <c r="H499" s="48">
        <v>6.48</v>
      </c>
      <c r="I499" s="48">
        <v>6.14</v>
      </c>
      <c r="J499" s="21"/>
    </row>
    <row r="500" spans="1:11" x14ac:dyDescent="0.25">
      <c r="A500">
        <v>499</v>
      </c>
      <c r="B500" s="42">
        <v>0</v>
      </c>
      <c r="C500" s="34" t="s">
        <v>696</v>
      </c>
      <c r="D500" s="34"/>
      <c r="E500" s="39">
        <v>100332</v>
      </c>
      <c r="F500" s="34"/>
      <c r="G500" s="36" t="s">
        <v>993</v>
      </c>
      <c r="H500" s="48">
        <v>9.81</v>
      </c>
      <c r="I500" s="48">
        <v>9.3000000000000007</v>
      </c>
      <c r="J500" s="21"/>
    </row>
    <row r="501" spans="1:11" x14ac:dyDescent="0.25">
      <c r="A501">
        <v>500</v>
      </c>
      <c r="B501" s="42">
        <v>0</v>
      </c>
      <c r="C501" s="34" t="s">
        <v>697</v>
      </c>
      <c r="D501" s="34"/>
      <c r="E501" s="39">
        <v>100332</v>
      </c>
      <c r="F501" s="34"/>
      <c r="G501" s="36" t="s">
        <v>994</v>
      </c>
      <c r="H501" s="48">
        <v>4.21</v>
      </c>
      <c r="I501" s="48">
        <v>3.99</v>
      </c>
      <c r="J501" s="21"/>
    </row>
    <row r="502" spans="1:11" x14ac:dyDescent="0.25">
      <c r="A502">
        <v>501</v>
      </c>
      <c r="B502" s="42">
        <v>0</v>
      </c>
      <c r="C502" s="34" t="s">
        <v>698</v>
      </c>
      <c r="D502" s="34"/>
      <c r="E502" s="39">
        <v>100332</v>
      </c>
      <c r="F502" s="34"/>
      <c r="G502" s="36" t="s">
        <v>995</v>
      </c>
      <c r="H502" s="48">
        <v>9.81</v>
      </c>
      <c r="I502" s="48">
        <v>9.3000000000000007</v>
      </c>
      <c r="J502" s="21"/>
    </row>
    <row r="503" spans="1:11" x14ac:dyDescent="0.25">
      <c r="A503">
        <v>502</v>
      </c>
      <c r="B503" s="42">
        <v>0</v>
      </c>
      <c r="C503" s="34" t="s">
        <v>699</v>
      </c>
      <c r="D503" s="34"/>
      <c r="E503" s="39">
        <v>100332</v>
      </c>
      <c r="F503" s="34"/>
      <c r="G503" s="36" t="s">
        <v>996</v>
      </c>
      <c r="H503" s="48">
        <v>4.21</v>
      </c>
      <c r="I503" s="48">
        <v>3.99</v>
      </c>
      <c r="J503" s="21"/>
    </row>
    <row r="504" spans="1:11" x14ac:dyDescent="0.25">
      <c r="A504">
        <v>503</v>
      </c>
      <c r="B504" s="42">
        <v>0</v>
      </c>
      <c r="C504" s="34" t="s">
        <v>700</v>
      </c>
      <c r="D504" s="34"/>
      <c r="E504" s="39">
        <v>100332</v>
      </c>
      <c r="F504" s="34"/>
      <c r="G504" s="36" t="s">
        <v>997</v>
      </c>
      <c r="H504" s="48">
        <v>6.48</v>
      </c>
      <c r="I504" s="48">
        <v>6.14</v>
      </c>
      <c r="J504" s="21"/>
    </row>
    <row r="505" spans="1:11" x14ac:dyDescent="0.25">
      <c r="A505">
        <v>504</v>
      </c>
      <c r="B505" s="42">
        <v>8382129</v>
      </c>
      <c r="C505" s="34" t="s">
        <v>701</v>
      </c>
      <c r="D505" s="34"/>
      <c r="E505" s="39">
        <v>100332</v>
      </c>
      <c r="F505" s="34"/>
      <c r="G505" s="36" t="s">
        <v>998</v>
      </c>
      <c r="H505" s="48">
        <v>9.7200000000000006</v>
      </c>
      <c r="I505" s="48">
        <v>9.2100000000000009</v>
      </c>
      <c r="J505" s="21"/>
    </row>
    <row r="506" spans="1:11" x14ac:dyDescent="0.25">
      <c r="A506">
        <v>505</v>
      </c>
      <c r="B506" s="42">
        <v>5686266</v>
      </c>
      <c r="C506" s="34" t="s">
        <v>702</v>
      </c>
      <c r="D506" s="34" t="s">
        <v>703</v>
      </c>
      <c r="E506" s="39">
        <v>100332</v>
      </c>
      <c r="F506" s="34"/>
      <c r="G506" s="36" t="s">
        <v>999</v>
      </c>
      <c r="H506" s="48">
        <v>9.81</v>
      </c>
      <c r="I506" s="48">
        <v>9.3000000000000007</v>
      </c>
      <c r="J506" t="s">
        <v>576</v>
      </c>
      <c r="K506" t="s">
        <v>1287</v>
      </c>
    </row>
    <row r="507" spans="1:11" x14ac:dyDescent="0.25">
      <c r="A507">
        <v>506</v>
      </c>
      <c r="B507" s="42">
        <v>8747859</v>
      </c>
      <c r="C507" s="34" t="s">
        <v>704</v>
      </c>
      <c r="D507" s="34" t="s">
        <v>705</v>
      </c>
      <c r="E507" s="39">
        <v>100332</v>
      </c>
      <c r="F507" s="34"/>
      <c r="G507" s="36" t="s">
        <v>1000</v>
      </c>
      <c r="H507" s="48">
        <v>4.21</v>
      </c>
      <c r="I507" s="48">
        <v>3.99</v>
      </c>
      <c r="J507" t="s">
        <v>576</v>
      </c>
      <c r="K507" t="s">
        <v>1287</v>
      </c>
    </row>
    <row r="508" spans="1:11" x14ac:dyDescent="0.25">
      <c r="A508">
        <v>507</v>
      </c>
      <c r="B508" s="42">
        <v>9903790</v>
      </c>
      <c r="C508" s="34" t="s">
        <v>701</v>
      </c>
      <c r="D508" s="34" t="s">
        <v>706</v>
      </c>
      <c r="E508" s="39">
        <v>100332</v>
      </c>
      <c r="F508" s="34"/>
      <c r="G508" s="36" t="s">
        <v>1001</v>
      </c>
      <c r="H508" s="48">
        <v>9.7200000000000006</v>
      </c>
      <c r="I508" s="48">
        <v>9.2100000000000009</v>
      </c>
      <c r="J508" t="s">
        <v>576</v>
      </c>
      <c r="K508" t="s">
        <v>1287</v>
      </c>
    </row>
    <row r="509" spans="1:11" x14ac:dyDescent="0.25">
      <c r="A509">
        <v>508</v>
      </c>
      <c r="B509" s="42">
        <v>6396949</v>
      </c>
      <c r="C509" s="34" t="s">
        <v>707</v>
      </c>
      <c r="D509" s="34" t="s">
        <v>708</v>
      </c>
      <c r="E509" s="39">
        <v>100332</v>
      </c>
      <c r="F509" s="34"/>
      <c r="G509" s="36" t="s">
        <v>1002</v>
      </c>
      <c r="H509" s="48">
        <v>6.48</v>
      </c>
      <c r="I509" s="48">
        <v>6.14</v>
      </c>
      <c r="J509" t="s">
        <v>576</v>
      </c>
      <c r="K509" t="s">
        <v>1287</v>
      </c>
    </row>
    <row r="510" spans="1:11" x14ac:dyDescent="0.25">
      <c r="A510">
        <v>509</v>
      </c>
      <c r="B510" s="42">
        <v>9431024</v>
      </c>
      <c r="C510" s="34" t="s">
        <v>709</v>
      </c>
      <c r="D510" s="34" t="s">
        <v>710</v>
      </c>
      <c r="E510" s="39">
        <v>100332</v>
      </c>
      <c r="F510" s="34"/>
      <c r="G510" s="36" t="s">
        <v>1003</v>
      </c>
      <c r="H510" s="48">
        <v>8.23</v>
      </c>
      <c r="I510" s="48">
        <v>7.8</v>
      </c>
      <c r="J510" t="s">
        <v>576</v>
      </c>
      <c r="K510" t="s">
        <v>1287</v>
      </c>
    </row>
    <row r="511" spans="1:11" x14ac:dyDescent="0.25">
      <c r="A511">
        <v>510</v>
      </c>
      <c r="B511" s="42">
        <v>7071557</v>
      </c>
      <c r="C511" s="34" t="s">
        <v>711</v>
      </c>
      <c r="D511" s="34"/>
      <c r="E511" s="39">
        <v>100332</v>
      </c>
      <c r="F511" s="34"/>
      <c r="G511" s="36" t="s">
        <v>1004</v>
      </c>
      <c r="H511" s="48">
        <v>9.43</v>
      </c>
      <c r="I511" s="48">
        <v>8.94</v>
      </c>
      <c r="J511" s="21"/>
    </row>
    <row r="512" spans="1:11" x14ac:dyDescent="0.25">
      <c r="A512">
        <v>511</v>
      </c>
      <c r="B512" s="42">
        <v>430418</v>
      </c>
      <c r="C512" s="34" t="s">
        <v>712</v>
      </c>
      <c r="D512" s="34"/>
      <c r="E512" s="39">
        <v>100332</v>
      </c>
      <c r="F512" s="34"/>
      <c r="G512" s="36" t="s">
        <v>1005</v>
      </c>
      <c r="H512" s="48">
        <v>6.45</v>
      </c>
      <c r="I512" s="48">
        <v>6.11</v>
      </c>
      <c r="J512" s="21"/>
    </row>
    <row r="513" spans="1:12" x14ac:dyDescent="0.25">
      <c r="A513">
        <v>512</v>
      </c>
      <c r="B513" s="42">
        <v>10160</v>
      </c>
      <c r="C513" s="34" t="s">
        <v>713</v>
      </c>
      <c r="D513" s="34"/>
      <c r="E513" s="39">
        <v>100332</v>
      </c>
      <c r="F513" s="34"/>
      <c r="G513" s="36" t="s">
        <v>1006</v>
      </c>
      <c r="H513" s="48">
        <v>3.89</v>
      </c>
      <c r="I513" s="48">
        <v>3.69</v>
      </c>
      <c r="J513" s="21"/>
    </row>
    <row r="514" spans="1:12" x14ac:dyDescent="0.25">
      <c r="A514">
        <v>513</v>
      </c>
      <c r="B514" s="42">
        <v>0</v>
      </c>
      <c r="C514" s="34" t="s">
        <v>714</v>
      </c>
      <c r="D514" s="34"/>
      <c r="E514" s="39">
        <v>100332</v>
      </c>
      <c r="F514" s="34"/>
      <c r="G514" s="36" t="s">
        <v>1007</v>
      </c>
      <c r="H514" s="48">
        <v>9.7200000000000006</v>
      </c>
      <c r="I514" s="48">
        <v>9.2100000000000009</v>
      </c>
      <c r="J514" s="21"/>
    </row>
    <row r="515" spans="1:12" x14ac:dyDescent="0.25">
      <c r="A515">
        <v>514</v>
      </c>
      <c r="B515" s="42">
        <v>0</v>
      </c>
      <c r="C515" s="34" t="s">
        <v>715</v>
      </c>
      <c r="D515" s="34"/>
      <c r="E515" s="39">
        <v>100332</v>
      </c>
      <c r="F515" s="34"/>
      <c r="G515" s="36" t="s">
        <v>1008</v>
      </c>
      <c r="H515" s="48">
        <v>6.6</v>
      </c>
      <c r="I515" s="48">
        <v>6.26</v>
      </c>
      <c r="J515" s="21"/>
    </row>
    <row r="516" spans="1:12" x14ac:dyDescent="0.25">
      <c r="A516">
        <v>515</v>
      </c>
      <c r="B516" s="42">
        <v>0</v>
      </c>
      <c r="C516" s="34" t="s">
        <v>716</v>
      </c>
      <c r="D516" s="34"/>
      <c r="E516" s="39">
        <v>100332</v>
      </c>
      <c r="F516" s="34"/>
      <c r="G516" s="36" t="s">
        <v>1009</v>
      </c>
      <c r="H516" s="48">
        <v>9.81</v>
      </c>
      <c r="I516" s="48">
        <v>9.3000000000000007</v>
      </c>
      <c r="J516" s="21"/>
    </row>
    <row r="517" spans="1:12" x14ac:dyDescent="0.25">
      <c r="A517">
        <v>516</v>
      </c>
      <c r="B517" s="42">
        <v>0</v>
      </c>
      <c r="C517" s="34" t="s">
        <v>717</v>
      </c>
      <c r="D517" s="34"/>
      <c r="E517" s="39">
        <v>100332</v>
      </c>
      <c r="F517" s="34"/>
      <c r="G517" s="36" t="s">
        <v>1010</v>
      </c>
      <c r="H517" s="48">
        <v>4.21</v>
      </c>
      <c r="I517" s="48">
        <v>3.99</v>
      </c>
      <c r="J517" s="21"/>
    </row>
    <row r="518" spans="1:12" x14ac:dyDescent="0.25">
      <c r="A518">
        <v>517</v>
      </c>
      <c r="B518" s="42">
        <v>0</v>
      </c>
      <c r="C518" s="34" t="s">
        <v>718</v>
      </c>
      <c r="D518" s="34"/>
      <c r="E518" s="39">
        <v>100332</v>
      </c>
      <c r="F518" s="34"/>
      <c r="G518" s="36" t="s">
        <v>1011</v>
      </c>
      <c r="H518" s="48">
        <v>9.7200000000000006</v>
      </c>
      <c r="I518" s="48">
        <v>9.2100000000000009</v>
      </c>
      <c r="J518" s="21"/>
    </row>
    <row r="519" spans="1:12" x14ac:dyDescent="0.25">
      <c r="A519">
        <v>518</v>
      </c>
      <c r="B519" s="42">
        <v>0</v>
      </c>
      <c r="C519" s="34" t="s">
        <v>719</v>
      </c>
      <c r="D519" s="34"/>
      <c r="E519" s="39">
        <v>100332</v>
      </c>
      <c r="F519" s="34"/>
      <c r="G519" s="36" t="s">
        <v>1012</v>
      </c>
      <c r="H519" s="48">
        <v>6.48</v>
      </c>
      <c r="I519" s="48">
        <v>6.14</v>
      </c>
      <c r="J519" s="21"/>
    </row>
    <row r="520" spans="1:12" x14ac:dyDescent="0.25">
      <c r="A520">
        <v>519</v>
      </c>
      <c r="B520" s="42">
        <v>0</v>
      </c>
      <c r="C520" s="34" t="s">
        <v>720</v>
      </c>
      <c r="D520" s="34"/>
      <c r="E520" s="39">
        <v>100332</v>
      </c>
      <c r="F520" s="34"/>
      <c r="G520" s="36" t="s">
        <v>1013</v>
      </c>
      <c r="H520" s="48">
        <v>9.81</v>
      </c>
      <c r="I520" s="48">
        <v>9.3000000000000007</v>
      </c>
      <c r="J520" s="21"/>
    </row>
    <row r="521" spans="1:12" x14ac:dyDescent="0.25">
      <c r="A521">
        <v>520</v>
      </c>
      <c r="B521" s="42">
        <v>0</v>
      </c>
      <c r="C521" s="34" t="s">
        <v>721</v>
      </c>
      <c r="D521" s="34"/>
      <c r="E521" s="39">
        <v>100332</v>
      </c>
      <c r="F521" s="34"/>
      <c r="G521" s="36" t="s">
        <v>1014</v>
      </c>
      <c r="H521" s="48">
        <v>4.21</v>
      </c>
      <c r="I521" s="48">
        <v>3.99</v>
      </c>
      <c r="J521" s="21"/>
    </row>
    <row r="522" spans="1:12" x14ac:dyDescent="0.25">
      <c r="A522">
        <v>521</v>
      </c>
      <c r="B522" s="42">
        <v>7237158</v>
      </c>
      <c r="C522" s="34" t="s">
        <v>722</v>
      </c>
      <c r="D522" s="34"/>
      <c r="E522" s="39">
        <v>100332</v>
      </c>
      <c r="F522" s="34"/>
      <c r="G522" s="36" t="s">
        <v>1015</v>
      </c>
      <c r="H522" s="48">
        <v>3.67</v>
      </c>
      <c r="I522" s="48">
        <v>3.48</v>
      </c>
      <c r="J522" s="21"/>
    </row>
    <row r="523" spans="1:12" x14ac:dyDescent="0.25">
      <c r="A523">
        <v>522</v>
      </c>
      <c r="B523" s="42">
        <v>8185804</v>
      </c>
      <c r="C523" s="34" t="s">
        <v>723</v>
      </c>
      <c r="D523" s="34" t="s">
        <v>724</v>
      </c>
      <c r="E523" s="39">
        <v>100332</v>
      </c>
      <c r="F523" s="34"/>
      <c r="G523" s="36" t="s">
        <v>1016</v>
      </c>
      <c r="H523" s="48">
        <v>3.98</v>
      </c>
      <c r="I523" s="48">
        <v>3.77</v>
      </c>
      <c r="J523" t="s">
        <v>576</v>
      </c>
      <c r="K523" t="s">
        <v>1289</v>
      </c>
    </row>
    <row r="524" spans="1:12" x14ac:dyDescent="0.25">
      <c r="A524">
        <v>523</v>
      </c>
      <c r="B524" s="42">
        <v>3162569</v>
      </c>
      <c r="C524" s="34" t="s">
        <v>725</v>
      </c>
      <c r="D524" s="34" t="s">
        <v>726</v>
      </c>
      <c r="E524" s="39">
        <v>100332</v>
      </c>
      <c r="F524" s="34"/>
      <c r="G524" s="36" t="s">
        <v>1017</v>
      </c>
      <c r="H524" s="48">
        <v>7.33</v>
      </c>
      <c r="I524" s="48">
        <v>6.95</v>
      </c>
      <c r="J524" s="21" t="s">
        <v>579</v>
      </c>
      <c r="K524" t="s">
        <v>577</v>
      </c>
    </row>
    <row r="525" spans="1:12" x14ac:dyDescent="0.25">
      <c r="A525">
        <v>524</v>
      </c>
      <c r="B525" s="42">
        <v>2913855</v>
      </c>
      <c r="C525" s="34" t="s">
        <v>727</v>
      </c>
      <c r="D525" s="34"/>
      <c r="E525" s="39">
        <v>100332</v>
      </c>
      <c r="F525" s="34"/>
      <c r="G525" s="36" t="s">
        <v>1018</v>
      </c>
      <c r="H525" s="48">
        <v>3.67</v>
      </c>
      <c r="I525" s="48">
        <v>3.48</v>
      </c>
      <c r="J525" s="21"/>
    </row>
    <row r="526" spans="1:12" x14ac:dyDescent="0.25">
      <c r="A526">
        <v>525</v>
      </c>
      <c r="B526" s="42">
        <v>4680521</v>
      </c>
      <c r="C526" s="34" t="s">
        <v>728</v>
      </c>
      <c r="D526" s="34"/>
      <c r="E526" s="39">
        <v>100332</v>
      </c>
      <c r="F526" s="34"/>
      <c r="G526" s="36" t="s">
        <v>1019</v>
      </c>
      <c r="H526" s="48">
        <v>5.76</v>
      </c>
      <c r="I526" s="48">
        <v>5.46</v>
      </c>
      <c r="J526" s="21"/>
    </row>
    <row r="527" spans="1:12" x14ac:dyDescent="0.25">
      <c r="A527">
        <v>526</v>
      </c>
      <c r="B527" s="42">
        <v>62550</v>
      </c>
      <c r="C527" s="34" t="s">
        <v>729</v>
      </c>
      <c r="D527" s="34" t="s">
        <v>730</v>
      </c>
      <c r="E527" s="39">
        <v>100332</v>
      </c>
      <c r="F527" s="34"/>
      <c r="G527" s="52" t="s">
        <v>1020</v>
      </c>
      <c r="H527" s="48">
        <v>2.0499999999999998</v>
      </c>
      <c r="I527" s="48">
        <v>1.94</v>
      </c>
      <c r="J527" s="21" t="s">
        <v>579</v>
      </c>
      <c r="K527" t="s">
        <v>577</v>
      </c>
      <c r="L527" t="e">
        <f>VLOOKUP(#REF!,market!A492:G734,1,FALSE)</f>
        <v>#REF!</v>
      </c>
    </row>
    <row r="528" spans="1:12" x14ac:dyDescent="0.25">
      <c r="A528">
        <v>527</v>
      </c>
      <c r="B528" s="42">
        <v>3728328</v>
      </c>
      <c r="C528" s="34" t="s">
        <v>731</v>
      </c>
      <c r="D528" s="34"/>
      <c r="E528" s="39">
        <v>100332</v>
      </c>
      <c r="F528" s="34"/>
      <c r="G528" s="36" t="s">
        <v>1021</v>
      </c>
      <c r="H528" s="48">
        <v>3.83</v>
      </c>
      <c r="I528" s="48">
        <v>3.63</v>
      </c>
      <c r="J528" s="21"/>
    </row>
    <row r="529" spans="1:12" x14ac:dyDescent="0.25">
      <c r="A529">
        <v>528</v>
      </c>
      <c r="B529" s="42">
        <v>7062212</v>
      </c>
      <c r="C529" s="34" t="s">
        <v>732</v>
      </c>
      <c r="D529" s="34" t="s">
        <v>706</v>
      </c>
      <c r="E529" s="39">
        <v>100332</v>
      </c>
      <c r="F529" s="34"/>
      <c r="G529" s="52" t="s">
        <v>1022</v>
      </c>
      <c r="H529" s="48">
        <v>5.61</v>
      </c>
      <c r="I529" s="48">
        <v>5.32</v>
      </c>
      <c r="J529" s="21" t="s">
        <v>577</v>
      </c>
      <c r="K529" t="s">
        <v>1289</v>
      </c>
    </row>
    <row r="530" spans="1:12" x14ac:dyDescent="0.25">
      <c r="A530">
        <v>529</v>
      </c>
      <c r="B530" s="42">
        <v>0</v>
      </c>
      <c r="C530" s="34" t="s">
        <v>733</v>
      </c>
      <c r="D530" s="34"/>
      <c r="E530" s="39">
        <v>100332</v>
      </c>
      <c r="F530" s="34"/>
      <c r="G530" s="36" t="s">
        <v>1023</v>
      </c>
      <c r="H530" s="48">
        <v>5.61</v>
      </c>
      <c r="I530" s="48">
        <v>5.32</v>
      </c>
      <c r="J530" s="21"/>
    </row>
    <row r="531" spans="1:12" x14ac:dyDescent="0.25">
      <c r="A531">
        <v>530</v>
      </c>
      <c r="B531" s="42">
        <v>3551609</v>
      </c>
      <c r="C531" s="34" t="s">
        <v>734</v>
      </c>
      <c r="D531" s="34"/>
      <c r="E531" s="39">
        <v>100332</v>
      </c>
      <c r="F531" s="34"/>
      <c r="G531" s="36" t="s">
        <v>1024</v>
      </c>
      <c r="H531" s="48">
        <v>5.22</v>
      </c>
      <c r="I531" s="48">
        <v>4.95</v>
      </c>
      <c r="J531" s="21"/>
    </row>
    <row r="532" spans="1:12" x14ac:dyDescent="0.25">
      <c r="A532">
        <v>531</v>
      </c>
      <c r="B532" s="42">
        <v>3363365</v>
      </c>
      <c r="C532" s="34" t="s">
        <v>735</v>
      </c>
      <c r="D532" s="34" t="s">
        <v>736</v>
      </c>
      <c r="E532" s="39">
        <v>100332</v>
      </c>
      <c r="F532" s="34"/>
      <c r="G532" s="36" t="s">
        <v>1025</v>
      </c>
      <c r="H532" s="48">
        <v>4.72</v>
      </c>
      <c r="I532" s="48">
        <v>4.47</v>
      </c>
      <c r="J532" s="21" t="s">
        <v>579</v>
      </c>
      <c r="K532" t="s">
        <v>577</v>
      </c>
    </row>
    <row r="533" spans="1:12" x14ac:dyDescent="0.25">
      <c r="A533">
        <v>532</v>
      </c>
      <c r="B533" s="42">
        <v>7002707</v>
      </c>
      <c r="C533" s="34" t="s">
        <v>737</v>
      </c>
      <c r="D533" s="34"/>
      <c r="E533" s="39">
        <v>100332</v>
      </c>
      <c r="F533" s="34"/>
      <c r="G533" s="36" t="s">
        <v>1026</v>
      </c>
      <c r="H533" s="48">
        <v>2.36</v>
      </c>
      <c r="I533" s="48">
        <v>2.2400000000000002</v>
      </c>
      <c r="J533" s="21"/>
    </row>
    <row r="534" spans="1:12" x14ac:dyDescent="0.25">
      <c r="A534">
        <v>533</v>
      </c>
      <c r="B534" s="42">
        <v>9953068</v>
      </c>
      <c r="C534" s="34" t="s">
        <v>738</v>
      </c>
      <c r="D534" s="34" t="s">
        <v>739</v>
      </c>
      <c r="E534" s="39">
        <v>100332</v>
      </c>
      <c r="F534" s="34"/>
      <c r="G534" s="36" t="s">
        <v>1027</v>
      </c>
      <c r="H534" s="48">
        <v>5.9</v>
      </c>
      <c r="I534" s="48">
        <v>5.59</v>
      </c>
      <c r="J534" t="s">
        <v>576</v>
      </c>
      <c r="K534" t="s">
        <v>1287</v>
      </c>
    </row>
    <row r="535" spans="1:12" x14ac:dyDescent="0.25">
      <c r="A535">
        <v>534</v>
      </c>
      <c r="B535" s="42">
        <v>7062551</v>
      </c>
      <c r="C535" s="34" t="s">
        <v>740</v>
      </c>
      <c r="D535" s="34" t="s">
        <v>741</v>
      </c>
      <c r="E535" s="39">
        <v>100332</v>
      </c>
      <c r="F535" s="34"/>
      <c r="G535" s="36" t="s">
        <v>1028</v>
      </c>
      <c r="H535" s="48">
        <v>3.71</v>
      </c>
      <c r="I535" s="48">
        <v>3.52</v>
      </c>
      <c r="J535" t="s">
        <v>576</v>
      </c>
      <c r="K535" t="s">
        <v>1287</v>
      </c>
    </row>
    <row r="536" spans="1:12" x14ac:dyDescent="0.25">
      <c r="A536">
        <v>535</v>
      </c>
      <c r="B536" s="42">
        <v>5371778</v>
      </c>
      <c r="C536" s="34" t="s">
        <v>742</v>
      </c>
      <c r="D536" s="34" t="s">
        <v>743</v>
      </c>
      <c r="E536" s="39">
        <v>100332</v>
      </c>
      <c r="F536" s="34"/>
      <c r="G536" s="52" t="s">
        <v>1029</v>
      </c>
      <c r="H536" s="48">
        <v>5.7</v>
      </c>
      <c r="I536" s="48">
        <v>5.4</v>
      </c>
      <c r="J536" s="21" t="s">
        <v>579</v>
      </c>
      <c r="K536" t="s">
        <v>577</v>
      </c>
      <c r="L536" t="e">
        <f>VLOOKUP(#REF!,market!A501:G743,1,FALSE)</f>
        <v>#REF!</v>
      </c>
    </row>
    <row r="537" spans="1:12" x14ac:dyDescent="0.25">
      <c r="A537">
        <v>536</v>
      </c>
      <c r="B537" s="42">
        <v>8185858</v>
      </c>
      <c r="C537" s="34" t="s">
        <v>744</v>
      </c>
      <c r="D537" s="34" t="s">
        <v>724</v>
      </c>
      <c r="E537" s="39">
        <v>100332</v>
      </c>
      <c r="F537" s="34"/>
      <c r="G537" s="36" t="s">
        <v>1030</v>
      </c>
      <c r="H537" s="48">
        <v>3.56</v>
      </c>
      <c r="I537" s="48">
        <v>3.37</v>
      </c>
      <c r="J537" t="s">
        <v>576</v>
      </c>
      <c r="K537" t="s">
        <v>1287</v>
      </c>
    </row>
    <row r="538" spans="1:12" x14ac:dyDescent="0.25">
      <c r="A538">
        <v>537</v>
      </c>
      <c r="B538" s="42">
        <v>0</v>
      </c>
      <c r="C538" s="34" t="s">
        <v>745</v>
      </c>
      <c r="D538" s="34"/>
      <c r="E538" s="39">
        <v>100332</v>
      </c>
      <c r="F538" s="34"/>
      <c r="G538" s="36" t="s">
        <v>1031</v>
      </c>
      <c r="H538" s="48">
        <v>9.89</v>
      </c>
      <c r="I538" s="48">
        <v>9.3699999999999992</v>
      </c>
      <c r="J538" s="21"/>
    </row>
    <row r="539" spans="1:12" x14ac:dyDescent="0.25">
      <c r="A539">
        <v>538</v>
      </c>
      <c r="B539" s="42">
        <v>0</v>
      </c>
      <c r="C539" s="34" t="s">
        <v>746</v>
      </c>
      <c r="D539" s="34"/>
      <c r="E539" s="39">
        <v>100332</v>
      </c>
      <c r="F539" s="34"/>
      <c r="G539" s="36" t="s">
        <v>1032</v>
      </c>
      <c r="H539" s="48">
        <v>9.7200000000000006</v>
      </c>
      <c r="I539" s="48">
        <v>9.2100000000000009</v>
      </c>
      <c r="J539" s="21"/>
    </row>
    <row r="540" spans="1:12" x14ac:dyDescent="0.25">
      <c r="A540">
        <v>539</v>
      </c>
      <c r="B540" s="42">
        <v>527903</v>
      </c>
      <c r="C540" s="34" t="s">
        <v>747</v>
      </c>
      <c r="D540" s="34"/>
      <c r="E540" s="39">
        <v>100332</v>
      </c>
      <c r="F540" s="34"/>
      <c r="G540" s="36" t="s">
        <v>1033</v>
      </c>
      <c r="H540" s="48">
        <v>6.6</v>
      </c>
      <c r="I540" s="48">
        <v>6.26</v>
      </c>
      <c r="J540" s="21"/>
    </row>
    <row r="541" spans="1:12" x14ac:dyDescent="0.25">
      <c r="A541">
        <v>540</v>
      </c>
      <c r="B541" s="42">
        <v>2118149</v>
      </c>
      <c r="C541" s="34" t="s">
        <v>748</v>
      </c>
      <c r="D541" s="34"/>
      <c r="E541" s="39">
        <v>100332</v>
      </c>
      <c r="F541" s="34"/>
      <c r="G541" s="36" t="s">
        <v>1034</v>
      </c>
      <c r="H541" s="48">
        <v>9.81</v>
      </c>
      <c r="I541" s="48">
        <v>9.3000000000000007</v>
      </c>
      <c r="J541" s="21"/>
    </row>
    <row r="542" spans="1:12" x14ac:dyDescent="0.25">
      <c r="A542">
        <v>541</v>
      </c>
      <c r="B542" s="42">
        <v>6778484</v>
      </c>
      <c r="C542" s="34" t="s">
        <v>749</v>
      </c>
      <c r="D542" s="34"/>
      <c r="E542" s="39">
        <v>100332</v>
      </c>
      <c r="F542" s="34"/>
      <c r="G542" s="36" t="s">
        <v>1035</v>
      </c>
      <c r="H542" s="48">
        <v>4.21</v>
      </c>
      <c r="I542" s="48">
        <v>3.99</v>
      </c>
      <c r="J542" s="21"/>
    </row>
    <row r="543" spans="1:12" x14ac:dyDescent="0.25">
      <c r="A543">
        <v>542</v>
      </c>
      <c r="B543" s="42">
        <v>6133639</v>
      </c>
      <c r="C543" s="34" t="s">
        <v>750</v>
      </c>
      <c r="D543" s="34"/>
      <c r="E543" s="39">
        <v>100332</v>
      </c>
      <c r="F543" s="34"/>
      <c r="G543" s="36" t="s">
        <v>1036</v>
      </c>
      <c r="H543" s="48">
        <v>9.7200000000000006</v>
      </c>
      <c r="I543" s="48">
        <v>9.2100000000000009</v>
      </c>
      <c r="J543" s="21"/>
    </row>
    <row r="544" spans="1:12" x14ac:dyDescent="0.25">
      <c r="A544">
        <v>543</v>
      </c>
      <c r="B544" s="42">
        <v>7150387</v>
      </c>
      <c r="C544" s="34" t="s">
        <v>751</v>
      </c>
      <c r="D544" s="34" t="s">
        <v>724</v>
      </c>
      <c r="E544" s="39">
        <v>100332</v>
      </c>
      <c r="F544" s="34"/>
      <c r="G544" s="52" t="s">
        <v>1037</v>
      </c>
      <c r="H544" s="48">
        <v>3.55</v>
      </c>
      <c r="I544" s="48">
        <v>3.37</v>
      </c>
      <c r="J544" t="s">
        <v>576</v>
      </c>
      <c r="K544" t="s">
        <v>1289</v>
      </c>
    </row>
    <row r="545" spans="1:12" x14ac:dyDescent="0.25">
      <c r="A545">
        <v>544</v>
      </c>
      <c r="B545" s="42">
        <v>0</v>
      </c>
      <c r="C545" s="34" t="s">
        <v>752</v>
      </c>
      <c r="D545" s="34"/>
      <c r="E545" s="39">
        <v>100332</v>
      </c>
      <c r="F545" s="34"/>
      <c r="G545" s="36" t="s">
        <v>1038</v>
      </c>
      <c r="H545" s="48">
        <v>6.48</v>
      </c>
      <c r="I545" s="48">
        <v>6.14</v>
      </c>
      <c r="J545" s="21"/>
    </row>
    <row r="546" spans="1:12" x14ac:dyDescent="0.25">
      <c r="A546">
        <v>545</v>
      </c>
      <c r="B546" s="42">
        <v>1894342</v>
      </c>
      <c r="C546" s="34" t="s">
        <v>753</v>
      </c>
      <c r="D546" s="34"/>
      <c r="E546" s="39">
        <v>100332</v>
      </c>
      <c r="F546" s="34"/>
      <c r="G546" s="36" t="s">
        <v>1039</v>
      </c>
      <c r="H546" s="48">
        <v>113.68</v>
      </c>
      <c r="I546" s="48">
        <v>107.76</v>
      </c>
      <c r="J546" s="21"/>
    </row>
    <row r="547" spans="1:12" x14ac:dyDescent="0.25">
      <c r="A547">
        <v>546</v>
      </c>
      <c r="B547" s="42">
        <v>564454</v>
      </c>
      <c r="C547" s="34" t="s">
        <v>754</v>
      </c>
      <c r="D547" s="34"/>
      <c r="E547" s="39">
        <v>100332</v>
      </c>
      <c r="F547" s="34"/>
      <c r="G547" s="36" t="s">
        <v>1040</v>
      </c>
      <c r="H547" s="48">
        <v>8.23</v>
      </c>
      <c r="I547" s="48">
        <v>7.8</v>
      </c>
      <c r="J547" s="21"/>
    </row>
    <row r="548" spans="1:12" x14ac:dyDescent="0.25">
      <c r="A548">
        <v>547</v>
      </c>
      <c r="B548" s="42">
        <v>7488913</v>
      </c>
      <c r="C548" s="34" t="s">
        <v>755</v>
      </c>
      <c r="D548" s="34"/>
      <c r="E548" s="39">
        <v>100332</v>
      </c>
      <c r="F548" s="34"/>
      <c r="G548" s="36" t="s">
        <v>1041</v>
      </c>
      <c r="H548" s="48">
        <v>6.93</v>
      </c>
      <c r="I548" s="48">
        <v>6.57</v>
      </c>
      <c r="J548" s="21"/>
    </row>
    <row r="549" spans="1:12" x14ac:dyDescent="0.25">
      <c r="A549">
        <v>548</v>
      </c>
      <c r="B549" s="42">
        <v>2321323</v>
      </c>
      <c r="C549" s="34" t="s">
        <v>756</v>
      </c>
      <c r="D549" s="34" t="s">
        <v>757</v>
      </c>
      <c r="E549" s="39">
        <v>100332</v>
      </c>
      <c r="F549" s="34"/>
      <c r="G549" s="36" t="s">
        <v>1042</v>
      </c>
      <c r="H549" s="48">
        <v>6.93</v>
      </c>
      <c r="I549" s="48">
        <v>6.57</v>
      </c>
      <c r="J549" t="s">
        <v>576</v>
      </c>
      <c r="K549" t="s">
        <v>1289</v>
      </c>
    </row>
    <row r="550" spans="1:12" x14ac:dyDescent="0.25">
      <c r="A550">
        <v>549</v>
      </c>
      <c r="B550" s="42">
        <v>263933</v>
      </c>
      <c r="C550" s="34" t="s">
        <v>758</v>
      </c>
      <c r="D550" s="34" t="s">
        <v>703</v>
      </c>
      <c r="E550" s="39">
        <v>100332</v>
      </c>
      <c r="F550" s="34"/>
      <c r="G550" s="52" t="s">
        <v>1043</v>
      </c>
      <c r="H550" s="48">
        <v>10.39</v>
      </c>
      <c r="I550" s="48">
        <v>9.85</v>
      </c>
      <c r="J550" t="s">
        <v>576</v>
      </c>
      <c r="K550" t="s">
        <v>1287</v>
      </c>
    </row>
    <row r="551" spans="1:12" x14ac:dyDescent="0.25">
      <c r="A551">
        <v>550</v>
      </c>
      <c r="B551" s="42">
        <v>431504</v>
      </c>
      <c r="C551" s="34" t="s">
        <v>759</v>
      </c>
      <c r="D551" s="34"/>
      <c r="E551" s="39">
        <v>100332</v>
      </c>
      <c r="F551" s="34"/>
      <c r="G551" s="36" t="s">
        <v>1044</v>
      </c>
      <c r="H551" s="48">
        <v>4.8099999999999996</v>
      </c>
      <c r="I551" s="48">
        <v>4.5599999999999996</v>
      </c>
      <c r="J551" s="21"/>
    </row>
    <row r="552" spans="1:12" x14ac:dyDescent="0.25">
      <c r="A552">
        <v>551</v>
      </c>
      <c r="B552" s="42">
        <v>7062436</v>
      </c>
      <c r="C552" s="34" t="s">
        <v>760</v>
      </c>
      <c r="D552" s="34"/>
      <c r="E552" s="39">
        <v>100332</v>
      </c>
      <c r="F552" s="34"/>
      <c r="G552" s="36" t="s">
        <v>1045</v>
      </c>
      <c r="H552" s="48">
        <v>10.09</v>
      </c>
      <c r="I552" s="48">
        <v>9.56</v>
      </c>
      <c r="J552" s="21"/>
    </row>
    <row r="553" spans="1:12" x14ac:dyDescent="0.25">
      <c r="A553">
        <v>552</v>
      </c>
      <c r="B553" s="42">
        <v>0</v>
      </c>
      <c r="C553" s="34" t="s">
        <v>761</v>
      </c>
      <c r="D553" s="34"/>
      <c r="E553" s="39">
        <v>100332</v>
      </c>
      <c r="F553" s="34"/>
      <c r="G553" s="36" t="s">
        <v>1046</v>
      </c>
      <c r="H553" s="48">
        <v>4.67</v>
      </c>
      <c r="I553" s="48">
        <v>4.43</v>
      </c>
      <c r="J553" s="21"/>
    </row>
    <row r="554" spans="1:12" x14ac:dyDescent="0.25">
      <c r="A554">
        <v>553</v>
      </c>
      <c r="B554" s="42">
        <v>5537533</v>
      </c>
      <c r="C554" s="34" t="s">
        <v>762</v>
      </c>
      <c r="D554" s="34"/>
      <c r="E554" s="39">
        <v>100332</v>
      </c>
      <c r="F554" s="34"/>
      <c r="G554" s="36" t="s">
        <v>1047</v>
      </c>
      <c r="H554" s="48">
        <v>10.52</v>
      </c>
      <c r="I554" s="48">
        <v>9.9700000000000006</v>
      </c>
      <c r="J554" s="21"/>
    </row>
    <row r="555" spans="1:12" x14ac:dyDescent="0.25">
      <c r="A555">
        <v>554</v>
      </c>
      <c r="B555" s="42">
        <v>900084</v>
      </c>
      <c r="C555" s="34" t="s">
        <v>763</v>
      </c>
      <c r="D555" s="34" t="s">
        <v>703</v>
      </c>
      <c r="E555" s="39">
        <v>100332</v>
      </c>
      <c r="F555" s="34"/>
      <c r="G555" s="52" t="s">
        <v>1048</v>
      </c>
      <c r="H555" s="48">
        <v>17.41</v>
      </c>
      <c r="I555" s="48">
        <v>16.5</v>
      </c>
      <c r="J555" s="21" t="s">
        <v>579</v>
      </c>
      <c r="K555" t="s">
        <v>577</v>
      </c>
      <c r="L555" t="e">
        <f>VLOOKUP(#REF!,market!A520:G762,1,FALSE)</f>
        <v>#REF!</v>
      </c>
    </row>
    <row r="556" spans="1:12" x14ac:dyDescent="0.25">
      <c r="A556">
        <v>555</v>
      </c>
      <c r="B556" s="42">
        <v>964890</v>
      </c>
      <c r="C556" s="34" t="s">
        <v>764</v>
      </c>
      <c r="D556" s="34"/>
      <c r="E556" s="39">
        <v>100332</v>
      </c>
      <c r="F556" s="34"/>
      <c r="G556" s="36" t="s">
        <v>1049</v>
      </c>
      <c r="H556" s="48">
        <v>16.260000000000002</v>
      </c>
      <c r="I556" s="48">
        <v>15.41</v>
      </c>
      <c r="J556" s="21"/>
    </row>
    <row r="557" spans="1:12" x14ac:dyDescent="0.25">
      <c r="A557">
        <v>556</v>
      </c>
      <c r="B557" s="42">
        <v>964791</v>
      </c>
      <c r="C557" s="34" t="s">
        <v>765</v>
      </c>
      <c r="D557" s="34" t="s">
        <v>703</v>
      </c>
      <c r="E557" s="39">
        <v>100332</v>
      </c>
      <c r="F557" s="34"/>
      <c r="G557" s="52" t="s">
        <v>1050</v>
      </c>
      <c r="H557" s="48">
        <v>9.7200000000000006</v>
      </c>
      <c r="I557" s="48">
        <v>9.2100000000000009</v>
      </c>
      <c r="J557" t="s">
        <v>579</v>
      </c>
      <c r="K557" t="s">
        <v>577</v>
      </c>
      <c r="L557" t="e">
        <f>VLOOKUP(#REF!,market!A522:G764,1,FALSE)</f>
        <v>#REF!</v>
      </c>
    </row>
    <row r="558" spans="1:12" x14ac:dyDescent="0.25">
      <c r="A558">
        <v>557</v>
      </c>
      <c r="B558" s="42">
        <v>1362856</v>
      </c>
      <c r="C558" s="34" t="s">
        <v>766</v>
      </c>
      <c r="D558" s="34" t="s">
        <v>703</v>
      </c>
      <c r="E558" s="39">
        <v>100332</v>
      </c>
      <c r="F558" s="34"/>
      <c r="G558" s="36" t="s">
        <v>1051</v>
      </c>
      <c r="H558" s="48">
        <v>12.26</v>
      </c>
      <c r="I558" s="48">
        <v>11.62</v>
      </c>
      <c r="J558" s="21" t="s">
        <v>576</v>
      </c>
      <c r="K558" t="s">
        <v>1289</v>
      </c>
    </row>
    <row r="559" spans="1:12" x14ac:dyDescent="0.25">
      <c r="A559">
        <v>558</v>
      </c>
      <c r="B559" s="42">
        <v>7191501</v>
      </c>
      <c r="C559" s="34" t="s">
        <v>767</v>
      </c>
      <c r="D559" s="34" t="s">
        <v>703</v>
      </c>
      <c r="E559" s="39">
        <v>100332</v>
      </c>
      <c r="F559" s="34"/>
      <c r="G559" s="52" t="s">
        <v>1052</v>
      </c>
      <c r="H559" s="48">
        <v>12.35</v>
      </c>
      <c r="I559" s="48">
        <v>11.71</v>
      </c>
      <c r="J559" s="21" t="s">
        <v>576</v>
      </c>
      <c r="K559" t="s">
        <v>1287</v>
      </c>
    </row>
    <row r="560" spans="1:12" x14ac:dyDescent="0.25">
      <c r="A560">
        <v>559</v>
      </c>
      <c r="B560" s="42">
        <v>964841</v>
      </c>
      <c r="C560" s="34" t="s">
        <v>768</v>
      </c>
      <c r="D560" s="34" t="s">
        <v>703</v>
      </c>
      <c r="E560" s="39">
        <v>100332</v>
      </c>
      <c r="F560" s="34"/>
      <c r="G560" s="52" t="s">
        <v>1053</v>
      </c>
      <c r="H560" s="48">
        <v>15.35</v>
      </c>
      <c r="I560" s="48">
        <v>14.55</v>
      </c>
      <c r="J560" t="s">
        <v>579</v>
      </c>
      <c r="K560" t="s">
        <v>577</v>
      </c>
      <c r="L560" t="e">
        <f>VLOOKUP(#REF!,market!A525:G767,1,FALSE)</f>
        <v>#REF!</v>
      </c>
    </row>
    <row r="561" spans="1:11" x14ac:dyDescent="0.25">
      <c r="A561">
        <v>560</v>
      </c>
      <c r="B561" s="42">
        <v>7136340</v>
      </c>
      <c r="C561" s="34" t="s">
        <v>769</v>
      </c>
      <c r="D561" s="34"/>
      <c r="E561" s="39">
        <v>100332</v>
      </c>
      <c r="F561" s="34"/>
      <c r="G561" s="36" t="s">
        <v>1054</v>
      </c>
      <c r="H561" s="48">
        <v>10.67</v>
      </c>
      <c r="I561" s="48">
        <v>10.11</v>
      </c>
      <c r="J561" s="21"/>
    </row>
    <row r="562" spans="1:11" x14ac:dyDescent="0.25">
      <c r="A562">
        <v>561</v>
      </c>
      <c r="B562" s="42">
        <v>6220533</v>
      </c>
      <c r="C562" s="34" t="s">
        <v>770</v>
      </c>
      <c r="D562" s="34" t="s">
        <v>703</v>
      </c>
      <c r="E562" s="39">
        <v>100332</v>
      </c>
      <c r="F562" s="34"/>
      <c r="G562" s="36" t="s">
        <v>1055</v>
      </c>
      <c r="H562" s="48">
        <v>10.32</v>
      </c>
      <c r="I562" s="48">
        <v>9.7799999999999994</v>
      </c>
      <c r="J562" t="s">
        <v>576</v>
      </c>
      <c r="K562" t="s">
        <v>1287</v>
      </c>
    </row>
    <row r="563" spans="1:11" x14ac:dyDescent="0.25">
      <c r="A563">
        <v>562</v>
      </c>
      <c r="B563" s="42">
        <v>964817</v>
      </c>
      <c r="C563" s="34" t="s">
        <v>771</v>
      </c>
      <c r="D563" s="34"/>
      <c r="E563" s="39">
        <v>100332</v>
      </c>
      <c r="F563" s="34"/>
      <c r="G563" s="36" t="s">
        <v>1056</v>
      </c>
      <c r="H563" s="48">
        <v>7.52</v>
      </c>
      <c r="I563" s="48">
        <v>7.13</v>
      </c>
      <c r="J563" s="21"/>
    </row>
    <row r="564" spans="1:11" x14ac:dyDescent="0.25">
      <c r="A564">
        <v>563</v>
      </c>
      <c r="B564" s="42">
        <v>1362868</v>
      </c>
      <c r="C564" s="34" t="s">
        <v>772</v>
      </c>
      <c r="D564" s="34" t="s">
        <v>703</v>
      </c>
      <c r="E564" s="39">
        <v>100332</v>
      </c>
      <c r="F564" s="34"/>
      <c r="G564" s="36" t="s">
        <v>1057</v>
      </c>
      <c r="H564" s="48">
        <v>7.33</v>
      </c>
      <c r="I564" s="48">
        <v>6.95</v>
      </c>
      <c r="J564" t="s">
        <v>576</v>
      </c>
      <c r="K564" t="s">
        <v>1287</v>
      </c>
    </row>
    <row r="565" spans="1:11" x14ac:dyDescent="0.25">
      <c r="A565">
        <v>564</v>
      </c>
      <c r="B565" s="42">
        <v>4221150</v>
      </c>
      <c r="C565" s="34" t="s">
        <v>773</v>
      </c>
      <c r="D565" s="34"/>
      <c r="E565" s="39">
        <v>100332</v>
      </c>
      <c r="F565" s="34"/>
      <c r="G565" s="36" t="s">
        <v>1058</v>
      </c>
      <c r="H565" s="48">
        <v>7.52</v>
      </c>
      <c r="I565" s="48">
        <v>7.13</v>
      </c>
      <c r="J565" s="21"/>
    </row>
    <row r="566" spans="1:11" x14ac:dyDescent="0.25">
      <c r="A566">
        <v>565</v>
      </c>
      <c r="B566" s="42">
        <v>4434106</v>
      </c>
      <c r="C566" s="34" t="s">
        <v>774</v>
      </c>
      <c r="D566" s="34"/>
      <c r="E566" s="39">
        <v>100332</v>
      </c>
      <c r="F566" s="34"/>
      <c r="G566" s="36" t="s">
        <v>1059</v>
      </c>
      <c r="H566" s="48">
        <v>30.97</v>
      </c>
      <c r="I566" s="48">
        <v>29.36</v>
      </c>
      <c r="J566" s="21"/>
    </row>
    <row r="567" spans="1:11" x14ac:dyDescent="0.25">
      <c r="A567">
        <v>566</v>
      </c>
      <c r="B567" s="42">
        <v>72569</v>
      </c>
      <c r="C567" s="34" t="s">
        <v>775</v>
      </c>
      <c r="D567" s="34"/>
      <c r="E567" s="39">
        <v>100332</v>
      </c>
      <c r="F567" s="34"/>
      <c r="G567" s="36" t="s">
        <v>1060</v>
      </c>
      <c r="H567" s="48">
        <v>9.0299999999999994</v>
      </c>
      <c r="I567" s="48">
        <v>8.56</v>
      </c>
      <c r="J567" s="21"/>
    </row>
    <row r="568" spans="1:11" x14ac:dyDescent="0.25">
      <c r="A568">
        <v>567</v>
      </c>
      <c r="B568" s="42">
        <v>78796</v>
      </c>
      <c r="C568" s="34" t="s">
        <v>776</v>
      </c>
      <c r="D568" s="34"/>
      <c r="E568" s="39">
        <v>100332</v>
      </c>
      <c r="F568" s="34"/>
      <c r="G568" s="36" t="s">
        <v>1061</v>
      </c>
      <c r="H568" s="48">
        <v>8.9600000000000009</v>
      </c>
      <c r="I568" s="48">
        <v>8.49</v>
      </c>
      <c r="J568" s="21"/>
    </row>
    <row r="569" spans="1:11" x14ac:dyDescent="0.25">
      <c r="A569">
        <v>568</v>
      </c>
      <c r="B569" s="42">
        <v>0</v>
      </c>
      <c r="C569" s="34" t="s">
        <v>777</v>
      </c>
      <c r="D569" s="34"/>
      <c r="E569" s="39">
        <v>100332</v>
      </c>
      <c r="F569" s="34"/>
      <c r="G569" s="36" t="s">
        <v>1062</v>
      </c>
      <c r="H569" s="48">
        <v>9.7200000000000006</v>
      </c>
      <c r="I569" s="48">
        <v>9.2100000000000009</v>
      </c>
      <c r="J569" s="21"/>
    </row>
    <row r="570" spans="1:11" x14ac:dyDescent="0.25">
      <c r="A570">
        <v>569</v>
      </c>
      <c r="B570" s="42">
        <v>0</v>
      </c>
      <c r="C570" s="34" t="s">
        <v>778</v>
      </c>
      <c r="D570" s="34"/>
      <c r="E570" s="39">
        <v>100332</v>
      </c>
      <c r="F570" s="34"/>
      <c r="G570" s="36" t="s">
        <v>1063</v>
      </c>
      <c r="H570" s="48">
        <v>9.81</v>
      </c>
      <c r="I570" s="48">
        <v>9.3000000000000007</v>
      </c>
      <c r="J570" s="21"/>
    </row>
    <row r="571" spans="1:11" x14ac:dyDescent="0.25">
      <c r="A571">
        <v>570</v>
      </c>
      <c r="B571" s="42">
        <v>0</v>
      </c>
      <c r="C571" s="34" t="s">
        <v>779</v>
      </c>
      <c r="D571" s="34"/>
      <c r="E571" s="39">
        <v>100332</v>
      </c>
      <c r="F571" s="34"/>
      <c r="G571" s="36" t="s">
        <v>1064</v>
      </c>
      <c r="H571" s="48">
        <v>6.48</v>
      </c>
      <c r="I571" s="48">
        <v>6.14</v>
      </c>
      <c r="J571" s="21"/>
    </row>
    <row r="572" spans="1:11" x14ac:dyDescent="0.25">
      <c r="A572">
        <v>571</v>
      </c>
      <c r="B572" s="42">
        <v>7266871</v>
      </c>
      <c r="C572" s="34" t="s">
        <v>780</v>
      </c>
      <c r="D572" s="34"/>
      <c r="E572" s="39">
        <v>100332</v>
      </c>
      <c r="F572" s="34"/>
      <c r="G572" s="36" t="s">
        <v>1065</v>
      </c>
      <c r="H572" s="48">
        <v>7.54</v>
      </c>
      <c r="I572" s="48">
        <v>7.15</v>
      </c>
      <c r="J572" s="21"/>
    </row>
    <row r="573" spans="1:11" x14ac:dyDescent="0.25">
      <c r="A573">
        <v>572</v>
      </c>
      <c r="B573" s="78"/>
      <c r="C573" s="71" t="s">
        <v>781</v>
      </c>
      <c r="D573" s="71"/>
      <c r="E573" s="79"/>
      <c r="F573" s="71"/>
      <c r="G573" s="79"/>
      <c r="H573" s="80"/>
      <c r="I573" s="80"/>
      <c r="J573" s="75" t="s">
        <v>583</v>
      </c>
      <c r="K573" t="s">
        <v>1287</v>
      </c>
    </row>
    <row r="574" spans="1:11" x14ac:dyDescent="0.25">
      <c r="A574">
        <v>573</v>
      </c>
      <c r="B574" s="42">
        <v>0</v>
      </c>
      <c r="C574" s="34" t="s">
        <v>782</v>
      </c>
      <c r="D574" s="34"/>
      <c r="E574" s="40">
        <v>100193</v>
      </c>
      <c r="F574" s="34"/>
      <c r="G574" s="36">
        <v>10000013717</v>
      </c>
      <c r="H574" s="48">
        <v>12.35</v>
      </c>
      <c r="I574" s="48">
        <v>17.34</v>
      </c>
      <c r="J574" s="21"/>
    </row>
    <row r="575" spans="1:11" x14ac:dyDescent="0.25">
      <c r="A575">
        <v>574</v>
      </c>
      <c r="B575" s="42">
        <v>0</v>
      </c>
      <c r="C575" s="34" t="s">
        <v>783</v>
      </c>
      <c r="D575" s="34"/>
      <c r="E575" s="40">
        <v>100193</v>
      </c>
      <c r="F575" s="34"/>
      <c r="G575" s="36">
        <v>10000016904</v>
      </c>
      <c r="H575" s="48">
        <v>17.37</v>
      </c>
      <c r="I575" s="48">
        <v>24.39</v>
      </c>
      <c r="J575" s="21"/>
    </row>
    <row r="576" spans="1:11" x14ac:dyDescent="0.25">
      <c r="A576">
        <v>575</v>
      </c>
      <c r="B576" s="42">
        <v>0</v>
      </c>
      <c r="C576" s="34" t="s">
        <v>784</v>
      </c>
      <c r="D576" s="34"/>
      <c r="E576" s="40">
        <v>100193</v>
      </c>
      <c r="F576" s="34"/>
      <c r="G576" s="36">
        <v>10000029467</v>
      </c>
      <c r="H576" s="48">
        <v>22.83</v>
      </c>
      <c r="I576" s="48">
        <v>32.06</v>
      </c>
      <c r="J576" s="21"/>
    </row>
    <row r="577" spans="1:12" x14ac:dyDescent="0.25">
      <c r="A577">
        <v>576</v>
      </c>
      <c r="B577" s="42">
        <v>7282491</v>
      </c>
      <c r="C577" s="34" t="s">
        <v>785</v>
      </c>
      <c r="D577" s="34"/>
      <c r="E577" s="40">
        <v>110244</v>
      </c>
      <c r="F577" s="34"/>
      <c r="G577" s="36">
        <v>10000048461</v>
      </c>
      <c r="H577" s="48">
        <v>4.13</v>
      </c>
      <c r="I577" s="48">
        <v>8.2899999999999991</v>
      </c>
      <c r="J577" s="21"/>
    </row>
    <row r="578" spans="1:12" x14ac:dyDescent="0.25">
      <c r="A578">
        <v>577</v>
      </c>
      <c r="B578" s="42">
        <v>7056517</v>
      </c>
      <c r="C578" s="34" t="s">
        <v>786</v>
      </c>
      <c r="D578" s="34"/>
      <c r="E578" s="40">
        <v>110244</v>
      </c>
      <c r="F578" s="34"/>
      <c r="G578" s="36">
        <v>10296491120</v>
      </c>
      <c r="H578" s="48">
        <v>4.6399999999999997</v>
      </c>
      <c r="I578" s="48">
        <v>9.31</v>
      </c>
      <c r="J578" s="21"/>
    </row>
    <row r="579" spans="1:12" x14ac:dyDescent="0.25">
      <c r="A579">
        <v>578</v>
      </c>
      <c r="B579" s="42">
        <v>1607425</v>
      </c>
      <c r="C579" s="34" t="s">
        <v>787</v>
      </c>
      <c r="D579" s="34" t="s">
        <v>788</v>
      </c>
      <c r="E579" s="40">
        <v>110244</v>
      </c>
      <c r="F579" s="34"/>
      <c r="G579" s="36">
        <v>17020111120</v>
      </c>
      <c r="H579" s="48">
        <v>9</v>
      </c>
      <c r="I579" s="48">
        <v>18.059999999999999</v>
      </c>
      <c r="J579" t="s">
        <v>576</v>
      </c>
      <c r="K579" t="s">
        <v>1287</v>
      </c>
    </row>
    <row r="580" spans="1:12" x14ac:dyDescent="0.25">
      <c r="A580">
        <v>579</v>
      </c>
      <c r="B580" s="42">
        <v>8938565</v>
      </c>
      <c r="C580" s="34" t="s">
        <v>789</v>
      </c>
      <c r="D580" s="34" t="s">
        <v>790</v>
      </c>
      <c r="E580" s="40">
        <v>110244</v>
      </c>
      <c r="F580" s="34"/>
      <c r="G580" s="52">
        <v>17021081120</v>
      </c>
      <c r="H580" s="48">
        <v>6.75</v>
      </c>
      <c r="I580" s="48">
        <v>13.54</v>
      </c>
      <c r="J580" s="21" t="s">
        <v>579</v>
      </c>
      <c r="K580" t="s">
        <v>577</v>
      </c>
      <c r="L580" t="e">
        <f>VLOOKUP(#REF!,market!A545:G787,1,FALSE)</f>
        <v>#REF!</v>
      </c>
    </row>
    <row r="581" spans="1:12" x14ac:dyDescent="0.25">
      <c r="A581">
        <v>580</v>
      </c>
      <c r="B581" s="42">
        <v>5312596</v>
      </c>
      <c r="C581" s="34" t="s">
        <v>791</v>
      </c>
      <c r="D581" s="34" t="s">
        <v>792</v>
      </c>
      <c r="E581" s="40">
        <v>110244</v>
      </c>
      <c r="F581" s="34"/>
      <c r="G581" s="36">
        <v>17021101120</v>
      </c>
      <c r="H581" s="48">
        <v>6.75</v>
      </c>
      <c r="I581" s="48">
        <v>13.54</v>
      </c>
      <c r="J581" t="s">
        <v>576</v>
      </c>
      <c r="K581" t="s">
        <v>1287</v>
      </c>
    </row>
    <row r="582" spans="1:12" x14ac:dyDescent="0.25">
      <c r="A582">
        <v>581</v>
      </c>
      <c r="B582" s="42">
        <v>5015924</v>
      </c>
      <c r="C582" s="34" t="s">
        <v>793</v>
      </c>
      <c r="D582" s="34"/>
      <c r="E582" s="40">
        <v>110244</v>
      </c>
      <c r="F582" s="34"/>
      <c r="G582" s="36">
        <v>17022101120</v>
      </c>
      <c r="H582" s="48">
        <v>9.2200000000000006</v>
      </c>
      <c r="I582" s="48">
        <v>18.5</v>
      </c>
      <c r="J582" s="21"/>
    </row>
    <row r="583" spans="1:12" x14ac:dyDescent="0.25">
      <c r="A583">
        <v>582</v>
      </c>
      <c r="B583" s="42">
        <v>2391201</v>
      </c>
      <c r="C583" s="34" t="s">
        <v>794</v>
      </c>
      <c r="D583" s="34"/>
      <c r="E583" s="40">
        <v>110244</v>
      </c>
      <c r="F583" s="34"/>
      <c r="G583" s="36">
        <v>17023721120</v>
      </c>
      <c r="H583" s="48">
        <v>3.47</v>
      </c>
      <c r="I583" s="48">
        <v>6.95</v>
      </c>
      <c r="J583" s="21"/>
    </row>
    <row r="584" spans="1:12" x14ac:dyDescent="0.25">
      <c r="A584">
        <v>583</v>
      </c>
      <c r="B584" s="42">
        <v>3175953</v>
      </c>
      <c r="C584" s="34" t="s">
        <v>795</v>
      </c>
      <c r="D584" s="34"/>
      <c r="E584" s="40">
        <v>110244</v>
      </c>
      <c r="F584" s="34"/>
      <c r="G584" s="36">
        <v>17026721120</v>
      </c>
      <c r="H584" s="48">
        <v>2.93</v>
      </c>
      <c r="I584" s="48">
        <v>5.87</v>
      </c>
      <c r="J584" s="21"/>
    </row>
    <row r="585" spans="1:12" x14ac:dyDescent="0.25">
      <c r="A585">
        <v>584</v>
      </c>
      <c r="B585" s="42" t="s">
        <v>796</v>
      </c>
      <c r="C585" s="34" t="s">
        <v>797</v>
      </c>
      <c r="D585" s="34"/>
      <c r="E585" s="40" t="s">
        <v>3</v>
      </c>
      <c r="F585" s="34"/>
      <c r="G585" s="36">
        <v>10000037831</v>
      </c>
      <c r="H585" s="48">
        <v>23.72</v>
      </c>
      <c r="I585" s="48">
        <v>33.44</v>
      </c>
      <c r="J585" s="21"/>
    </row>
    <row r="586" spans="1:12" x14ac:dyDescent="0.25">
      <c r="A586">
        <v>585</v>
      </c>
      <c r="B586" s="42">
        <v>7253755</v>
      </c>
      <c r="C586" s="34" t="s">
        <v>798</v>
      </c>
      <c r="D586" s="34"/>
      <c r="E586" s="40" t="s">
        <v>3</v>
      </c>
      <c r="F586" s="34"/>
      <c r="G586" s="36">
        <v>10000043537</v>
      </c>
      <c r="H586" s="48">
        <v>39.58</v>
      </c>
      <c r="I586" s="48">
        <v>55.8</v>
      </c>
      <c r="J586" s="21"/>
    </row>
    <row r="587" spans="1:12" x14ac:dyDescent="0.25">
      <c r="A587">
        <v>586</v>
      </c>
      <c r="B587" s="42">
        <v>7213470</v>
      </c>
      <c r="C587" s="34" t="s">
        <v>799</v>
      </c>
      <c r="D587" s="34"/>
      <c r="E587" s="40" t="s">
        <v>3</v>
      </c>
      <c r="F587" s="34"/>
      <c r="G587" s="36">
        <v>10000043781</v>
      </c>
      <c r="H587" s="48">
        <v>22.9</v>
      </c>
      <c r="I587" s="48">
        <v>32.29</v>
      </c>
      <c r="J587" s="21"/>
    </row>
    <row r="588" spans="1:12" x14ac:dyDescent="0.25">
      <c r="A588">
        <v>587</v>
      </c>
      <c r="B588" s="42">
        <v>7228040</v>
      </c>
      <c r="C588" s="34" t="s">
        <v>800</v>
      </c>
      <c r="D588" s="34"/>
      <c r="E588" s="40" t="s">
        <v>3</v>
      </c>
      <c r="F588" s="34"/>
      <c r="G588" s="36">
        <v>10000044195</v>
      </c>
      <c r="H588" s="48">
        <v>23.27</v>
      </c>
      <c r="I588" s="48">
        <v>32.81</v>
      </c>
      <c r="J588" s="21"/>
    </row>
    <row r="589" spans="1:12" x14ac:dyDescent="0.25">
      <c r="A589">
        <v>588</v>
      </c>
      <c r="B589" s="42">
        <v>7258127</v>
      </c>
      <c r="C589" s="34" t="s">
        <v>801</v>
      </c>
      <c r="D589" s="34"/>
      <c r="E589" s="40" t="s">
        <v>3</v>
      </c>
      <c r="F589" s="34"/>
      <c r="G589" s="36">
        <v>10000044196</v>
      </c>
      <c r="H589" s="48">
        <v>19.190000000000001</v>
      </c>
      <c r="I589" s="48">
        <v>27.06</v>
      </c>
      <c r="J589" s="21"/>
    </row>
    <row r="590" spans="1:12" x14ac:dyDescent="0.25">
      <c r="A590">
        <v>589</v>
      </c>
      <c r="B590" s="42">
        <v>721472</v>
      </c>
      <c r="C590" s="34" t="s">
        <v>802</v>
      </c>
      <c r="D590" s="34"/>
      <c r="E590" s="40" t="s">
        <v>3</v>
      </c>
      <c r="F590" s="34"/>
      <c r="G590" s="36">
        <v>10000052436</v>
      </c>
      <c r="H590" s="48">
        <v>21.58</v>
      </c>
      <c r="I590" s="48">
        <v>30.43</v>
      </c>
      <c r="J590" s="21"/>
    </row>
    <row r="591" spans="1:12" x14ac:dyDescent="0.25">
      <c r="A591">
        <v>590</v>
      </c>
      <c r="B591" s="42">
        <v>7977565</v>
      </c>
      <c r="C591" s="34" t="s">
        <v>803</v>
      </c>
      <c r="D591" s="34"/>
      <c r="E591" s="40" t="s">
        <v>3</v>
      </c>
      <c r="F591" s="34"/>
      <c r="G591" s="36">
        <v>10046210928</v>
      </c>
      <c r="H591" s="48">
        <v>45.84</v>
      </c>
      <c r="I591" s="48">
        <v>64.63</v>
      </c>
      <c r="J591" s="21"/>
    </row>
    <row r="592" spans="1:12" x14ac:dyDescent="0.25">
      <c r="A592">
        <v>591</v>
      </c>
      <c r="B592" s="42">
        <v>7021071</v>
      </c>
      <c r="C592" s="34" t="s">
        <v>804</v>
      </c>
      <c r="D592" s="34" t="s">
        <v>805</v>
      </c>
      <c r="E592" s="40" t="s">
        <v>3</v>
      </c>
      <c r="F592" s="34"/>
      <c r="G592" s="52">
        <v>10110260328</v>
      </c>
      <c r="H592" s="48">
        <v>12.47</v>
      </c>
      <c r="I592" s="48">
        <v>17.579999999999998</v>
      </c>
      <c r="J592" t="s">
        <v>576</v>
      </c>
      <c r="K592" t="s">
        <v>1287</v>
      </c>
    </row>
    <row r="593" spans="1:11" x14ac:dyDescent="0.25">
      <c r="A593">
        <v>592</v>
      </c>
      <c r="B593" s="42">
        <v>3009851</v>
      </c>
      <c r="C593" s="34" t="s">
        <v>806</v>
      </c>
      <c r="D593" s="34"/>
      <c r="E593" s="40" t="s">
        <v>3</v>
      </c>
      <c r="F593" s="34"/>
      <c r="G593" s="36">
        <v>10167020928</v>
      </c>
      <c r="H593" s="48">
        <v>45.84</v>
      </c>
      <c r="I593" s="48">
        <v>64.63</v>
      </c>
      <c r="J593" s="21"/>
    </row>
    <row r="594" spans="1:11" x14ac:dyDescent="0.25">
      <c r="A594">
        <v>593</v>
      </c>
      <c r="B594" s="42">
        <v>3009879</v>
      </c>
      <c r="C594" s="34" t="s">
        <v>807</v>
      </c>
      <c r="D594" s="34" t="s">
        <v>518</v>
      </c>
      <c r="E594" s="40" t="s">
        <v>3</v>
      </c>
      <c r="F594" s="34"/>
      <c r="G594" s="36">
        <v>10174430928</v>
      </c>
      <c r="H594" s="48">
        <v>44.75</v>
      </c>
      <c r="I594" s="48">
        <v>63.09</v>
      </c>
      <c r="J594" t="s">
        <v>576</v>
      </c>
      <c r="K594" t="s">
        <v>1287</v>
      </c>
    </row>
    <row r="595" spans="1:11" x14ac:dyDescent="0.25">
      <c r="A595">
        <v>594</v>
      </c>
      <c r="B595" s="42">
        <v>9901767</v>
      </c>
      <c r="C595" s="34" t="s">
        <v>808</v>
      </c>
      <c r="D595" s="34" t="s">
        <v>809</v>
      </c>
      <c r="E595" s="40" t="s">
        <v>3</v>
      </c>
      <c r="F595" s="34"/>
      <c r="G595" s="36">
        <v>10195430928</v>
      </c>
      <c r="H595" s="48">
        <v>22.95</v>
      </c>
      <c r="I595" s="48">
        <v>32.36</v>
      </c>
      <c r="J595" t="s">
        <v>576</v>
      </c>
      <c r="K595" t="s">
        <v>1289</v>
      </c>
    </row>
    <row r="596" spans="1:11" x14ac:dyDescent="0.25">
      <c r="A596">
        <v>595</v>
      </c>
      <c r="B596" s="42">
        <v>1541871</v>
      </c>
      <c r="C596" s="34" t="s">
        <v>810</v>
      </c>
      <c r="D596" s="34"/>
      <c r="E596" s="40" t="s">
        <v>3</v>
      </c>
      <c r="F596" s="34"/>
      <c r="G596" s="36">
        <v>10197770328</v>
      </c>
      <c r="H596" s="48">
        <v>11.13</v>
      </c>
      <c r="I596" s="48">
        <v>15.69</v>
      </c>
      <c r="J596" s="21"/>
    </row>
    <row r="597" spans="1:11" x14ac:dyDescent="0.25">
      <c r="A597">
        <v>596</v>
      </c>
      <c r="B597" s="42">
        <v>1081433</v>
      </c>
      <c r="C597" s="34" t="s">
        <v>811</v>
      </c>
      <c r="D597" s="34"/>
      <c r="E597" s="40" t="s">
        <v>3</v>
      </c>
      <c r="F597" s="34"/>
      <c r="G597" s="36">
        <v>10209800328</v>
      </c>
      <c r="H597" s="48">
        <v>17.29</v>
      </c>
      <c r="I597" s="48">
        <v>24.38</v>
      </c>
      <c r="J597" s="21"/>
    </row>
    <row r="598" spans="1:11" x14ac:dyDescent="0.25">
      <c r="A598">
        <v>597</v>
      </c>
      <c r="B598" s="42">
        <v>7007443</v>
      </c>
      <c r="C598" s="34" t="s">
        <v>812</v>
      </c>
      <c r="D598" s="34" t="s">
        <v>518</v>
      </c>
      <c r="E598" s="40" t="s">
        <v>3</v>
      </c>
      <c r="F598" s="34"/>
      <c r="G598" s="36">
        <v>10264350928</v>
      </c>
      <c r="H598" s="48">
        <v>24.79</v>
      </c>
      <c r="I598" s="48">
        <v>34.950000000000003</v>
      </c>
      <c r="J598" t="s">
        <v>576</v>
      </c>
      <c r="K598" t="s">
        <v>1287</v>
      </c>
    </row>
    <row r="599" spans="1:11" x14ac:dyDescent="0.25">
      <c r="A599">
        <v>598</v>
      </c>
      <c r="B599" s="42">
        <v>7007394</v>
      </c>
      <c r="C599" s="34" t="s">
        <v>813</v>
      </c>
      <c r="D599" s="34"/>
      <c r="E599" s="40" t="s">
        <v>3</v>
      </c>
      <c r="F599" s="34"/>
      <c r="G599" s="36">
        <v>10264360928</v>
      </c>
      <c r="H599" s="48">
        <v>24.9</v>
      </c>
      <c r="I599" s="48">
        <v>35.11</v>
      </c>
      <c r="J599" s="21"/>
    </row>
    <row r="600" spans="1:11" x14ac:dyDescent="0.25">
      <c r="A600">
        <v>599</v>
      </c>
      <c r="B600" s="42">
        <v>9902373</v>
      </c>
      <c r="C600" s="34" t="s">
        <v>814</v>
      </c>
      <c r="D600" s="34"/>
      <c r="E600" s="40" t="s">
        <v>3</v>
      </c>
      <c r="F600" s="34"/>
      <c r="G600" s="36">
        <v>10270240928</v>
      </c>
      <c r="H600" s="48">
        <v>19.14</v>
      </c>
      <c r="I600" s="48">
        <v>26.99</v>
      </c>
      <c r="J600" s="21"/>
    </row>
    <row r="601" spans="1:11" x14ac:dyDescent="0.25">
      <c r="A601">
        <v>600</v>
      </c>
      <c r="B601" s="42">
        <v>7061901</v>
      </c>
      <c r="C601" s="34" t="s">
        <v>815</v>
      </c>
      <c r="D601" s="34"/>
      <c r="E601" s="40" t="s">
        <v>3</v>
      </c>
      <c r="F601" s="34"/>
      <c r="G601" s="36">
        <v>10300160928</v>
      </c>
      <c r="H601" s="48">
        <v>23.72</v>
      </c>
      <c r="I601" s="48">
        <v>33.44</v>
      </c>
      <c r="J601" s="21"/>
    </row>
    <row r="602" spans="1:11" x14ac:dyDescent="0.25">
      <c r="A602">
        <v>601</v>
      </c>
      <c r="B602" s="42">
        <v>0</v>
      </c>
      <c r="C602" s="34" t="s">
        <v>816</v>
      </c>
      <c r="D602" s="34"/>
      <c r="E602" s="40" t="s">
        <v>3</v>
      </c>
      <c r="F602" s="34"/>
      <c r="G602" s="36">
        <v>10342600928</v>
      </c>
      <c r="H602" s="48">
        <v>8.11</v>
      </c>
      <c r="I602" s="48">
        <v>11.43</v>
      </c>
      <c r="J602" s="21"/>
    </row>
    <row r="603" spans="1:11" x14ac:dyDescent="0.25">
      <c r="A603">
        <v>602</v>
      </c>
      <c r="B603" s="42">
        <v>0</v>
      </c>
      <c r="C603" s="34" t="s">
        <v>817</v>
      </c>
      <c r="D603" s="34"/>
      <c r="E603" s="40" t="s">
        <v>3</v>
      </c>
      <c r="F603" s="34"/>
      <c r="G603" s="36">
        <v>16660100928</v>
      </c>
      <c r="H603" s="48">
        <v>23.72</v>
      </c>
      <c r="I603" s="48">
        <v>33.44</v>
      </c>
      <c r="J603" s="21"/>
    </row>
    <row r="604" spans="1:11" x14ac:dyDescent="0.25">
      <c r="A604">
        <v>603</v>
      </c>
      <c r="B604" s="42">
        <v>0</v>
      </c>
      <c r="C604" s="34" t="s">
        <v>818</v>
      </c>
      <c r="D604" s="34"/>
      <c r="E604" s="40" t="s">
        <v>3</v>
      </c>
      <c r="F604" s="34"/>
      <c r="G604" s="36">
        <v>10000060079</v>
      </c>
      <c r="H604" s="48">
        <v>8.43</v>
      </c>
      <c r="I604" s="48">
        <v>11.89</v>
      </c>
      <c r="J604" s="21"/>
    </row>
    <row r="605" spans="1:11" x14ac:dyDescent="0.25">
      <c r="A605">
        <v>604</v>
      </c>
      <c r="B605" s="42">
        <v>0</v>
      </c>
      <c r="C605" s="34" t="s">
        <v>818</v>
      </c>
      <c r="D605" s="34"/>
      <c r="E605" s="40" t="s">
        <v>4</v>
      </c>
      <c r="F605" s="34"/>
      <c r="G605" s="36">
        <v>10000060079</v>
      </c>
      <c r="H605" s="48">
        <v>10.72</v>
      </c>
      <c r="I605" s="48">
        <v>15.11</v>
      </c>
      <c r="J605" s="21"/>
    </row>
    <row r="606" spans="1:11" x14ac:dyDescent="0.25">
      <c r="A606">
        <v>605</v>
      </c>
      <c r="B606" s="42">
        <v>5316627</v>
      </c>
      <c r="C606" s="34" t="s">
        <v>819</v>
      </c>
      <c r="D606" s="34" t="s">
        <v>820</v>
      </c>
      <c r="E606" s="40" t="s">
        <v>3</v>
      </c>
      <c r="F606" s="34"/>
      <c r="G606" s="36">
        <v>10021540928</v>
      </c>
      <c r="H606" s="48">
        <v>7.03</v>
      </c>
      <c r="I606" s="48">
        <v>9.91</v>
      </c>
      <c r="J606" t="s">
        <v>576</v>
      </c>
      <c r="K606" t="s">
        <v>1287</v>
      </c>
    </row>
    <row r="607" spans="1:11" x14ac:dyDescent="0.25">
      <c r="A607">
        <v>606</v>
      </c>
      <c r="B607" s="42">
        <v>5136627</v>
      </c>
      <c r="C607" s="34" t="s">
        <v>819</v>
      </c>
      <c r="D607" s="34"/>
      <c r="E607" s="40" t="s">
        <v>4</v>
      </c>
      <c r="F607" s="34"/>
      <c r="G607" s="36">
        <v>10021540928</v>
      </c>
      <c r="H607" s="48">
        <v>7.62</v>
      </c>
      <c r="I607" s="48">
        <v>10.74</v>
      </c>
      <c r="J607" s="21"/>
    </row>
    <row r="608" spans="1:11" x14ac:dyDescent="0.25">
      <c r="A608">
        <v>607</v>
      </c>
      <c r="B608" s="42">
        <v>5316631</v>
      </c>
      <c r="C608" s="34" t="s">
        <v>821</v>
      </c>
      <c r="D608" s="34" t="s">
        <v>820</v>
      </c>
      <c r="E608" s="40" t="s">
        <v>3</v>
      </c>
      <c r="F608" s="34"/>
      <c r="G608" s="36">
        <v>10021550928</v>
      </c>
      <c r="H608" s="48">
        <v>6.47</v>
      </c>
      <c r="I608" s="48">
        <v>9.1199999999999992</v>
      </c>
      <c r="J608" t="s">
        <v>576</v>
      </c>
      <c r="K608" t="s">
        <v>1287</v>
      </c>
    </row>
    <row r="609" spans="1:11" x14ac:dyDescent="0.25">
      <c r="A609">
        <v>608</v>
      </c>
      <c r="B609" s="42">
        <v>5316631</v>
      </c>
      <c r="C609" s="34" t="s">
        <v>821</v>
      </c>
      <c r="D609" s="34" t="s">
        <v>820</v>
      </c>
      <c r="E609" s="40" t="s">
        <v>4</v>
      </c>
      <c r="F609" s="34"/>
      <c r="G609" s="36">
        <v>10021550928</v>
      </c>
      <c r="H609" s="48">
        <v>7.01</v>
      </c>
      <c r="I609" s="48">
        <v>9.8800000000000008</v>
      </c>
      <c r="J609" t="s">
        <v>576</v>
      </c>
      <c r="K609" t="s">
        <v>1287</v>
      </c>
    </row>
    <row r="610" spans="1:11" x14ac:dyDescent="0.25">
      <c r="A610">
        <v>609</v>
      </c>
      <c r="B610" s="42">
        <v>2989743</v>
      </c>
      <c r="C610" s="34" t="s">
        <v>822</v>
      </c>
      <c r="D610" s="34"/>
      <c r="E610" s="40" t="s">
        <v>3</v>
      </c>
      <c r="F610" s="34"/>
      <c r="G610" s="36">
        <v>10029400928</v>
      </c>
      <c r="H610" s="48">
        <v>11.33</v>
      </c>
      <c r="I610" s="48">
        <v>15.97</v>
      </c>
      <c r="J610" s="21"/>
    </row>
    <row r="611" spans="1:11" x14ac:dyDescent="0.25">
      <c r="A611">
        <v>610</v>
      </c>
      <c r="B611" s="42">
        <v>2989743</v>
      </c>
      <c r="C611" s="34" t="s">
        <v>822</v>
      </c>
      <c r="D611" s="34"/>
      <c r="E611" s="40" t="s">
        <v>4</v>
      </c>
      <c r="F611" s="34"/>
      <c r="G611" s="36">
        <v>10029400928</v>
      </c>
      <c r="H611" s="48">
        <v>13.84</v>
      </c>
      <c r="I611" s="48">
        <v>19.510000000000002</v>
      </c>
      <c r="J611" s="21"/>
    </row>
    <row r="612" spans="1:11" x14ac:dyDescent="0.25">
      <c r="A612">
        <v>611</v>
      </c>
      <c r="B612" s="42">
        <v>3006616</v>
      </c>
      <c r="C612" s="34" t="s">
        <v>823</v>
      </c>
      <c r="D612" s="34"/>
      <c r="E612" s="40" t="s">
        <v>3</v>
      </c>
      <c r="F612" s="34"/>
      <c r="G612" s="36">
        <v>10035220928</v>
      </c>
      <c r="H612" s="48">
        <v>20.62</v>
      </c>
      <c r="I612" s="48">
        <v>29.07</v>
      </c>
      <c r="J612" s="21"/>
    </row>
    <row r="613" spans="1:11" x14ac:dyDescent="0.25">
      <c r="A613">
        <v>612</v>
      </c>
      <c r="B613" s="42">
        <v>3006616</v>
      </c>
      <c r="C613" s="34" t="s">
        <v>823</v>
      </c>
      <c r="D613" s="34"/>
      <c r="E613" s="40" t="s">
        <v>4</v>
      </c>
      <c r="F613" s="34"/>
      <c r="G613" s="36">
        <v>10035220928</v>
      </c>
      <c r="H613" s="48">
        <v>20.62</v>
      </c>
      <c r="I613" s="48">
        <v>29.07</v>
      </c>
      <c r="J613" s="21"/>
    </row>
    <row r="614" spans="1:11" x14ac:dyDescent="0.25">
      <c r="A614">
        <v>613</v>
      </c>
      <c r="B614" s="42">
        <v>3319249</v>
      </c>
      <c r="C614" s="34" t="s">
        <v>824</v>
      </c>
      <c r="D614" s="34"/>
      <c r="E614" s="40" t="s">
        <v>3</v>
      </c>
      <c r="F614" s="34"/>
      <c r="G614" s="36">
        <v>10037310928</v>
      </c>
      <c r="H614" s="48">
        <v>12.69</v>
      </c>
      <c r="I614" s="48">
        <v>17.89</v>
      </c>
      <c r="J614" s="21"/>
    </row>
    <row r="615" spans="1:11" x14ac:dyDescent="0.25">
      <c r="A615">
        <v>614</v>
      </c>
      <c r="B615" s="42">
        <v>3319249</v>
      </c>
      <c r="C615" s="34" t="s">
        <v>824</v>
      </c>
      <c r="D615" s="34"/>
      <c r="E615" s="40" t="s">
        <v>4</v>
      </c>
      <c r="F615" s="34"/>
      <c r="G615" s="36">
        <v>10037310928</v>
      </c>
      <c r="H615" s="48">
        <v>15.52</v>
      </c>
      <c r="I615" s="48">
        <v>21.88</v>
      </c>
      <c r="J615" s="21"/>
    </row>
    <row r="616" spans="1:11" x14ac:dyDescent="0.25">
      <c r="A616">
        <v>615</v>
      </c>
      <c r="B616" s="42">
        <v>3213438</v>
      </c>
      <c r="C616" s="34" t="s">
        <v>825</v>
      </c>
      <c r="D616" s="34"/>
      <c r="E616" s="40" t="s">
        <v>3</v>
      </c>
      <c r="F616" s="34"/>
      <c r="G616" s="36">
        <v>10037320928</v>
      </c>
      <c r="H616" s="48">
        <v>12.61</v>
      </c>
      <c r="I616" s="48">
        <v>17.78</v>
      </c>
      <c r="J616" s="21"/>
    </row>
    <row r="617" spans="1:11" x14ac:dyDescent="0.25">
      <c r="A617">
        <v>616</v>
      </c>
      <c r="B617" s="42">
        <v>3213438</v>
      </c>
      <c r="C617" s="34" t="s">
        <v>825</v>
      </c>
      <c r="D617" s="34"/>
      <c r="E617" s="40" t="s">
        <v>4</v>
      </c>
      <c r="F617" s="34"/>
      <c r="G617" s="36">
        <v>10037320928</v>
      </c>
      <c r="H617" s="48">
        <v>15.41</v>
      </c>
      <c r="I617" s="48">
        <v>21.73</v>
      </c>
      <c r="J617" s="21"/>
    </row>
    <row r="618" spans="1:11" x14ac:dyDescent="0.25">
      <c r="A618">
        <v>617</v>
      </c>
      <c r="B618" s="42">
        <v>3163753</v>
      </c>
      <c r="C618" s="34" t="s">
        <v>826</v>
      </c>
      <c r="D618" s="34"/>
      <c r="E618" s="40" t="s">
        <v>3</v>
      </c>
      <c r="F618" s="34"/>
      <c r="G618" s="36">
        <v>10038570928</v>
      </c>
      <c r="H618" s="48">
        <v>8.64</v>
      </c>
      <c r="I618" s="48">
        <v>12.18</v>
      </c>
      <c r="J618" s="21"/>
    </row>
    <row r="619" spans="1:11" x14ac:dyDescent="0.25">
      <c r="A619">
        <v>618</v>
      </c>
      <c r="B619" s="42">
        <v>3163753</v>
      </c>
      <c r="C619" s="34" t="s">
        <v>826</v>
      </c>
      <c r="D619" s="34"/>
      <c r="E619" s="40" t="s">
        <v>4</v>
      </c>
      <c r="F619" s="34"/>
      <c r="G619" s="36">
        <v>10038570928</v>
      </c>
      <c r="H619" s="48">
        <v>10.55</v>
      </c>
      <c r="I619" s="48">
        <v>14.87</v>
      </c>
      <c r="J619" s="21"/>
    </row>
    <row r="620" spans="1:11" x14ac:dyDescent="0.25">
      <c r="A620">
        <v>619</v>
      </c>
      <c r="B620" s="42">
        <v>2989772</v>
      </c>
      <c r="C620" s="34" t="s">
        <v>827</v>
      </c>
      <c r="D620" s="34"/>
      <c r="E620" s="40" t="s">
        <v>3</v>
      </c>
      <c r="F620" s="34"/>
      <c r="G620" s="36">
        <v>10038590928</v>
      </c>
      <c r="H620" s="48">
        <v>8.85</v>
      </c>
      <c r="I620" s="48">
        <v>12.48</v>
      </c>
      <c r="J620" s="21"/>
    </row>
    <row r="621" spans="1:11" x14ac:dyDescent="0.25">
      <c r="A621">
        <v>620</v>
      </c>
      <c r="B621" s="42">
        <v>2989772</v>
      </c>
      <c r="C621" s="34" t="s">
        <v>827</v>
      </c>
      <c r="D621" s="34"/>
      <c r="E621" s="40" t="s">
        <v>4</v>
      </c>
      <c r="F621" s="34"/>
      <c r="G621" s="36">
        <v>10038590928</v>
      </c>
      <c r="H621" s="48">
        <v>10.81</v>
      </c>
      <c r="I621" s="48">
        <v>15.24</v>
      </c>
      <c r="J621" s="21"/>
    </row>
    <row r="622" spans="1:11" x14ac:dyDescent="0.25">
      <c r="A622">
        <v>621</v>
      </c>
      <c r="B622" s="42">
        <v>3009919</v>
      </c>
      <c r="C622" s="34" t="s">
        <v>828</v>
      </c>
      <c r="D622" s="34" t="s">
        <v>820</v>
      </c>
      <c r="E622" s="40" t="s">
        <v>3</v>
      </c>
      <c r="F622" s="34"/>
      <c r="G622" s="36">
        <v>10055670928</v>
      </c>
      <c r="H622" s="48">
        <v>12.06</v>
      </c>
      <c r="I622" s="48">
        <v>17</v>
      </c>
      <c r="J622" s="21" t="s">
        <v>579</v>
      </c>
      <c r="K622" t="s">
        <v>577</v>
      </c>
    </row>
    <row r="623" spans="1:11" x14ac:dyDescent="0.25">
      <c r="A623">
        <v>622</v>
      </c>
      <c r="B623" s="42">
        <v>3009919</v>
      </c>
      <c r="C623" s="34" t="s">
        <v>828</v>
      </c>
      <c r="D623" s="34" t="s">
        <v>820</v>
      </c>
      <c r="E623" s="40" t="s">
        <v>4</v>
      </c>
      <c r="F623" s="34"/>
      <c r="G623" s="36">
        <v>10055670928</v>
      </c>
      <c r="H623" s="48">
        <v>14.73</v>
      </c>
      <c r="I623" s="48">
        <v>20.77</v>
      </c>
      <c r="J623" s="21" t="s">
        <v>579</v>
      </c>
      <c r="K623" t="s">
        <v>577</v>
      </c>
    </row>
    <row r="624" spans="1:11" x14ac:dyDescent="0.25">
      <c r="A624">
        <v>623</v>
      </c>
      <c r="B624" s="42">
        <v>2969568</v>
      </c>
      <c r="C624" s="34" t="s">
        <v>829</v>
      </c>
      <c r="D624" s="34"/>
      <c r="E624" s="40" t="s">
        <v>3</v>
      </c>
      <c r="F624" s="34"/>
      <c r="G624" s="36">
        <v>10057780928</v>
      </c>
      <c r="H624" s="48">
        <v>6.36</v>
      </c>
      <c r="I624" s="48">
        <v>8.9700000000000006</v>
      </c>
      <c r="J624" s="21"/>
    </row>
    <row r="625" spans="1:11" x14ac:dyDescent="0.25">
      <c r="A625">
        <v>624</v>
      </c>
      <c r="B625" s="42">
        <v>2969568</v>
      </c>
      <c r="C625" s="34" t="s">
        <v>829</v>
      </c>
      <c r="D625" s="34"/>
      <c r="E625" s="40" t="s">
        <v>4</v>
      </c>
      <c r="F625" s="34"/>
      <c r="G625" s="36">
        <v>10057780928</v>
      </c>
      <c r="H625" s="48">
        <v>6.89</v>
      </c>
      <c r="I625" s="48">
        <v>9.7100000000000009</v>
      </c>
      <c r="J625" s="21"/>
    </row>
    <row r="626" spans="1:11" x14ac:dyDescent="0.25">
      <c r="A626">
        <v>625</v>
      </c>
      <c r="B626" s="42">
        <v>2971053</v>
      </c>
      <c r="C626" s="34" t="s">
        <v>830</v>
      </c>
      <c r="D626" s="34"/>
      <c r="E626" s="40" t="s">
        <v>3</v>
      </c>
      <c r="F626" s="34"/>
      <c r="G626" s="36">
        <v>10164770928</v>
      </c>
      <c r="H626" s="48">
        <v>7.8</v>
      </c>
      <c r="I626" s="48">
        <v>11</v>
      </c>
      <c r="J626" s="21"/>
    </row>
    <row r="627" spans="1:11" x14ac:dyDescent="0.25">
      <c r="A627">
        <v>626</v>
      </c>
      <c r="B627" s="42">
        <v>2971053</v>
      </c>
      <c r="C627" s="34" t="s">
        <v>830</v>
      </c>
      <c r="D627" s="34"/>
      <c r="E627" s="40" t="s">
        <v>4</v>
      </c>
      <c r="F627" s="34"/>
      <c r="G627" s="36">
        <v>10164770928</v>
      </c>
      <c r="H627" s="48">
        <v>8.2899999999999991</v>
      </c>
      <c r="I627" s="48">
        <v>11.69</v>
      </c>
      <c r="J627" s="21"/>
    </row>
    <row r="628" spans="1:11" x14ac:dyDescent="0.25">
      <c r="A628">
        <v>627</v>
      </c>
      <c r="B628" s="42">
        <v>2971053</v>
      </c>
      <c r="C628" s="34" t="s">
        <v>831</v>
      </c>
      <c r="D628" s="34"/>
      <c r="E628" s="40" t="s">
        <v>3</v>
      </c>
      <c r="F628" s="34"/>
      <c r="G628" s="36">
        <v>10164780928</v>
      </c>
      <c r="H628" s="48">
        <v>7.8</v>
      </c>
      <c r="I628" s="48">
        <v>11</v>
      </c>
      <c r="J628" s="21"/>
    </row>
    <row r="629" spans="1:11" x14ac:dyDescent="0.25">
      <c r="A629">
        <v>628</v>
      </c>
      <c r="B629" s="42">
        <v>2971053</v>
      </c>
      <c r="C629" s="34" t="s">
        <v>831</v>
      </c>
      <c r="D629" s="34"/>
      <c r="E629" s="40" t="s">
        <v>4</v>
      </c>
      <c r="F629" s="34"/>
      <c r="G629" s="36">
        <v>10164780928</v>
      </c>
      <c r="H629" s="48">
        <v>8.2899999999999991</v>
      </c>
      <c r="I629" s="48">
        <v>11.69</v>
      </c>
      <c r="J629" s="21"/>
    </row>
    <row r="630" spans="1:11" x14ac:dyDescent="0.25">
      <c r="A630">
        <v>629</v>
      </c>
      <c r="B630" s="42">
        <v>7068352</v>
      </c>
      <c r="C630" s="34" t="s">
        <v>832</v>
      </c>
      <c r="D630" s="34" t="s">
        <v>833</v>
      </c>
      <c r="E630" s="40" t="s">
        <v>3</v>
      </c>
      <c r="F630" s="34"/>
      <c r="G630" s="36">
        <v>10299010928</v>
      </c>
      <c r="H630" s="48">
        <v>15.72</v>
      </c>
      <c r="I630" s="48">
        <v>22.16</v>
      </c>
      <c r="J630" s="21" t="s">
        <v>579</v>
      </c>
      <c r="K630" t="s">
        <v>577</v>
      </c>
    </row>
    <row r="631" spans="1:11" x14ac:dyDescent="0.25">
      <c r="A631">
        <v>630</v>
      </c>
      <c r="B631" s="42">
        <v>7068352</v>
      </c>
      <c r="C631" s="34" t="s">
        <v>832</v>
      </c>
      <c r="D631" s="34" t="s">
        <v>833</v>
      </c>
      <c r="E631" s="40" t="s">
        <v>4</v>
      </c>
      <c r="F631" s="34"/>
      <c r="G631" s="36">
        <v>10299010928</v>
      </c>
      <c r="H631" s="48">
        <v>23.58</v>
      </c>
      <c r="I631" s="48">
        <v>33.25</v>
      </c>
      <c r="J631" s="21" t="s">
        <v>579</v>
      </c>
      <c r="K631" t="s">
        <v>577</v>
      </c>
    </row>
    <row r="632" spans="1:11" x14ac:dyDescent="0.25">
      <c r="A632">
        <v>631</v>
      </c>
      <c r="B632" s="42">
        <v>7107446</v>
      </c>
      <c r="C632" s="34" t="s">
        <v>834</v>
      </c>
      <c r="D632" s="34"/>
      <c r="E632" s="40" t="s">
        <v>3</v>
      </c>
      <c r="F632" s="34"/>
      <c r="G632" s="36">
        <v>10365230928</v>
      </c>
      <c r="H632" s="48">
        <v>2.65</v>
      </c>
      <c r="I632" s="48">
        <v>3.74</v>
      </c>
      <c r="J632" s="21"/>
    </row>
    <row r="633" spans="1:11" x14ac:dyDescent="0.25">
      <c r="A633">
        <v>632</v>
      </c>
      <c r="B633" s="42">
        <v>7107446</v>
      </c>
      <c r="C633" s="34" t="s">
        <v>834</v>
      </c>
      <c r="D633" s="34"/>
      <c r="E633" s="40" t="s">
        <v>4</v>
      </c>
      <c r="F633" s="34"/>
      <c r="G633" s="36">
        <v>10365230928</v>
      </c>
      <c r="H633" s="48">
        <v>3.97</v>
      </c>
      <c r="I633" s="48">
        <v>5.6</v>
      </c>
      <c r="J633" s="21"/>
    </row>
    <row r="634" spans="1:11" x14ac:dyDescent="0.25">
      <c r="A634">
        <v>633</v>
      </c>
      <c r="B634" s="42">
        <v>7184759</v>
      </c>
      <c r="C634" s="34" t="s">
        <v>835</v>
      </c>
      <c r="D634" s="34"/>
      <c r="E634" s="40" t="s">
        <v>3</v>
      </c>
      <c r="F634" s="34"/>
      <c r="G634" s="36">
        <v>10460120928</v>
      </c>
      <c r="H634" s="48">
        <v>5.69</v>
      </c>
      <c r="I634" s="48">
        <v>8.02</v>
      </c>
      <c r="J634" s="21"/>
    </row>
    <row r="635" spans="1:11" x14ac:dyDescent="0.25">
      <c r="A635">
        <v>634</v>
      </c>
      <c r="B635" s="42">
        <v>7184759</v>
      </c>
      <c r="C635" s="34" t="s">
        <v>835</v>
      </c>
      <c r="D635" s="34"/>
      <c r="E635" s="40" t="s">
        <v>4</v>
      </c>
      <c r="F635" s="34"/>
      <c r="G635" s="36">
        <v>10460120928</v>
      </c>
      <c r="H635" s="48">
        <v>8.5299999999999994</v>
      </c>
      <c r="I635" s="48">
        <v>12.03</v>
      </c>
      <c r="J635" s="21"/>
    </row>
    <row r="636" spans="1:11" x14ac:dyDescent="0.25">
      <c r="A636">
        <v>635</v>
      </c>
      <c r="B636" s="42">
        <v>7184759</v>
      </c>
      <c r="C636" s="34" t="s">
        <v>836</v>
      </c>
      <c r="D636" s="34"/>
      <c r="E636" s="40" t="s">
        <v>3</v>
      </c>
      <c r="F636" s="34"/>
      <c r="G636" s="36">
        <v>10460210928</v>
      </c>
      <c r="H636" s="48">
        <v>9.24</v>
      </c>
      <c r="I636" s="48">
        <v>13.03</v>
      </c>
      <c r="J636" s="21"/>
    </row>
    <row r="637" spans="1:11" x14ac:dyDescent="0.25">
      <c r="A637">
        <v>636</v>
      </c>
      <c r="B637" s="42">
        <v>7184759</v>
      </c>
      <c r="C637" s="34" t="s">
        <v>836</v>
      </c>
      <c r="D637" s="34"/>
      <c r="E637" s="40" t="s">
        <v>4</v>
      </c>
      <c r="F637" s="34"/>
      <c r="G637" s="36">
        <v>10460210928</v>
      </c>
      <c r="H637" s="48">
        <v>4.97</v>
      </c>
      <c r="I637" s="48">
        <v>7.01</v>
      </c>
      <c r="J637" s="21"/>
    </row>
    <row r="638" spans="1:11" x14ac:dyDescent="0.25">
      <c r="A638">
        <v>637</v>
      </c>
      <c r="B638" s="42">
        <v>1820578</v>
      </c>
      <c r="C638" s="34" t="s">
        <v>837</v>
      </c>
      <c r="D638" s="34" t="s">
        <v>838</v>
      </c>
      <c r="E638" s="40" t="s">
        <v>3</v>
      </c>
      <c r="F638" s="34"/>
      <c r="G638" s="36">
        <v>10703040928</v>
      </c>
      <c r="H638" s="48">
        <v>9.01</v>
      </c>
      <c r="I638" s="48">
        <v>12.7</v>
      </c>
      <c r="J638" t="s">
        <v>576</v>
      </c>
      <c r="K638" t="s">
        <v>1287</v>
      </c>
    </row>
    <row r="639" spans="1:11" x14ac:dyDescent="0.25">
      <c r="A639">
        <v>638</v>
      </c>
      <c r="B639" s="42">
        <v>1820578</v>
      </c>
      <c r="C639" s="34" t="s">
        <v>837</v>
      </c>
      <c r="D639" s="34" t="s">
        <v>838</v>
      </c>
      <c r="E639" s="40" t="s">
        <v>4</v>
      </c>
      <c r="F639" s="34"/>
      <c r="G639" s="36">
        <v>10703040928</v>
      </c>
      <c r="H639" s="48">
        <v>9.76</v>
      </c>
      <c r="I639" s="48">
        <v>13.76</v>
      </c>
      <c r="J639" t="s">
        <v>576</v>
      </c>
      <c r="K639" t="s">
        <v>1287</v>
      </c>
    </row>
    <row r="640" spans="1:11" x14ac:dyDescent="0.25">
      <c r="A640">
        <v>639</v>
      </c>
      <c r="B640" s="42">
        <v>2155881</v>
      </c>
      <c r="C640" s="34" t="s">
        <v>839</v>
      </c>
      <c r="D640" s="34" t="s">
        <v>840</v>
      </c>
      <c r="E640" s="40" t="s">
        <v>3</v>
      </c>
      <c r="F640" s="34"/>
      <c r="G640" s="36">
        <v>10703140928</v>
      </c>
      <c r="H640" s="48">
        <v>8.2200000000000006</v>
      </c>
      <c r="I640" s="48">
        <v>11.59</v>
      </c>
      <c r="J640" t="s">
        <v>576</v>
      </c>
      <c r="K640" t="s">
        <v>1287</v>
      </c>
    </row>
    <row r="641" spans="1:11" x14ac:dyDescent="0.25">
      <c r="A641">
        <v>640</v>
      </c>
      <c r="B641" s="42">
        <v>2155881</v>
      </c>
      <c r="C641" s="34" t="s">
        <v>839</v>
      </c>
      <c r="D641" s="34" t="s">
        <v>840</v>
      </c>
      <c r="E641" s="40" t="s">
        <v>4</v>
      </c>
      <c r="F641" s="34"/>
      <c r="G641" s="36">
        <v>10703140928</v>
      </c>
      <c r="H641" s="48">
        <v>8.91</v>
      </c>
      <c r="I641" s="48">
        <v>12.56</v>
      </c>
      <c r="J641" t="s">
        <v>576</v>
      </c>
      <c r="K641" t="s">
        <v>1287</v>
      </c>
    </row>
    <row r="642" spans="1:11" x14ac:dyDescent="0.25">
      <c r="A642">
        <v>641</v>
      </c>
      <c r="B642" s="42">
        <v>2155846</v>
      </c>
      <c r="C642" s="34" t="s">
        <v>841</v>
      </c>
      <c r="D642" s="34" t="s">
        <v>820</v>
      </c>
      <c r="E642" s="40" t="s">
        <v>3</v>
      </c>
      <c r="F642" s="34"/>
      <c r="G642" s="36">
        <v>10703340928</v>
      </c>
      <c r="H642" s="48">
        <v>5.98</v>
      </c>
      <c r="I642" s="48">
        <v>8.43</v>
      </c>
      <c r="J642" s="21" t="s">
        <v>576</v>
      </c>
      <c r="K642" t="s">
        <v>1287</v>
      </c>
    </row>
    <row r="643" spans="1:11" x14ac:dyDescent="0.25">
      <c r="A643">
        <v>642</v>
      </c>
      <c r="B643" s="42">
        <v>2155846</v>
      </c>
      <c r="C643" s="34" t="s">
        <v>841</v>
      </c>
      <c r="D643" s="34" t="s">
        <v>820</v>
      </c>
      <c r="E643" s="40" t="s">
        <v>4</v>
      </c>
      <c r="F643" s="34"/>
      <c r="G643" s="36">
        <v>10703340928</v>
      </c>
      <c r="H643" s="48">
        <v>8.9600000000000009</v>
      </c>
      <c r="I643" s="48">
        <v>12.64</v>
      </c>
      <c r="J643" s="21" t="s">
        <v>576</v>
      </c>
      <c r="K643" t="s">
        <v>1287</v>
      </c>
    </row>
    <row r="644" spans="1:11" x14ac:dyDescent="0.25">
      <c r="A644">
        <v>643</v>
      </c>
      <c r="B644" s="42">
        <v>2155905</v>
      </c>
      <c r="C644" s="34" t="s">
        <v>842</v>
      </c>
      <c r="D644" s="34"/>
      <c r="E644" s="40" t="s">
        <v>3</v>
      </c>
      <c r="F644" s="34"/>
      <c r="G644" s="36">
        <v>10703440928</v>
      </c>
      <c r="H644" s="48">
        <v>7.17</v>
      </c>
      <c r="I644" s="48">
        <v>10.11</v>
      </c>
      <c r="J644" s="21"/>
    </row>
    <row r="645" spans="1:11" x14ac:dyDescent="0.25">
      <c r="A645">
        <v>644</v>
      </c>
      <c r="B645" s="42">
        <v>2155905</v>
      </c>
      <c r="C645" s="34" t="s">
        <v>842</v>
      </c>
      <c r="D645" s="34"/>
      <c r="E645" s="40" t="s">
        <v>4</v>
      </c>
      <c r="F645" s="34"/>
      <c r="G645" s="36">
        <v>10703440928</v>
      </c>
      <c r="H645" s="48">
        <v>7.77</v>
      </c>
      <c r="I645" s="48">
        <v>10.95</v>
      </c>
      <c r="J645" s="21"/>
    </row>
    <row r="646" spans="1:11" x14ac:dyDescent="0.25">
      <c r="A646">
        <v>645</v>
      </c>
      <c r="B646" s="42">
        <v>1837461</v>
      </c>
      <c r="C646" s="34" t="s">
        <v>843</v>
      </c>
      <c r="D646" s="34" t="s">
        <v>820</v>
      </c>
      <c r="E646" s="40" t="s">
        <v>3</v>
      </c>
      <c r="F646" s="34"/>
      <c r="G646" s="36">
        <v>10703640928</v>
      </c>
      <c r="H646" s="48">
        <v>9</v>
      </c>
      <c r="I646" s="48">
        <v>12.69</v>
      </c>
      <c r="J646" t="s">
        <v>576</v>
      </c>
      <c r="K646" t="s">
        <v>1287</v>
      </c>
    </row>
    <row r="647" spans="1:11" x14ac:dyDescent="0.25">
      <c r="A647">
        <v>646</v>
      </c>
      <c r="B647" s="42">
        <v>1837461</v>
      </c>
      <c r="C647" s="34" t="s">
        <v>843</v>
      </c>
      <c r="D647" s="34" t="s">
        <v>820</v>
      </c>
      <c r="E647" s="40" t="s">
        <v>4</v>
      </c>
      <c r="F647" s="34"/>
      <c r="G647" s="36">
        <v>10703640928</v>
      </c>
      <c r="H647" s="48">
        <v>9.76</v>
      </c>
      <c r="I647" s="48">
        <v>13.76</v>
      </c>
      <c r="J647" t="s">
        <v>576</v>
      </c>
      <c r="K647" t="s">
        <v>1287</v>
      </c>
    </row>
    <row r="648" spans="1:11" x14ac:dyDescent="0.25">
      <c r="A648">
        <v>647</v>
      </c>
      <c r="B648" s="42">
        <v>2155830</v>
      </c>
      <c r="C648" s="34" t="s">
        <v>844</v>
      </c>
      <c r="D648" s="34" t="s">
        <v>845</v>
      </c>
      <c r="E648" s="40" t="s">
        <v>3</v>
      </c>
      <c r="F648" s="34"/>
      <c r="G648" s="36">
        <v>10703680928</v>
      </c>
      <c r="H648" s="48">
        <v>6.15</v>
      </c>
      <c r="I648" s="48">
        <v>8.67</v>
      </c>
      <c r="J648" t="s">
        <v>576</v>
      </c>
      <c r="K648" t="s">
        <v>1287</v>
      </c>
    </row>
    <row r="649" spans="1:11" x14ac:dyDescent="0.25">
      <c r="A649">
        <v>648</v>
      </c>
      <c r="B649" s="42">
        <v>2155830</v>
      </c>
      <c r="C649" s="34" t="s">
        <v>844</v>
      </c>
      <c r="D649" s="34" t="s">
        <v>845</v>
      </c>
      <c r="E649" s="40" t="s">
        <v>4</v>
      </c>
      <c r="F649" s="34"/>
      <c r="G649" s="36">
        <v>10703680928</v>
      </c>
      <c r="H649" s="48">
        <v>9.2200000000000006</v>
      </c>
      <c r="I649" s="48">
        <v>13</v>
      </c>
      <c r="J649" t="s">
        <v>576</v>
      </c>
      <c r="K649" t="s">
        <v>1287</v>
      </c>
    </row>
    <row r="650" spans="1:11" x14ac:dyDescent="0.25">
      <c r="A650">
        <v>649</v>
      </c>
      <c r="B650" s="42">
        <v>2149658</v>
      </c>
      <c r="C650" s="34" t="s">
        <v>846</v>
      </c>
      <c r="D650" s="34"/>
      <c r="E650" s="40" t="s">
        <v>3</v>
      </c>
      <c r="F650" s="34"/>
      <c r="G650" s="36">
        <v>10703780928</v>
      </c>
      <c r="H650" s="48">
        <v>7.38</v>
      </c>
      <c r="I650" s="48">
        <v>10.41</v>
      </c>
      <c r="J650" s="21"/>
    </row>
    <row r="651" spans="1:11" x14ac:dyDescent="0.25">
      <c r="A651">
        <v>650</v>
      </c>
      <c r="B651" s="42">
        <v>2149658</v>
      </c>
      <c r="C651" s="34" t="s">
        <v>846</v>
      </c>
      <c r="D651" s="34"/>
      <c r="E651" s="40" t="s">
        <v>4</v>
      </c>
      <c r="F651" s="34"/>
      <c r="G651" s="36">
        <v>10703780928</v>
      </c>
      <c r="H651" s="48">
        <v>7.99</v>
      </c>
      <c r="I651" s="48">
        <v>11.27</v>
      </c>
      <c r="J651" s="21"/>
    </row>
    <row r="652" spans="1:11" x14ac:dyDescent="0.25">
      <c r="A652">
        <v>651</v>
      </c>
      <c r="B652" s="42">
        <v>9905434</v>
      </c>
      <c r="C652" s="34" t="s">
        <v>847</v>
      </c>
      <c r="D652" s="34"/>
      <c r="E652" s="40" t="s">
        <v>3</v>
      </c>
      <c r="F652" s="34"/>
      <c r="G652" s="36">
        <v>16660000928</v>
      </c>
      <c r="H652" s="48">
        <v>9.32</v>
      </c>
      <c r="I652" s="48">
        <v>13.13</v>
      </c>
      <c r="J652" s="21"/>
    </row>
    <row r="653" spans="1:11" x14ac:dyDescent="0.25">
      <c r="A653">
        <v>652</v>
      </c>
      <c r="B653" s="42">
        <v>9905434</v>
      </c>
      <c r="C653" s="34" t="s">
        <v>847</v>
      </c>
      <c r="D653" s="34"/>
      <c r="E653" s="40" t="s">
        <v>4</v>
      </c>
      <c r="F653" s="34"/>
      <c r="G653" s="36">
        <v>16660000928</v>
      </c>
      <c r="H653" s="48">
        <v>13.97</v>
      </c>
      <c r="I653" s="48">
        <v>19.7</v>
      </c>
      <c r="J653" s="21"/>
    </row>
    <row r="654" spans="1:11" x14ac:dyDescent="0.25">
      <c r="A654">
        <v>653</v>
      </c>
      <c r="B654" s="42">
        <v>7118803</v>
      </c>
      <c r="C654" s="34" t="s">
        <v>848</v>
      </c>
      <c r="D654" s="34"/>
      <c r="E654" s="40" t="s">
        <v>4</v>
      </c>
      <c r="F654" s="34"/>
      <c r="G654" s="36">
        <v>10000038479</v>
      </c>
      <c r="H654" s="48">
        <v>26.65</v>
      </c>
      <c r="I654" s="48">
        <v>37.57</v>
      </c>
      <c r="J654" s="21"/>
    </row>
    <row r="655" spans="1:11" x14ac:dyDescent="0.25">
      <c r="A655">
        <v>654</v>
      </c>
      <c r="B655" s="42">
        <v>7165324</v>
      </c>
      <c r="C655" s="34" t="s">
        <v>849</v>
      </c>
      <c r="D655" s="34"/>
      <c r="E655" s="40" t="s">
        <v>4</v>
      </c>
      <c r="F655" s="34"/>
      <c r="G655" s="36">
        <v>10000038942</v>
      </c>
      <c r="H655" s="48">
        <v>24.13</v>
      </c>
      <c r="I655" s="48">
        <v>34.020000000000003</v>
      </c>
      <c r="J655" s="21"/>
    </row>
    <row r="656" spans="1:11" x14ac:dyDescent="0.25">
      <c r="A656">
        <v>655</v>
      </c>
      <c r="B656" s="42">
        <v>7192725</v>
      </c>
      <c r="C656" s="34" t="s">
        <v>850</v>
      </c>
      <c r="D656" s="34"/>
      <c r="E656" s="40" t="s">
        <v>4</v>
      </c>
      <c r="F656" s="34"/>
      <c r="G656" s="36">
        <v>10000051698</v>
      </c>
      <c r="H656" s="48">
        <v>32.43</v>
      </c>
      <c r="I656" s="48">
        <v>45.72</v>
      </c>
      <c r="J656" s="21"/>
    </row>
    <row r="657" spans="1:11" x14ac:dyDescent="0.25">
      <c r="A657">
        <v>656</v>
      </c>
      <c r="B657" s="42">
        <v>4474704</v>
      </c>
      <c r="C657" s="34" t="s">
        <v>851</v>
      </c>
      <c r="D657" s="34"/>
      <c r="E657" s="40" t="s">
        <v>4</v>
      </c>
      <c r="F657" s="34"/>
      <c r="G657" s="36">
        <v>10061470928</v>
      </c>
      <c r="H657" s="48">
        <v>22.66</v>
      </c>
      <c r="I657" s="48">
        <v>31.95</v>
      </c>
      <c r="J657" s="21"/>
    </row>
    <row r="658" spans="1:11" x14ac:dyDescent="0.25">
      <c r="A658">
        <v>657</v>
      </c>
      <c r="B658" s="42">
        <v>7065918</v>
      </c>
      <c r="C658" s="34" t="s">
        <v>852</v>
      </c>
      <c r="D658" s="34"/>
      <c r="E658" s="40" t="s">
        <v>4</v>
      </c>
      <c r="F658" s="34"/>
      <c r="G658" s="36">
        <v>10214220928</v>
      </c>
      <c r="H658" s="48">
        <v>10.46</v>
      </c>
      <c r="I658" s="48">
        <v>14.75</v>
      </c>
      <c r="J658" s="21"/>
    </row>
    <row r="659" spans="1:11" x14ac:dyDescent="0.25">
      <c r="A659">
        <v>658</v>
      </c>
      <c r="B659" s="42">
        <v>2399330</v>
      </c>
      <c r="C659" s="34" t="s">
        <v>853</v>
      </c>
      <c r="D659" s="34"/>
      <c r="E659" s="40" t="s">
        <v>4</v>
      </c>
      <c r="F659" s="34"/>
      <c r="G659" s="36">
        <v>10221780928</v>
      </c>
      <c r="H659" s="48">
        <v>17.91</v>
      </c>
      <c r="I659" s="48">
        <v>25.25</v>
      </c>
      <c r="J659" s="21"/>
    </row>
    <row r="660" spans="1:11" x14ac:dyDescent="0.25">
      <c r="A660">
        <v>659</v>
      </c>
      <c r="B660" s="42">
        <v>7039014</v>
      </c>
      <c r="C660" s="34" t="s">
        <v>854</v>
      </c>
      <c r="D660" s="34"/>
      <c r="E660" s="40" t="s">
        <v>4</v>
      </c>
      <c r="F660" s="34"/>
      <c r="G660" s="36">
        <v>10269760928</v>
      </c>
      <c r="H660" s="48">
        <v>32.840000000000003</v>
      </c>
      <c r="I660" s="48">
        <v>46.3</v>
      </c>
      <c r="J660" s="21"/>
    </row>
    <row r="661" spans="1:11" x14ac:dyDescent="0.25">
      <c r="A661">
        <v>660</v>
      </c>
      <c r="B661" s="42">
        <v>7039014</v>
      </c>
      <c r="C661" s="34" t="s">
        <v>855</v>
      </c>
      <c r="D661" s="34"/>
      <c r="E661" s="40" t="s">
        <v>4</v>
      </c>
      <c r="F661" s="34"/>
      <c r="G661" s="36">
        <v>10286860928</v>
      </c>
      <c r="H661" s="48">
        <v>27.42</v>
      </c>
      <c r="I661" s="48">
        <v>38.659999999999997</v>
      </c>
      <c r="J661" s="21"/>
    </row>
    <row r="662" spans="1:11" x14ac:dyDescent="0.25">
      <c r="A662">
        <v>661</v>
      </c>
      <c r="B662" s="42">
        <v>7076772</v>
      </c>
      <c r="C662" s="34" t="s">
        <v>856</v>
      </c>
      <c r="D662" s="34"/>
      <c r="E662" s="40" t="s">
        <v>4</v>
      </c>
      <c r="F662" s="34"/>
      <c r="G662" s="36">
        <v>10294940928</v>
      </c>
      <c r="H662" s="48">
        <v>25.02</v>
      </c>
      <c r="I662" s="48">
        <v>35.28</v>
      </c>
      <c r="J662" s="21"/>
    </row>
    <row r="663" spans="1:11" x14ac:dyDescent="0.25">
      <c r="A663">
        <v>662</v>
      </c>
      <c r="B663" s="42">
        <v>7116003</v>
      </c>
      <c r="C663" s="34" t="s">
        <v>857</v>
      </c>
      <c r="D663" s="34" t="s">
        <v>858</v>
      </c>
      <c r="E663" s="40" t="s">
        <v>4</v>
      </c>
      <c r="F663" s="34"/>
      <c r="G663" s="36">
        <v>10346960928</v>
      </c>
      <c r="H663" s="48">
        <v>26.39</v>
      </c>
      <c r="I663" s="48">
        <v>37.21</v>
      </c>
      <c r="J663" s="21" t="s">
        <v>577</v>
      </c>
      <c r="K663" t="s">
        <v>1287</v>
      </c>
    </row>
    <row r="664" spans="1:11" x14ac:dyDescent="0.25">
      <c r="A664">
        <v>663</v>
      </c>
      <c r="B664" s="42">
        <v>7094546</v>
      </c>
      <c r="C664" s="34" t="s">
        <v>859</v>
      </c>
      <c r="D664" s="34"/>
      <c r="E664" s="40" t="s">
        <v>4</v>
      </c>
      <c r="F664" s="34"/>
      <c r="G664" s="36">
        <v>10364760928</v>
      </c>
      <c r="H664" s="48">
        <v>32.43</v>
      </c>
      <c r="I664" s="48">
        <v>45.72</v>
      </c>
      <c r="J664" s="21"/>
    </row>
    <row r="665" spans="1:11" x14ac:dyDescent="0.25">
      <c r="A665">
        <v>664</v>
      </c>
      <c r="B665" s="42">
        <v>7136685</v>
      </c>
      <c r="C665" s="34" t="s">
        <v>860</v>
      </c>
      <c r="D665" s="34"/>
      <c r="E665" s="40" t="s">
        <v>4</v>
      </c>
      <c r="F665" s="34"/>
      <c r="G665" s="36">
        <v>10368640928</v>
      </c>
      <c r="H665" s="48">
        <v>34.07</v>
      </c>
      <c r="I665" s="48">
        <v>48.04</v>
      </c>
      <c r="J665" s="21"/>
    </row>
    <row r="666" spans="1:11" x14ac:dyDescent="0.25">
      <c r="A666">
        <v>665</v>
      </c>
      <c r="B666" s="42">
        <v>8416705</v>
      </c>
      <c r="C666" s="34" t="s">
        <v>861</v>
      </c>
      <c r="D666" s="34" t="s">
        <v>862</v>
      </c>
      <c r="E666" s="40" t="s">
        <v>4</v>
      </c>
      <c r="F666" s="34"/>
      <c r="G666" s="36">
        <v>10383500928</v>
      </c>
      <c r="H666" s="48">
        <v>13.75</v>
      </c>
      <c r="I666" s="48">
        <v>19.39</v>
      </c>
      <c r="J666" s="21" t="s">
        <v>579</v>
      </c>
      <c r="K666" t="s">
        <v>577</v>
      </c>
    </row>
    <row r="667" spans="1:11" x14ac:dyDescent="0.25">
      <c r="A667">
        <v>666</v>
      </c>
      <c r="B667" s="42">
        <v>2374613</v>
      </c>
      <c r="C667" s="34" t="s">
        <v>863</v>
      </c>
      <c r="D667" s="34" t="s">
        <v>509</v>
      </c>
      <c r="E667" s="40" t="s">
        <v>4</v>
      </c>
      <c r="F667" s="34"/>
      <c r="G667" s="36">
        <v>10703000928</v>
      </c>
      <c r="H667" s="48">
        <v>30.95</v>
      </c>
      <c r="I667" s="48">
        <v>43.64</v>
      </c>
      <c r="J667" s="21" t="s">
        <v>579</v>
      </c>
      <c r="K667" t="s">
        <v>577</v>
      </c>
    </row>
    <row r="668" spans="1:11" x14ac:dyDescent="0.25">
      <c r="A668">
        <v>667</v>
      </c>
      <c r="B668" s="42">
        <v>2188031</v>
      </c>
      <c r="C668" s="34" t="s">
        <v>864</v>
      </c>
      <c r="D668" s="34" t="s">
        <v>820</v>
      </c>
      <c r="E668" s="40" t="s">
        <v>4</v>
      </c>
      <c r="F668" s="34"/>
      <c r="G668" s="36">
        <v>10703020928</v>
      </c>
      <c r="H668" s="48">
        <v>33.74</v>
      </c>
      <c r="I668" s="48">
        <v>47.57</v>
      </c>
      <c r="J668" t="s">
        <v>576</v>
      </c>
      <c r="K668" t="s">
        <v>1287</v>
      </c>
    </row>
    <row r="669" spans="1:11" x14ac:dyDescent="0.25">
      <c r="A669">
        <v>668</v>
      </c>
      <c r="B669" s="42">
        <v>3067727</v>
      </c>
      <c r="C669" s="34" t="s">
        <v>865</v>
      </c>
      <c r="D669" s="34"/>
      <c r="E669" s="40" t="s">
        <v>4</v>
      </c>
      <c r="F669" s="34"/>
      <c r="G669" s="36">
        <v>10703030928</v>
      </c>
      <c r="H669" s="48">
        <v>31.84</v>
      </c>
      <c r="I669" s="48">
        <v>44.89</v>
      </c>
      <c r="J669" s="21"/>
    </row>
    <row r="670" spans="1:11" x14ac:dyDescent="0.25">
      <c r="A670">
        <v>669</v>
      </c>
      <c r="B670" s="42">
        <v>2498453</v>
      </c>
      <c r="C670" s="34" t="s">
        <v>866</v>
      </c>
      <c r="D670" s="34"/>
      <c r="E670" s="40" t="s">
        <v>4</v>
      </c>
      <c r="F670" s="34"/>
      <c r="G670" s="36">
        <v>10703100928</v>
      </c>
      <c r="H670" s="48">
        <v>30.95</v>
      </c>
      <c r="I670" s="48">
        <v>43.64</v>
      </c>
      <c r="J670" s="21"/>
    </row>
    <row r="671" spans="1:11" x14ac:dyDescent="0.25">
      <c r="A671">
        <v>670</v>
      </c>
      <c r="B671" s="42">
        <v>2194474</v>
      </c>
      <c r="C671" s="34" t="s">
        <v>867</v>
      </c>
      <c r="D671" s="34" t="s">
        <v>820</v>
      </c>
      <c r="E671" s="40" t="s">
        <v>4</v>
      </c>
      <c r="F671" s="34"/>
      <c r="G671" s="36">
        <v>10703120928</v>
      </c>
      <c r="H671" s="48">
        <v>33.74</v>
      </c>
      <c r="I671" s="48">
        <v>47.57</v>
      </c>
      <c r="J671" t="s">
        <v>576</v>
      </c>
      <c r="K671" t="s">
        <v>1287</v>
      </c>
    </row>
    <row r="672" spans="1:11" x14ac:dyDescent="0.25">
      <c r="A672">
        <v>671</v>
      </c>
      <c r="B672" s="42">
        <v>2189267</v>
      </c>
      <c r="C672" s="34" t="s">
        <v>868</v>
      </c>
      <c r="D672" s="34"/>
      <c r="E672" s="40" t="s">
        <v>4</v>
      </c>
      <c r="F672" s="34"/>
      <c r="G672" s="36">
        <v>10703220928</v>
      </c>
      <c r="H672" s="48">
        <v>40.78</v>
      </c>
      <c r="I672" s="48">
        <v>57.5</v>
      </c>
      <c r="J672" s="21"/>
    </row>
    <row r="673" spans="1:11" x14ac:dyDescent="0.25">
      <c r="A673">
        <v>672</v>
      </c>
      <c r="B673" s="42">
        <v>2188045</v>
      </c>
      <c r="C673" s="34" t="s">
        <v>869</v>
      </c>
      <c r="D673" s="34" t="s">
        <v>820</v>
      </c>
      <c r="E673" s="40" t="s">
        <v>4</v>
      </c>
      <c r="F673" s="34"/>
      <c r="G673" s="36">
        <v>10703320928</v>
      </c>
      <c r="H673" s="48">
        <v>34.29</v>
      </c>
      <c r="I673" s="48">
        <v>48.35</v>
      </c>
      <c r="J673" t="s">
        <v>576</v>
      </c>
      <c r="K673" t="s">
        <v>1287</v>
      </c>
    </row>
    <row r="674" spans="1:11" x14ac:dyDescent="0.25">
      <c r="A674">
        <v>673</v>
      </c>
      <c r="B674" s="42"/>
      <c r="C674" s="34" t="s">
        <v>870</v>
      </c>
      <c r="D674" s="34"/>
      <c r="E674" s="40" t="s">
        <v>4</v>
      </c>
      <c r="F674" s="34"/>
      <c r="G674" s="36">
        <v>10703420928</v>
      </c>
      <c r="H674" s="48">
        <v>34.29</v>
      </c>
      <c r="I674" s="48">
        <v>48.35</v>
      </c>
      <c r="J674" s="21"/>
    </row>
    <row r="675" spans="1:11" x14ac:dyDescent="0.25">
      <c r="A675">
        <v>674</v>
      </c>
      <c r="B675" s="42">
        <v>2188058</v>
      </c>
      <c r="C675" s="34" t="s">
        <v>871</v>
      </c>
      <c r="D675" s="34" t="s">
        <v>809</v>
      </c>
      <c r="E675" s="40" t="s">
        <v>4</v>
      </c>
      <c r="F675" s="34"/>
      <c r="G675" s="36">
        <v>10703620928</v>
      </c>
      <c r="H675" s="48">
        <v>32.74</v>
      </c>
      <c r="I675" s="48">
        <v>46.16</v>
      </c>
      <c r="J675" t="s">
        <v>576</v>
      </c>
      <c r="K675" t="s">
        <v>1287</v>
      </c>
    </row>
    <row r="676" spans="1:11" x14ac:dyDescent="0.25">
      <c r="A676">
        <v>675</v>
      </c>
      <c r="B676" s="42">
        <v>2183258</v>
      </c>
      <c r="C676" s="34" t="s">
        <v>872</v>
      </c>
      <c r="D676" s="34"/>
      <c r="E676" s="40" t="s">
        <v>4</v>
      </c>
      <c r="F676" s="34"/>
      <c r="G676" s="36">
        <v>10703720928</v>
      </c>
      <c r="H676" s="48">
        <v>32.74</v>
      </c>
      <c r="I676" s="48">
        <v>46.16</v>
      </c>
      <c r="J676" s="21"/>
    </row>
    <row r="677" spans="1:11" x14ac:dyDescent="0.25">
      <c r="A677">
        <v>676</v>
      </c>
      <c r="B677" s="42">
        <v>0</v>
      </c>
      <c r="C677" s="34" t="s">
        <v>873</v>
      </c>
      <c r="D677" s="34"/>
      <c r="E677" s="40" t="s">
        <v>4</v>
      </c>
      <c r="F677" s="34"/>
      <c r="G677" s="36">
        <v>17033220928</v>
      </c>
      <c r="H677" s="48">
        <v>32.630000000000003</v>
      </c>
      <c r="I677" s="48">
        <v>46.01</v>
      </c>
      <c r="J677" s="21"/>
    </row>
    <row r="678" spans="1:11" x14ac:dyDescent="0.25">
      <c r="A678">
        <v>677</v>
      </c>
      <c r="B678" s="42">
        <v>7178415</v>
      </c>
      <c r="C678" s="34" t="s">
        <v>874</v>
      </c>
      <c r="D678" s="34"/>
      <c r="E678" s="40">
        <v>100154</v>
      </c>
      <c r="F678" s="34"/>
      <c r="G678" s="36">
        <v>10000013716</v>
      </c>
      <c r="H678" s="48">
        <v>9.19</v>
      </c>
      <c r="I678" s="48">
        <v>28.42</v>
      </c>
      <c r="J678" s="21"/>
    </row>
    <row r="679" spans="1:11" x14ac:dyDescent="0.25">
      <c r="A679">
        <v>678</v>
      </c>
      <c r="B679" s="42">
        <v>7178415</v>
      </c>
      <c r="C679" s="34" t="s">
        <v>874</v>
      </c>
      <c r="D679" s="34"/>
      <c r="E679" s="40">
        <v>100155</v>
      </c>
      <c r="F679" s="34"/>
      <c r="G679" s="36">
        <v>10000013716</v>
      </c>
      <c r="H679" s="48">
        <v>9.19</v>
      </c>
      <c r="I679" s="48">
        <v>27.51</v>
      </c>
      <c r="J679" s="21"/>
    </row>
    <row r="680" spans="1:11" x14ac:dyDescent="0.25">
      <c r="A680">
        <v>679</v>
      </c>
      <c r="B680" s="42">
        <v>0</v>
      </c>
      <c r="C680" s="34" t="s">
        <v>875</v>
      </c>
      <c r="D680" s="34"/>
      <c r="E680" s="40">
        <v>100154</v>
      </c>
      <c r="F680" s="34"/>
      <c r="G680" s="36">
        <v>10000055327</v>
      </c>
      <c r="H680" s="48">
        <v>10.41</v>
      </c>
      <c r="I680" s="48">
        <v>32.19</v>
      </c>
      <c r="J680" s="21"/>
    </row>
    <row r="681" spans="1:11" x14ac:dyDescent="0.25">
      <c r="A681">
        <v>680</v>
      </c>
      <c r="B681" s="42">
        <v>0</v>
      </c>
      <c r="C681" s="34" t="s">
        <v>875</v>
      </c>
      <c r="D681" s="34"/>
      <c r="E681" s="40">
        <v>100155</v>
      </c>
      <c r="F681" s="34"/>
      <c r="G681" s="36">
        <v>10000055327</v>
      </c>
      <c r="H681" s="48">
        <v>10.41</v>
      </c>
      <c r="I681" s="48">
        <v>31.16</v>
      </c>
      <c r="J681" s="21"/>
    </row>
    <row r="682" spans="1:11" x14ac:dyDescent="0.25">
      <c r="A682">
        <v>681</v>
      </c>
      <c r="B682" s="42">
        <v>7242870</v>
      </c>
      <c r="C682" s="34" t="s">
        <v>876</v>
      </c>
      <c r="D682" s="34"/>
      <c r="E682" s="40">
        <v>100154</v>
      </c>
      <c r="F682" s="34"/>
      <c r="G682" s="36">
        <v>10000055325</v>
      </c>
      <c r="H682" s="48">
        <v>10.54</v>
      </c>
      <c r="I682" s="48">
        <v>32.590000000000003</v>
      </c>
      <c r="J682" s="21"/>
    </row>
    <row r="683" spans="1:11" x14ac:dyDescent="0.25">
      <c r="A683">
        <v>682</v>
      </c>
      <c r="B683" s="42">
        <v>7242870</v>
      </c>
      <c r="C683" s="34" t="s">
        <v>876</v>
      </c>
      <c r="D683" s="34"/>
      <c r="E683" s="40">
        <v>100155</v>
      </c>
      <c r="F683" s="34"/>
      <c r="G683" s="36">
        <v>10000055325</v>
      </c>
      <c r="H683" s="48">
        <v>10.54</v>
      </c>
      <c r="I683" s="48">
        <v>31.55</v>
      </c>
      <c r="J683" s="21"/>
    </row>
    <row r="684" spans="1:11" x14ac:dyDescent="0.25">
      <c r="A684">
        <v>683</v>
      </c>
      <c r="B684" s="42">
        <v>3076977</v>
      </c>
      <c r="C684" s="34" t="s">
        <v>877</v>
      </c>
      <c r="D684" s="34" t="s">
        <v>878</v>
      </c>
      <c r="E684" s="40">
        <v>100154</v>
      </c>
      <c r="F684" s="34"/>
      <c r="G684" s="36">
        <v>10000069097</v>
      </c>
      <c r="H684" s="48">
        <v>12.47</v>
      </c>
      <c r="I684" s="48">
        <v>38.56</v>
      </c>
      <c r="J684" t="s">
        <v>576</v>
      </c>
      <c r="K684" t="s">
        <v>1287</v>
      </c>
    </row>
    <row r="685" spans="1:11" x14ac:dyDescent="0.25">
      <c r="A685">
        <v>684</v>
      </c>
      <c r="B685" s="42">
        <v>3076977</v>
      </c>
      <c r="C685" s="34" t="s">
        <v>877</v>
      </c>
      <c r="D685" s="34" t="s">
        <v>878</v>
      </c>
      <c r="E685" s="40">
        <v>100155</v>
      </c>
      <c r="F685" s="34"/>
      <c r="G685" s="36">
        <v>10000069097</v>
      </c>
      <c r="H685" s="48">
        <v>12.47</v>
      </c>
      <c r="I685" s="48">
        <v>37.33</v>
      </c>
      <c r="J685" t="s">
        <v>576</v>
      </c>
      <c r="K685" t="s">
        <v>1287</v>
      </c>
    </row>
    <row r="686" spans="1:11" x14ac:dyDescent="0.25">
      <c r="A686">
        <v>685</v>
      </c>
      <c r="B686" s="42">
        <v>7056933</v>
      </c>
      <c r="C686" s="34" t="s">
        <v>879</v>
      </c>
      <c r="D686" s="34"/>
      <c r="E686" s="40">
        <v>100154</v>
      </c>
      <c r="F686" s="34"/>
      <c r="G686" s="36">
        <v>10000006919</v>
      </c>
      <c r="H686" s="48">
        <v>15.12</v>
      </c>
      <c r="I686" s="48">
        <v>46.75</v>
      </c>
      <c r="J686" s="21"/>
    </row>
    <row r="687" spans="1:11" x14ac:dyDescent="0.25">
      <c r="A687">
        <v>686</v>
      </c>
      <c r="B687" s="42">
        <v>7056933</v>
      </c>
      <c r="C687" s="34" t="s">
        <v>879</v>
      </c>
      <c r="D687" s="34"/>
      <c r="E687" s="40">
        <v>100155</v>
      </c>
      <c r="F687" s="34"/>
      <c r="G687" s="36">
        <v>10000006919</v>
      </c>
      <c r="H687" s="48">
        <v>15.12</v>
      </c>
      <c r="I687" s="48">
        <v>45.26</v>
      </c>
      <c r="J687" s="21"/>
    </row>
    <row r="688" spans="1:11" x14ac:dyDescent="0.25">
      <c r="A688">
        <v>687</v>
      </c>
      <c r="B688" s="42"/>
      <c r="C688" s="34" t="s">
        <v>880</v>
      </c>
      <c r="D688" s="34"/>
      <c r="E688" s="40">
        <v>100154</v>
      </c>
      <c r="F688" s="34"/>
      <c r="G688" s="36">
        <v>10000097886</v>
      </c>
      <c r="H688" s="48">
        <v>15.44</v>
      </c>
      <c r="I688" s="48">
        <v>47.74</v>
      </c>
      <c r="J688" s="21"/>
    </row>
    <row r="689" spans="1:10" x14ac:dyDescent="0.25">
      <c r="A689">
        <v>688</v>
      </c>
      <c r="B689" s="42">
        <v>2984625</v>
      </c>
      <c r="C689" s="34" t="s">
        <v>880</v>
      </c>
      <c r="D689" s="34"/>
      <c r="E689" s="40">
        <v>100155</v>
      </c>
      <c r="F689" s="34"/>
      <c r="G689" s="36">
        <v>10000097886</v>
      </c>
      <c r="H689" s="48">
        <v>15.44</v>
      </c>
      <c r="I689" s="48">
        <v>46.22</v>
      </c>
      <c r="J689" s="21"/>
    </row>
    <row r="690" spans="1:10" x14ac:dyDescent="0.25">
      <c r="A690">
        <v>689</v>
      </c>
      <c r="B690" s="42">
        <v>4063646</v>
      </c>
      <c r="C690" s="34" t="s">
        <v>881</v>
      </c>
      <c r="D690" s="34"/>
      <c r="E690" s="40">
        <v>100154</v>
      </c>
      <c r="F690" s="34"/>
      <c r="G690" s="36">
        <v>10000069005</v>
      </c>
      <c r="H690" s="48">
        <v>15.47</v>
      </c>
      <c r="I690" s="48">
        <v>47.83</v>
      </c>
      <c r="J690" s="21"/>
    </row>
    <row r="691" spans="1:10" x14ac:dyDescent="0.25">
      <c r="A691">
        <v>690</v>
      </c>
      <c r="B691" s="42">
        <v>4063646</v>
      </c>
      <c r="C691" s="34" t="s">
        <v>881</v>
      </c>
      <c r="D691" s="34"/>
      <c r="E691" s="40">
        <v>100155</v>
      </c>
      <c r="F691" s="34"/>
      <c r="G691" s="36">
        <v>10000069005</v>
      </c>
      <c r="H691" s="48">
        <v>15.47</v>
      </c>
      <c r="I691" s="48">
        <v>46.31</v>
      </c>
      <c r="J691" s="21"/>
    </row>
    <row r="692" spans="1:10" x14ac:dyDescent="0.25">
      <c r="A692">
        <v>691</v>
      </c>
      <c r="B692" s="42">
        <v>0</v>
      </c>
      <c r="C692" s="34" t="s">
        <v>882</v>
      </c>
      <c r="D692" s="34"/>
      <c r="E692" s="40">
        <v>100154</v>
      </c>
      <c r="F692" s="34"/>
      <c r="G692" s="36">
        <v>10000013782</v>
      </c>
      <c r="H692" s="48">
        <v>16.72</v>
      </c>
      <c r="I692" s="48">
        <v>51.7</v>
      </c>
      <c r="J692" s="21"/>
    </row>
    <row r="693" spans="1:10" x14ac:dyDescent="0.25">
      <c r="A693">
        <v>692</v>
      </c>
      <c r="B693" s="42">
        <v>0</v>
      </c>
      <c r="C693" s="34" t="s">
        <v>882</v>
      </c>
      <c r="D693" s="34"/>
      <c r="E693" s="40">
        <v>100155</v>
      </c>
      <c r="F693" s="34"/>
      <c r="G693" s="36">
        <v>10000013782</v>
      </c>
      <c r="H693" s="48">
        <v>16.72</v>
      </c>
      <c r="I693" s="48">
        <v>50.05</v>
      </c>
      <c r="J693" s="21"/>
    </row>
    <row r="694" spans="1:10" x14ac:dyDescent="0.25">
      <c r="A694">
        <v>693</v>
      </c>
      <c r="B694" s="42">
        <v>0</v>
      </c>
      <c r="C694" s="34" t="s">
        <v>883</v>
      </c>
      <c r="D694" s="34"/>
      <c r="E694" s="40">
        <v>100154</v>
      </c>
      <c r="F694" s="34"/>
      <c r="G694" s="36">
        <v>10000096170</v>
      </c>
      <c r="H694" s="48">
        <v>21</v>
      </c>
      <c r="I694" s="48">
        <v>64.930000000000007</v>
      </c>
      <c r="J694" s="21"/>
    </row>
    <row r="695" spans="1:10" x14ac:dyDescent="0.25">
      <c r="A695">
        <v>694</v>
      </c>
      <c r="B695" s="42">
        <v>0</v>
      </c>
      <c r="C695" s="34" t="s">
        <v>883</v>
      </c>
      <c r="D695" s="34"/>
      <c r="E695" s="40">
        <v>100155</v>
      </c>
      <c r="F695" s="34"/>
      <c r="G695" s="36">
        <v>10000096170</v>
      </c>
      <c r="H695" s="48">
        <v>21</v>
      </c>
      <c r="I695" s="48">
        <v>62.86</v>
      </c>
      <c r="J695" s="21"/>
    </row>
    <row r="696" spans="1:10" x14ac:dyDescent="0.25">
      <c r="A696">
        <v>695</v>
      </c>
      <c r="B696" s="42">
        <v>7223345</v>
      </c>
      <c r="C696" s="34" t="s">
        <v>884</v>
      </c>
      <c r="D696" s="34"/>
      <c r="E696" s="40">
        <v>100154</v>
      </c>
      <c r="F696" s="34"/>
      <c r="G696" s="36">
        <v>10000013740</v>
      </c>
      <c r="H696" s="48">
        <v>22.72</v>
      </c>
      <c r="I696" s="48">
        <v>70.25</v>
      </c>
      <c r="J696" s="21"/>
    </row>
    <row r="697" spans="1:10" x14ac:dyDescent="0.25">
      <c r="A697">
        <v>696</v>
      </c>
      <c r="B697" s="42">
        <v>7223345</v>
      </c>
      <c r="C697" s="34" t="s">
        <v>884</v>
      </c>
      <c r="D697" s="34"/>
      <c r="E697" s="40">
        <v>100155</v>
      </c>
      <c r="F697" s="34"/>
      <c r="G697" s="36">
        <v>10000013740</v>
      </c>
      <c r="H697" s="48">
        <v>22.72</v>
      </c>
      <c r="I697" s="48">
        <v>68.010000000000005</v>
      </c>
      <c r="J697" s="21"/>
    </row>
    <row r="698" spans="1:10" x14ac:dyDescent="0.25">
      <c r="A698">
        <v>697</v>
      </c>
      <c r="B698" s="42">
        <v>0</v>
      </c>
      <c r="C698" s="34" t="s">
        <v>885</v>
      </c>
      <c r="D698" s="34"/>
      <c r="E698" s="40">
        <v>100154</v>
      </c>
      <c r="F698" s="34"/>
      <c r="G698" s="36">
        <v>10000008443</v>
      </c>
      <c r="H698" s="48">
        <v>22.87</v>
      </c>
      <c r="I698" s="48">
        <v>70.709999999999994</v>
      </c>
      <c r="J698" s="21"/>
    </row>
    <row r="699" spans="1:10" x14ac:dyDescent="0.25">
      <c r="A699">
        <v>698</v>
      </c>
      <c r="B699" s="42">
        <v>0</v>
      </c>
      <c r="C699" s="34" t="s">
        <v>885</v>
      </c>
      <c r="D699" s="34"/>
      <c r="E699" s="40">
        <v>100155</v>
      </c>
      <c r="F699" s="34"/>
      <c r="G699" s="36">
        <v>10000008443</v>
      </c>
      <c r="H699" s="48">
        <v>22.87</v>
      </c>
      <c r="I699" s="48">
        <v>68.459999999999994</v>
      </c>
      <c r="J699" s="21"/>
    </row>
    <row r="700" spans="1:10" x14ac:dyDescent="0.25">
      <c r="A700">
        <v>699</v>
      </c>
      <c r="B700" s="42">
        <v>0</v>
      </c>
      <c r="C700" s="34" t="s">
        <v>886</v>
      </c>
      <c r="D700" s="34"/>
      <c r="E700" s="40">
        <v>100154</v>
      </c>
      <c r="F700" s="34"/>
      <c r="G700" s="36">
        <v>10000069033</v>
      </c>
      <c r="H700" s="48">
        <v>23.04</v>
      </c>
      <c r="I700" s="48">
        <v>71.239999999999995</v>
      </c>
      <c r="J700" s="21"/>
    </row>
    <row r="701" spans="1:10" x14ac:dyDescent="0.25">
      <c r="A701">
        <v>700</v>
      </c>
      <c r="B701" s="42">
        <v>0</v>
      </c>
      <c r="C701" s="34" t="s">
        <v>886</v>
      </c>
      <c r="D701" s="34"/>
      <c r="E701" s="40">
        <v>100155</v>
      </c>
      <c r="F701" s="34"/>
      <c r="G701" s="36">
        <v>10000069033</v>
      </c>
      <c r="H701" s="48">
        <v>23.04</v>
      </c>
      <c r="I701" s="48">
        <v>68.97</v>
      </c>
      <c r="J701" s="21"/>
    </row>
    <row r="702" spans="1:10" x14ac:dyDescent="0.25">
      <c r="A702">
        <v>701</v>
      </c>
      <c r="B702" s="42">
        <v>7091173</v>
      </c>
      <c r="C702" s="34" t="s">
        <v>887</v>
      </c>
      <c r="D702" s="34"/>
      <c r="E702" s="40">
        <v>100154</v>
      </c>
      <c r="F702" s="34"/>
      <c r="G702" s="36">
        <v>10000096694</v>
      </c>
      <c r="H702" s="48">
        <v>24.23</v>
      </c>
      <c r="I702" s="48">
        <v>74.92</v>
      </c>
      <c r="J702" s="21"/>
    </row>
    <row r="703" spans="1:10" x14ac:dyDescent="0.25">
      <c r="A703">
        <v>702</v>
      </c>
      <c r="B703" s="42">
        <v>7091173</v>
      </c>
      <c r="C703" s="34" t="s">
        <v>887</v>
      </c>
      <c r="D703" s="34"/>
      <c r="E703" s="40">
        <v>100155</v>
      </c>
      <c r="F703" s="34"/>
      <c r="G703" s="36">
        <v>10000096694</v>
      </c>
      <c r="H703" s="48">
        <v>24.23</v>
      </c>
      <c r="I703" s="48">
        <v>72.53</v>
      </c>
      <c r="J703" s="21"/>
    </row>
    <row r="704" spans="1:10" x14ac:dyDescent="0.25">
      <c r="A704">
        <v>703</v>
      </c>
      <c r="B704" s="42">
        <v>7876208</v>
      </c>
      <c r="C704" s="34" t="s">
        <v>888</v>
      </c>
      <c r="D704" s="34"/>
      <c r="E704" s="40">
        <v>100154</v>
      </c>
      <c r="F704" s="34"/>
      <c r="G704" s="36">
        <v>10000011750</v>
      </c>
      <c r="H704" s="48">
        <v>24.42</v>
      </c>
      <c r="I704" s="48">
        <v>75.510000000000005</v>
      </c>
      <c r="J704" s="21"/>
    </row>
    <row r="705" spans="1:10" x14ac:dyDescent="0.25">
      <c r="A705">
        <v>704</v>
      </c>
      <c r="B705" s="42">
        <v>7876208</v>
      </c>
      <c r="C705" s="34" t="s">
        <v>888</v>
      </c>
      <c r="D705" s="34"/>
      <c r="E705" s="40">
        <v>100155</v>
      </c>
      <c r="F705" s="34"/>
      <c r="G705" s="36">
        <v>10000011750</v>
      </c>
      <c r="H705" s="48">
        <v>24.42</v>
      </c>
      <c r="I705" s="48">
        <v>73.099999999999994</v>
      </c>
      <c r="J705" s="21"/>
    </row>
    <row r="706" spans="1:10" x14ac:dyDescent="0.25">
      <c r="A706">
        <v>705</v>
      </c>
      <c r="B706" s="42">
        <v>7223446</v>
      </c>
      <c r="C706" s="34" t="s">
        <v>889</v>
      </c>
      <c r="D706" s="34"/>
      <c r="E706" s="40">
        <v>100154</v>
      </c>
      <c r="F706" s="34"/>
      <c r="G706" s="36">
        <v>10000097689</v>
      </c>
      <c r="H706" s="48">
        <v>24.43</v>
      </c>
      <c r="I706" s="48">
        <v>75.540000000000006</v>
      </c>
      <c r="J706" s="21"/>
    </row>
    <row r="707" spans="1:10" x14ac:dyDescent="0.25">
      <c r="A707">
        <v>706</v>
      </c>
      <c r="B707" s="42">
        <v>7223446</v>
      </c>
      <c r="C707" s="34" t="s">
        <v>889</v>
      </c>
      <c r="D707" s="34"/>
      <c r="E707" s="40">
        <v>100155</v>
      </c>
      <c r="F707" s="34"/>
      <c r="G707" s="36">
        <v>10000097689</v>
      </c>
      <c r="H707" s="48">
        <v>24.43</v>
      </c>
      <c r="I707" s="48">
        <v>73.13</v>
      </c>
      <c r="J707" s="21"/>
    </row>
    <row r="708" spans="1:10" x14ac:dyDescent="0.25">
      <c r="A708">
        <v>707</v>
      </c>
      <c r="B708" s="42">
        <v>0</v>
      </c>
      <c r="C708" s="34" t="s">
        <v>890</v>
      </c>
      <c r="D708" s="34"/>
      <c r="E708" s="40">
        <v>100154</v>
      </c>
      <c r="F708" s="34"/>
      <c r="G708" s="36">
        <v>10000037600</v>
      </c>
      <c r="H708" s="48">
        <v>25.58</v>
      </c>
      <c r="I708" s="48">
        <v>79.09</v>
      </c>
      <c r="J708" s="21"/>
    </row>
    <row r="709" spans="1:10" x14ac:dyDescent="0.25">
      <c r="A709">
        <v>708</v>
      </c>
      <c r="B709" s="42">
        <v>0</v>
      </c>
      <c r="C709" s="34" t="s">
        <v>890</v>
      </c>
      <c r="D709" s="34"/>
      <c r="E709" s="40">
        <v>100155</v>
      </c>
      <c r="F709" s="34"/>
      <c r="G709" s="36">
        <v>10000037600</v>
      </c>
      <c r="H709" s="48">
        <v>25.58</v>
      </c>
      <c r="I709" s="48">
        <v>76.569999999999993</v>
      </c>
      <c r="J709" s="21"/>
    </row>
    <row r="710" spans="1:10" x14ac:dyDescent="0.25">
      <c r="A710">
        <v>709</v>
      </c>
      <c r="B710" s="43" t="s">
        <v>891</v>
      </c>
      <c r="C710" s="34" t="s">
        <v>892</v>
      </c>
      <c r="D710" s="34"/>
      <c r="E710" s="40">
        <v>100154</v>
      </c>
      <c r="F710" s="34"/>
      <c r="G710" s="36">
        <v>10000080125</v>
      </c>
      <c r="H710" s="48">
        <v>26.3</v>
      </c>
      <c r="I710" s="48">
        <v>81.319999999999993</v>
      </c>
      <c r="J710" s="21"/>
    </row>
    <row r="711" spans="1:10" x14ac:dyDescent="0.25">
      <c r="A711">
        <v>710</v>
      </c>
      <c r="B711" s="42">
        <v>64345</v>
      </c>
      <c r="C711" s="34" t="s">
        <v>892</v>
      </c>
      <c r="D711" s="34"/>
      <c r="E711" s="40">
        <v>100155</v>
      </c>
      <c r="F711" s="34"/>
      <c r="G711" s="36">
        <v>10000080125</v>
      </c>
      <c r="H711" s="48">
        <v>26.3</v>
      </c>
      <c r="I711" s="48">
        <v>78.72</v>
      </c>
      <c r="J711" s="21"/>
    </row>
    <row r="712" spans="1:10" x14ac:dyDescent="0.25">
      <c r="A712">
        <v>711</v>
      </c>
      <c r="B712" s="42">
        <v>7115137</v>
      </c>
      <c r="C712" s="34" t="s">
        <v>893</v>
      </c>
      <c r="D712" s="34"/>
      <c r="E712" s="40">
        <v>100154</v>
      </c>
      <c r="F712" s="34"/>
      <c r="G712" s="36">
        <v>10000055425</v>
      </c>
      <c r="H712" s="48">
        <v>26.87</v>
      </c>
      <c r="I712" s="48">
        <v>83.08</v>
      </c>
      <c r="J712" s="21"/>
    </row>
    <row r="713" spans="1:10" x14ac:dyDescent="0.25">
      <c r="A713">
        <v>712</v>
      </c>
      <c r="B713" s="42">
        <v>7115137</v>
      </c>
      <c r="C713" s="34" t="s">
        <v>893</v>
      </c>
      <c r="D713" s="34"/>
      <c r="E713" s="40">
        <v>100155</v>
      </c>
      <c r="F713" s="34"/>
      <c r="G713" s="36">
        <v>10000055425</v>
      </c>
      <c r="H713" s="48">
        <v>26.87</v>
      </c>
      <c r="I713" s="48">
        <v>80.430000000000007</v>
      </c>
      <c r="J713" s="21"/>
    </row>
    <row r="714" spans="1:10" x14ac:dyDescent="0.25">
      <c r="A714">
        <v>713</v>
      </c>
      <c r="B714" s="42">
        <v>7091177</v>
      </c>
      <c r="C714" s="34" t="s">
        <v>894</v>
      </c>
      <c r="D714" s="34"/>
      <c r="E714" s="40">
        <v>100154</v>
      </c>
      <c r="F714" s="34"/>
      <c r="G714" s="36">
        <v>10000009860</v>
      </c>
      <c r="H714" s="48">
        <v>27.76</v>
      </c>
      <c r="I714" s="48">
        <v>85.83</v>
      </c>
      <c r="J714" s="21"/>
    </row>
    <row r="715" spans="1:10" x14ac:dyDescent="0.25">
      <c r="A715">
        <v>714</v>
      </c>
      <c r="B715" s="42">
        <v>7091177</v>
      </c>
      <c r="C715" s="34" t="s">
        <v>894</v>
      </c>
      <c r="D715" s="34"/>
      <c r="E715" s="40">
        <v>100155</v>
      </c>
      <c r="F715" s="34"/>
      <c r="G715" s="36">
        <v>10000009860</v>
      </c>
      <c r="H715" s="48">
        <v>27.76</v>
      </c>
      <c r="I715" s="48">
        <v>83.09</v>
      </c>
      <c r="J715" s="21"/>
    </row>
    <row r="716" spans="1:10" x14ac:dyDescent="0.25">
      <c r="A716">
        <v>715</v>
      </c>
      <c r="B716" s="42">
        <v>7002581</v>
      </c>
      <c r="C716" s="34" t="s">
        <v>895</v>
      </c>
      <c r="D716" s="34"/>
      <c r="E716" s="40">
        <v>100154</v>
      </c>
      <c r="F716" s="34"/>
      <c r="G716" s="36">
        <v>10000069050</v>
      </c>
      <c r="H716" s="48">
        <v>31.2</v>
      </c>
      <c r="I716" s="48">
        <v>96.47</v>
      </c>
      <c r="J716" s="21"/>
    </row>
    <row r="717" spans="1:10" x14ac:dyDescent="0.25">
      <c r="A717">
        <v>716</v>
      </c>
      <c r="B717" s="42">
        <v>7002581</v>
      </c>
      <c r="C717" s="34" t="s">
        <v>895</v>
      </c>
      <c r="D717" s="34"/>
      <c r="E717" s="40">
        <v>100155</v>
      </c>
      <c r="F717" s="34"/>
      <c r="G717" s="36">
        <v>10000069050</v>
      </c>
      <c r="H717" s="48">
        <v>31.2</v>
      </c>
      <c r="I717" s="48">
        <v>93.39</v>
      </c>
      <c r="J717" s="21"/>
    </row>
    <row r="718" spans="1:10" x14ac:dyDescent="0.25">
      <c r="A718">
        <v>717</v>
      </c>
      <c r="B718" s="42">
        <v>0</v>
      </c>
      <c r="C718" s="34" t="s">
        <v>896</v>
      </c>
      <c r="D718" s="34"/>
      <c r="E718" s="40">
        <v>100154</v>
      </c>
      <c r="F718" s="34"/>
      <c r="G718" s="36">
        <v>10000008737</v>
      </c>
      <c r="H718" s="48">
        <v>32.28</v>
      </c>
      <c r="I718" s="48">
        <v>99.81</v>
      </c>
      <c r="J718" s="21"/>
    </row>
    <row r="719" spans="1:10" x14ac:dyDescent="0.25">
      <c r="A719">
        <v>718</v>
      </c>
      <c r="B719" s="42">
        <v>0</v>
      </c>
      <c r="C719" s="34" t="s">
        <v>896</v>
      </c>
      <c r="D719" s="34"/>
      <c r="E719" s="40">
        <v>100155</v>
      </c>
      <c r="F719" s="34"/>
      <c r="G719" s="36">
        <v>10000008737</v>
      </c>
      <c r="H719" s="48">
        <v>32.28</v>
      </c>
      <c r="I719" s="48">
        <v>96.62</v>
      </c>
      <c r="J719" s="21"/>
    </row>
    <row r="720" spans="1:10" x14ac:dyDescent="0.25">
      <c r="A720">
        <v>719</v>
      </c>
      <c r="B720" s="42">
        <v>5320363</v>
      </c>
      <c r="C720" s="34" t="s">
        <v>897</v>
      </c>
      <c r="D720" s="34"/>
      <c r="E720" s="40">
        <v>100154</v>
      </c>
      <c r="F720" s="34"/>
      <c r="G720" s="36">
        <v>10000073050</v>
      </c>
      <c r="H720" s="48">
        <v>32.31</v>
      </c>
      <c r="I720" s="48">
        <v>99.9</v>
      </c>
      <c r="J720" s="21"/>
    </row>
    <row r="721" spans="1:10" x14ac:dyDescent="0.25">
      <c r="A721">
        <v>720</v>
      </c>
      <c r="B721" s="42">
        <v>5320363</v>
      </c>
      <c r="C721" s="34" t="s">
        <v>897</v>
      </c>
      <c r="D721" s="34"/>
      <c r="E721" s="40">
        <v>100155</v>
      </c>
      <c r="F721" s="34"/>
      <c r="G721" s="36">
        <v>10000073050</v>
      </c>
      <c r="H721" s="48">
        <v>32.31</v>
      </c>
      <c r="I721" s="48">
        <v>96.71</v>
      </c>
      <c r="J721" s="21"/>
    </row>
    <row r="722" spans="1:10" x14ac:dyDescent="0.25">
      <c r="A722">
        <v>721</v>
      </c>
      <c r="B722" s="42">
        <v>0</v>
      </c>
      <c r="C722" s="34" t="s">
        <v>898</v>
      </c>
      <c r="D722" s="34"/>
      <c r="E722" s="40">
        <v>100154</v>
      </c>
      <c r="F722" s="34"/>
      <c r="G722" s="36">
        <v>10000097370</v>
      </c>
      <c r="H722" s="48">
        <v>32.43</v>
      </c>
      <c r="I722" s="48">
        <v>100.27</v>
      </c>
      <c r="J722" s="21"/>
    </row>
    <row r="723" spans="1:10" x14ac:dyDescent="0.25">
      <c r="A723">
        <v>722</v>
      </c>
      <c r="B723" s="42">
        <v>0</v>
      </c>
      <c r="C723" s="34" t="s">
        <v>898</v>
      </c>
      <c r="D723" s="34"/>
      <c r="E723" s="40">
        <v>100155</v>
      </c>
      <c r="F723" s="34"/>
      <c r="G723" s="36">
        <v>10000097370</v>
      </c>
      <c r="H723" s="48">
        <v>32.43</v>
      </c>
      <c r="I723" s="48">
        <v>97.07</v>
      </c>
      <c r="J723" s="21"/>
    </row>
    <row r="724" spans="1:10" x14ac:dyDescent="0.25">
      <c r="A724">
        <v>723</v>
      </c>
      <c r="B724" s="42">
        <v>4917692</v>
      </c>
      <c r="C724" s="34" t="s">
        <v>899</v>
      </c>
      <c r="D724" s="34"/>
      <c r="E724" s="40">
        <v>100154</v>
      </c>
      <c r="F724" s="34"/>
      <c r="G724" s="36">
        <v>10000015327</v>
      </c>
      <c r="H724" s="48">
        <v>40.08</v>
      </c>
      <c r="I724" s="48">
        <v>123.93</v>
      </c>
      <c r="J724" s="21"/>
    </row>
    <row r="725" spans="1:10" x14ac:dyDescent="0.25">
      <c r="A725">
        <v>724</v>
      </c>
      <c r="B725" s="42">
        <v>4917692</v>
      </c>
      <c r="C725" s="34" t="s">
        <v>899</v>
      </c>
      <c r="D725" s="34"/>
      <c r="E725" s="40">
        <v>100155</v>
      </c>
      <c r="F725" s="34"/>
      <c r="G725" s="36">
        <v>10000015327</v>
      </c>
      <c r="H725" s="48">
        <v>40.08</v>
      </c>
      <c r="I725" s="48">
        <v>119.97</v>
      </c>
      <c r="J725" s="21"/>
    </row>
    <row r="726" spans="1:10" x14ac:dyDescent="0.25">
      <c r="A726">
        <v>725</v>
      </c>
      <c r="B726" s="42">
        <v>7054328</v>
      </c>
      <c r="C726" s="34" t="s">
        <v>900</v>
      </c>
      <c r="D726" s="34"/>
      <c r="E726" s="40">
        <v>100154</v>
      </c>
      <c r="F726" s="34"/>
      <c r="G726" s="36">
        <v>10000097868</v>
      </c>
      <c r="H726" s="48">
        <v>40.479999999999997</v>
      </c>
      <c r="I726" s="48">
        <v>125.16</v>
      </c>
      <c r="J726" s="21"/>
    </row>
    <row r="727" spans="1:10" x14ac:dyDescent="0.25">
      <c r="A727">
        <v>726</v>
      </c>
      <c r="B727" s="42">
        <v>7054328</v>
      </c>
      <c r="C727" s="34" t="s">
        <v>900</v>
      </c>
      <c r="D727" s="34"/>
      <c r="E727" s="40">
        <v>100155</v>
      </c>
      <c r="F727" s="34"/>
      <c r="G727" s="36">
        <v>10000097868</v>
      </c>
      <c r="H727" s="48">
        <v>40.479999999999997</v>
      </c>
      <c r="I727" s="48">
        <v>121.17</v>
      </c>
      <c r="J727" s="21"/>
    </row>
    <row r="728" spans="1:10" x14ac:dyDescent="0.25">
      <c r="A728">
        <v>727</v>
      </c>
      <c r="B728" s="42">
        <v>0</v>
      </c>
      <c r="C728" s="34" t="s">
        <v>901</v>
      </c>
      <c r="D728" s="34"/>
      <c r="E728" s="40">
        <v>100154</v>
      </c>
      <c r="F728" s="34"/>
      <c r="G728" s="36">
        <v>10000015932</v>
      </c>
      <c r="H728" s="48">
        <v>41.5</v>
      </c>
      <c r="I728" s="48">
        <v>128.32</v>
      </c>
      <c r="J728" s="21"/>
    </row>
    <row r="729" spans="1:10" x14ac:dyDescent="0.25">
      <c r="A729">
        <v>728</v>
      </c>
      <c r="B729" s="42">
        <v>0</v>
      </c>
      <c r="C729" s="34" t="s">
        <v>901</v>
      </c>
      <c r="D729" s="34"/>
      <c r="E729" s="40">
        <v>100155</v>
      </c>
      <c r="F729" s="34"/>
      <c r="G729" s="36">
        <v>10000015932</v>
      </c>
      <c r="H729" s="48">
        <v>41.5</v>
      </c>
      <c r="I729" s="48">
        <v>124.22</v>
      </c>
      <c r="J729" s="21"/>
    </row>
    <row r="730" spans="1:10" x14ac:dyDescent="0.25">
      <c r="A730">
        <v>729</v>
      </c>
      <c r="B730" s="42">
        <v>0</v>
      </c>
      <c r="C730" s="34" t="s">
        <v>902</v>
      </c>
      <c r="D730" s="34"/>
      <c r="E730" s="40">
        <v>100154</v>
      </c>
      <c r="F730" s="34"/>
      <c r="G730" s="36">
        <v>10000015232</v>
      </c>
      <c r="H730" s="48">
        <v>41.59</v>
      </c>
      <c r="I730" s="48">
        <v>128.6</v>
      </c>
      <c r="J730" s="21"/>
    </row>
    <row r="731" spans="1:10" x14ac:dyDescent="0.25">
      <c r="A731">
        <v>730</v>
      </c>
      <c r="B731" s="42">
        <v>0</v>
      </c>
      <c r="C731" s="34" t="s">
        <v>902</v>
      </c>
      <c r="D731" s="34"/>
      <c r="E731" s="40">
        <v>100155</v>
      </c>
      <c r="F731" s="34"/>
      <c r="G731" s="36">
        <v>10000015232</v>
      </c>
      <c r="H731" s="48">
        <v>41.59</v>
      </c>
      <c r="I731" s="48">
        <v>124.49</v>
      </c>
      <c r="J731" s="21"/>
    </row>
    <row r="732" spans="1:10" x14ac:dyDescent="0.25">
      <c r="A732">
        <v>731</v>
      </c>
      <c r="B732" s="42">
        <v>0</v>
      </c>
      <c r="C732" s="34" t="s">
        <v>903</v>
      </c>
      <c r="D732" s="34"/>
      <c r="E732" s="40">
        <v>100154</v>
      </c>
      <c r="F732" s="34"/>
      <c r="G732" s="36">
        <v>10000015924</v>
      </c>
      <c r="H732" s="48">
        <v>41.85</v>
      </c>
      <c r="I732" s="48">
        <v>129.4</v>
      </c>
      <c r="J732" s="21"/>
    </row>
    <row r="733" spans="1:10" x14ac:dyDescent="0.25">
      <c r="A733">
        <v>732</v>
      </c>
      <c r="B733" s="42">
        <v>0</v>
      </c>
      <c r="C733" s="34" t="s">
        <v>903</v>
      </c>
      <c r="D733" s="34"/>
      <c r="E733" s="40">
        <v>100155</v>
      </c>
      <c r="F733" s="34"/>
      <c r="G733" s="36">
        <v>10000015924</v>
      </c>
      <c r="H733" s="48">
        <v>41.85</v>
      </c>
      <c r="I733" s="48">
        <v>125.27</v>
      </c>
      <c r="J733" s="21"/>
    </row>
    <row r="734" spans="1:10" x14ac:dyDescent="0.25">
      <c r="A734">
        <v>733</v>
      </c>
      <c r="B734" s="42">
        <v>7140682</v>
      </c>
      <c r="C734" s="34" t="s">
        <v>904</v>
      </c>
      <c r="D734" s="34"/>
      <c r="E734" s="40">
        <v>100154</v>
      </c>
      <c r="F734" s="34"/>
      <c r="G734" s="36">
        <v>10000015230</v>
      </c>
      <c r="H734" s="48">
        <v>42.22</v>
      </c>
      <c r="I734" s="48">
        <v>130.54</v>
      </c>
      <c r="J734" s="21"/>
    </row>
    <row r="735" spans="1:10" x14ac:dyDescent="0.25">
      <c r="A735">
        <v>734</v>
      </c>
      <c r="B735" s="42">
        <v>7140682</v>
      </c>
      <c r="C735" s="34" t="s">
        <v>904</v>
      </c>
      <c r="D735" s="34"/>
      <c r="E735" s="40">
        <v>100155</v>
      </c>
      <c r="F735" s="34"/>
      <c r="G735" s="36">
        <v>10000015230</v>
      </c>
      <c r="H735" s="48">
        <v>42.22</v>
      </c>
      <c r="I735" s="48">
        <v>126.38</v>
      </c>
      <c r="J735" s="21"/>
    </row>
    <row r="736" spans="1:10" x14ac:dyDescent="0.25">
      <c r="A736">
        <v>735</v>
      </c>
      <c r="B736" s="42">
        <v>0</v>
      </c>
      <c r="C736" s="34" t="s">
        <v>905</v>
      </c>
      <c r="D736" s="34"/>
      <c r="E736" s="40">
        <v>100154</v>
      </c>
      <c r="F736" s="34"/>
      <c r="G736" s="36">
        <v>10000015320</v>
      </c>
      <c r="H736" s="48">
        <v>42.94</v>
      </c>
      <c r="I736" s="48">
        <v>132.77000000000001</v>
      </c>
      <c r="J736" s="21"/>
    </row>
    <row r="737" spans="1:10" x14ac:dyDescent="0.25">
      <c r="A737">
        <v>736</v>
      </c>
      <c r="B737" s="42">
        <v>0</v>
      </c>
      <c r="C737" s="34" t="s">
        <v>905</v>
      </c>
      <c r="D737" s="34"/>
      <c r="E737" s="40">
        <v>100155</v>
      </c>
      <c r="F737" s="34"/>
      <c r="G737" s="36">
        <v>10000015320</v>
      </c>
      <c r="H737" s="48">
        <v>42.94</v>
      </c>
      <c r="I737" s="48">
        <v>128.53</v>
      </c>
      <c r="J737" s="21"/>
    </row>
    <row r="738" spans="1:10" x14ac:dyDescent="0.25">
      <c r="A738">
        <v>737</v>
      </c>
      <c r="B738" s="42">
        <v>7001155</v>
      </c>
      <c r="C738" s="34" t="s">
        <v>906</v>
      </c>
      <c r="D738" s="34"/>
      <c r="E738" s="40">
        <v>100154</v>
      </c>
      <c r="F738" s="34"/>
      <c r="G738" s="36">
        <v>10000032041</v>
      </c>
      <c r="H738" s="48">
        <v>47.72</v>
      </c>
      <c r="I738" s="48">
        <v>147.55000000000001</v>
      </c>
      <c r="J738" s="21"/>
    </row>
    <row r="739" spans="1:10" x14ac:dyDescent="0.25">
      <c r="A739">
        <v>738</v>
      </c>
      <c r="B739" s="42">
        <v>7001155</v>
      </c>
      <c r="C739" s="34" t="s">
        <v>906</v>
      </c>
      <c r="D739" s="34"/>
      <c r="E739" s="40">
        <v>100155</v>
      </c>
      <c r="F739" s="34"/>
      <c r="G739" s="36">
        <v>10000032041</v>
      </c>
      <c r="H739" s="48">
        <v>47.72</v>
      </c>
      <c r="I739" s="48">
        <v>142.84</v>
      </c>
      <c r="J739" s="21"/>
    </row>
    <row r="740" spans="1:10" x14ac:dyDescent="0.25">
      <c r="A740">
        <v>739</v>
      </c>
      <c r="B740" s="42">
        <v>0</v>
      </c>
      <c r="C740" s="34" t="s">
        <v>907</v>
      </c>
      <c r="D740" s="34"/>
      <c r="E740" s="40" t="s">
        <v>3</v>
      </c>
      <c r="F740" s="34"/>
      <c r="G740" s="36">
        <v>10000060843</v>
      </c>
      <c r="H740" s="48">
        <v>35.57</v>
      </c>
      <c r="I740" s="48">
        <v>50.15</v>
      </c>
      <c r="J740" s="21"/>
    </row>
    <row r="741" spans="1:10" x14ac:dyDescent="0.25">
      <c r="A741">
        <v>740</v>
      </c>
      <c r="B741" s="42">
        <v>3270792</v>
      </c>
      <c r="C741" s="34" t="s">
        <v>908</v>
      </c>
      <c r="D741" s="34"/>
      <c r="E741" s="40" t="s">
        <v>3</v>
      </c>
      <c r="F741" s="34"/>
      <c r="G741" s="36">
        <v>10218790928</v>
      </c>
      <c r="H741" s="48">
        <v>9.7799999999999994</v>
      </c>
      <c r="I741" s="48">
        <v>13.79</v>
      </c>
      <c r="J741" s="21"/>
    </row>
    <row r="742" spans="1:10" x14ac:dyDescent="0.25">
      <c r="A742">
        <v>741</v>
      </c>
      <c r="B742" s="42">
        <v>3270792</v>
      </c>
      <c r="C742" s="34" t="s">
        <v>908</v>
      </c>
      <c r="D742" s="34"/>
      <c r="E742" s="40" t="s">
        <v>4</v>
      </c>
      <c r="F742" s="34"/>
      <c r="G742" s="36">
        <v>10218790928</v>
      </c>
      <c r="H742" s="48">
        <v>9.32</v>
      </c>
      <c r="I742" s="48">
        <v>13.14</v>
      </c>
      <c r="J742" s="21"/>
    </row>
    <row r="743" spans="1:10" x14ac:dyDescent="0.25">
      <c r="A743">
        <v>742</v>
      </c>
      <c r="B743" s="42">
        <v>7074493</v>
      </c>
      <c r="C743" s="34" t="s">
        <v>909</v>
      </c>
      <c r="D743" s="34"/>
      <c r="E743" s="40" t="s">
        <v>3</v>
      </c>
      <c r="F743" s="34"/>
      <c r="G743" s="36">
        <v>10336050928</v>
      </c>
      <c r="H743" s="48">
        <v>6.89</v>
      </c>
      <c r="I743" s="48">
        <v>9.7100000000000009</v>
      </c>
      <c r="J743" s="21"/>
    </row>
    <row r="744" spans="1:10" x14ac:dyDescent="0.25">
      <c r="A744">
        <v>743</v>
      </c>
      <c r="B744" s="42">
        <v>7074493</v>
      </c>
      <c r="C744" s="34" t="s">
        <v>909</v>
      </c>
      <c r="D744" s="34"/>
      <c r="E744" s="40" t="s">
        <v>4</v>
      </c>
      <c r="F744" s="34"/>
      <c r="G744" s="36">
        <v>10336050928</v>
      </c>
      <c r="H744" s="48">
        <v>10.34</v>
      </c>
      <c r="I744" s="48">
        <v>14.58</v>
      </c>
      <c r="J744" s="21"/>
    </row>
    <row r="745" spans="1:10" x14ac:dyDescent="0.25">
      <c r="A745">
        <v>744</v>
      </c>
      <c r="B745" s="42">
        <v>7074507</v>
      </c>
      <c r="C745" s="34" t="s">
        <v>910</v>
      </c>
      <c r="D745" s="34"/>
      <c r="E745" s="40" t="s">
        <v>3</v>
      </c>
      <c r="F745" s="34"/>
      <c r="G745" s="36">
        <v>10336070928</v>
      </c>
      <c r="H745" s="48">
        <v>4.58</v>
      </c>
      <c r="I745" s="48">
        <v>6.46</v>
      </c>
      <c r="J745" s="21"/>
    </row>
    <row r="746" spans="1:10" x14ac:dyDescent="0.25">
      <c r="A746">
        <v>745</v>
      </c>
      <c r="B746" s="42">
        <v>7074507</v>
      </c>
      <c r="C746" s="34" t="s">
        <v>910</v>
      </c>
      <c r="D746" s="34"/>
      <c r="E746" s="40" t="s">
        <v>4</v>
      </c>
      <c r="F746" s="34"/>
      <c r="G746" s="36">
        <v>10336070928</v>
      </c>
      <c r="H746" s="48">
        <v>4.97</v>
      </c>
      <c r="I746" s="48">
        <v>7.01</v>
      </c>
      <c r="J746" s="21"/>
    </row>
    <row r="747" spans="1:10" x14ac:dyDescent="0.25">
      <c r="A747">
        <v>746</v>
      </c>
      <c r="B747" s="42">
        <v>7109973</v>
      </c>
      <c r="C747" s="34" t="s">
        <v>911</v>
      </c>
      <c r="D747" s="34"/>
      <c r="E747" s="40" t="s">
        <v>3</v>
      </c>
      <c r="F747" s="34"/>
      <c r="G747" s="36">
        <v>10363650928</v>
      </c>
      <c r="H747" s="48">
        <v>7.01</v>
      </c>
      <c r="I747" s="48">
        <v>9.8800000000000008</v>
      </c>
      <c r="J747" s="21"/>
    </row>
    <row r="748" spans="1:10" x14ac:dyDescent="0.25">
      <c r="A748">
        <v>747</v>
      </c>
      <c r="B748" s="42">
        <v>2109678</v>
      </c>
      <c r="C748" s="34" t="s">
        <v>912</v>
      </c>
      <c r="D748" s="34"/>
      <c r="E748" s="40" t="s">
        <v>3</v>
      </c>
      <c r="F748" s="34"/>
      <c r="G748" s="36">
        <v>10703670928</v>
      </c>
      <c r="H748" s="48">
        <v>5.91</v>
      </c>
      <c r="I748" s="48">
        <v>8.33</v>
      </c>
      <c r="J748" s="21"/>
    </row>
    <row r="749" spans="1:10" x14ac:dyDescent="0.25">
      <c r="A749">
        <v>748</v>
      </c>
      <c r="B749" s="42">
        <v>2109678</v>
      </c>
      <c r="C749" s="34" t="s">
        <v>912</v>
      </c>
      <c r="D749" s="34"/>
      <c r="E749" s="40" t="s">
        <v>4</v>
      </c>
      <c r="F749" s="34"/>
      <c r="G749" s="36">
        <v>10703670928</v>
      </c>
      <c r="H749" s="48">
        <v>8.86</v>
      </c>
      <c r="I749" s="48">
        <v>12.49</v>
      </c>
      <c r="J749" s="21"/>
    </row>
    <row r="750" spans="1:10" x14ac:dyDescent="0.25">
      <c r="A750">
        <v>749</v>
      </c>
      <c r="B750" s="42">
        <v>0</v>
      </c>
      <c r="C750" s="34" t="s">
        <v>913</v>
      </c>
      <c r="D750" s="34"/>
      <c r="E750" s="40">
        <v>100154</v>
      </c>
      <c r="F750" s="34"/>
      <c r="G750" s="36">
        <v>10000059993</v>
      </c>
      <c r="H750" s="48">
        <v>22.94</v>
      </c>
      <c r="I750" s="48">
        <v>70.930000000000007</v>
      </c>
      <c r="J750" s="21"/>
    </row>
    <row r="751" spans="1:10" x14ac:dyDescent="0.25">
      <c r="A751">
        <v>750</v>
      </c>
      <c r="B751" s="42">
        <v>0</v>
      </c>
      <c r="C751" s="34" t="s">
        <v>913</v>
      </c>
      <c r="D751" s="34"/>
      <c r="E751" s="40">
        <v>100155</v>
      </c>
      <c r="F751" s="34"/>
      <c r="G751" s="36">
        <v>10000059993</v>
      </c>
      <c r="H751" s="48">
        <v>22.94</v>
      </c>
      <c r="I751" s="48">
        <v>68.67</v>
      </c>
      <c r="J751" s="21"/>
    </row>
    <row r="752" spans="1:10" x14ac:dyDescent="0.25">
      <c r="A752">
        <v>751</v>
      </c>
      <c r="B752" s="42">
        <v>0</v>
      </c>
      <c r="C752" s="34" t="s">
        <v>913</v>
      </c>
      <c r="D752" s="34"/>
      <c r="E752" s="40">
        <v>100154</v>
      </c>
      <c r="F752" s="34"/>
      <c r="G752" s="36">
        <v>10000059993</v>
      </c>
      <c r="H752" s="48">
        <v>22.94</v>
      </c>
      <c r="I752" s="48">
        <v>70.930000000000007</v>
      </c>
      <c r="J752" s="21"/>
    </row>
    <row r="753" spans="1:10" x14ac:dyDescent="0.25">
      <c r="A753">
        <v>752</v>
      </c>
      <c r="B753" s="42">
        <v>0</v>
      </c>
      <c r="C753" s="34" t="s">
        <v>913</v>
      </c>
      <c r="D753" s="34"/>
      <c r="E753" s="40">
        <v>100155</v>
      </c>
      <c r="F753" s="34"/>
      <c r="G753" s="36">
        <v>10000059993</v>
      </c>
      <c r="H753" s="48">
        <v>22.94</v>
      </c>
      <c r="I753" s="48">
        <v>68.67</v>
      </c>
      <c r="J753" s="21"/>
    </row>
    <row r="754" spans="1:10" x14ac:dyDescent="0.25">
      <c r="G754" s="47"/>
      <c r="I754"/>
    </row>
    <row r="755" spans="1:10" x14ac:dyDescent="0.25">
      <c r="G755" s="47"/>
      <c r="I755"/>
    </row>
    <row r="756" spans="1:10" x14ac:dyDescent="0.25">
      <c r="G756" s="47"/>
      <c r="I756"/>
    </row>
    <row r="757" spans="1:10" x14ac:dyDescent="0.25">
      <c r="G757" s="47"/>
      <c r="I757"/>
    </row>
  </sheetData>
  <autoFilter ref="B2:K753" xr:uid="{4581D430-7259-4B0D-AFF9-80A312572368}"/>
  <sortState xmlns:xlrd2="http://schemas.microsoft.com/office/spreadsheetml/2017/richdata2" ref="C379:G389">
    <sortCondition ref="G379:G389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3CEC-0355-4ABF-AC92-05009B3E84A9}">
  <dimension ref="A1:G244"/>
  <sheetViews>
    <sheetView workbookViewId="0">
      <selection sqref="A1:XFD1048576"/>
    </sheetView>
  </sheetViews>
  <sheetFormatPr defaultRowHeight="15" x14ac:dyDescent="0.25"/>
  <cols>
    <col min="3" max="3" width="27.5703125" bestFit="1" customWidth="1"/>
    <col min="6" max="6" width="35" bestFit="1" customWidth="1"/>
    <col min="7" max="7" width="13.5703125" bestFit="1" customWidth="1"/>
  </cols>
  <sheetData>
    <row r="1" spans="1:7" x14ac:dyDescent="0.25">
      <c r="C1" t="s">
        <v>1066</v>
      </c>
    </row>
    <row r="2" spans="1:7" x14ac:dyDescent="0.25">
      <c r="A2" s="32">
        <v>3223825</v>
      </c>
      <c r="B2" s="32" t="s">
        <v>918</v>
      </c>
      <c r="C2" s="33">
        <v>790617</v>
      </c>
      <c r="D2" s="32" t="s">
        <v>576</v>
      </c>
      <c r="E2" s="32" t="s">
        <v>582</v>
      </c>
      <c r="F2" t="s">
        <v>1087</v>
      </c>
      <c r="G2">
        <v>61418</v>
      </c>
    </row>
    <row r="3" spans="1:7" x14ac:dyDescent="0.25">
      <c r="A3" s="32">
        <v>5009709</v>
      </c>
      <c r="B3" s="32" t="s">
        <v>918</v>
      </c>
      <c r="C3" s="33">
        <v>790617</v>
      </c>
      <c r="D3" s="32" t="s">
        <v>576</v>
      </c>
      <c r="E3" s="32" t="s">
        <v>582</v>
      </c>
      <c r="F3" t="s">
        <v>1088</v>
      </c>
      <c r="G3">
        <v>61406</v>
      </c>
    </row>
    <row r="4" spans="1:7" x14ac:dyDescent="0.25">
      <c r="A4" s="32">
        <v>1913797</v>
      </c>
      <c r="B4" s="32" t="s">
        <v>919</v>
      </c>
      <c r="C4" s="33">
        <v>790618</v>
      </c>
      <c r="D4" s="32" t="s">
        <v>576</v>
      </c>
      <c r="E4" s="32" t="s">
        <v>582</v>
      </c>
      <c r="F4" t="s">
        <v>1089</v>
      </c>
      <c r="G4">
        <v>7738712439</v>
      </c>
    </row>
    <row r="5" spans="1:7" x14ac:dyDescent="0.25">
      <c r="A5" s="32">
        <v>5664253</v>
      </c>
      <c r="B5" s="32" t="s">
        <v>919</v>
      </c>
      <c r="C5" s="33">
        <v>790618</v>
      </c>
      <c r="D5" s="32" t="s">
        <v>576</v>
      </c>
      <c r="E5" s="32" t="s">
        <v>582</v>
      </c>
      <c r="F5" t="s">
        <v>1090</v>
      </c>
      <c r="G5">
        <v>7738712685</v>
      </c>
    </row>
    <row r="6" spans="1:7" x14ac:dyDescent="0.25">
      <c r="A6" s="32">
        <v>6451165</v>
      </c>
      <c r="B6" s="32" t="s">
        <v>919</v>
      </c>
      <c r="C6" s="33">
        <v>790618</v>
      </c>
      <c r="D6" s="32" t="s">
        <v>576</v>
      </c>
      <c r="E6" s="32" t="s">
        <v>582</v>
      </c>
      <c r="F6" t="s">
        <v>1091</v>
      </c>
      <c r="G6">
        <v>7738712655</v>
      </c>
    </row>
    <row r="7" spans="1:7" x14ac:dyDescent="0.25">
      <c r="A7" s="32">
        <v>7070150</v>
      </c>
      <c r="B7" s="32" t="s">
        <v>919</v>
      </c>
      <c r="C7" s="33">
        <v>790618</v>
      </c>
      <c r="D7" s="32" t="s">
        <v>576</v>
      </c>
      <c r="E7" s="32" t="s">
        <v>582</v>
      </c>
      <c r="F7" t="s">
        <v>1092</v>
      </c>
      <c r="G7">
        <v>7738712700</v>
      </c>
    </row>
    <row r="8" spans="1:7" x14ac:dyDescent="0.25">
      <c r="A8" s="32">
        <v>7070186</v>
      </c>
      <c r="B8" s="32" t="s">
        <v>919</v>
      </c>
      <c r="C8" s="33">
        <v>790618</v>
      </c>
      <c r="D8" s="32" t="s">
        <v>576</v>
      </c>
      <c r="E8" s="32" t="s">
        <v>582</v>
      </c>
      <c r="F8" t="s">
        <v>1093</v>
      </c>
      <c r="G8">
        <v>7738712699</v>
      </c>
    </row>
    <row r="9" spans="1:7" x14ac:dyDescent="0.25">
      <c r="A9" s="32">
        <v>7077053</v>
      </c>
      <c r="B9" s="32" t="s">
        <v>919</v>
      </c>
      <c r="C9" s="33">
        <v>790618</v>
      </c>
      <c r="D9" s="32" t="s">
        <v>576</v>
      </c>
      <c r="E9" s="32" t="s">
        <v>582</v>
      </c>
      <c r="F9" t="s">
        <v>1094</v>
      </c>
      <c r="G9">
        <v>7738712611</v>
      </c>
    </row>
    <row r="10" spans="1:7" x14ac:dyDescent="0.25">
      <c r="A10" s="32">
        <v>8962243</v>
      </c>
      <c r="B10" s="32" t="s">
        <v>919</v>
      </c>
      <c r="C10" s="33">
        <v>790618</v>
      </c>
      <c r="D10" s="32" t="s">
        <v>576</v>
      </c>
      <c r="E10" s="32" t="s">
        <v>582</v>
      </c>
      <c r="F10" t="s">
        <v>1095</v>
      </c>
      <c r="G10">
        <v>7738712671</v>
      </c>
    </row>
    <row r="11" spans="1:7" x14ac:dyDescent="0.25">
      <c r="A11" s="32">
        <v>2223453</v>
      </c>
      <c r="B11" s="32" t="s">
        <v>920</v>
      </c>
      <c r="C11" s="33">
        <v>790628</v>
      </c>
      <c r="D11" s="32" t="s">
        <v>576</v>
      </c>
      <c r="E11" s="32" t="s">
        <v>582</v>
      </c>
      <c r="F11" t="s">
        <v>1096</v>
      </c>
      <c r="G11">
        <v>5150006960</v>
      </c>
    </row>
    <row r="12" spans="1:7" x14ac:dyDescent="0.25">
      <c r="A12" s="32">
        <v>2223465</v>
      </c>
      <c r="B12" s="32" t="s">
        <v>920</v>
      </c>
      <c r="C12" s="33">
        <v>790628</v>
      </c>
      <c r="D12" s="32" t="s">
        <v>576</v>
      </c>
      <c r="E12" s="32" t="s">
        <v>582</v>
      </c>
      <c r="F12" t="s">
        <v>1097</v>
      </c>
      <c r="G12">
        <v>5150006961</v>
      </c>
    </row>
    <row r="13" spans="1:7" x14ac:dyDescent="0.25">
      <c r="A13" s="32">
        <v>3441395</v>
      </c>
      <c r="B13" s="32" t="s">
        <v>920</v>
      </c>
      <c r="C13" s="33">
        <v>790628</v>
      </c>
      <c r="D13" s="32" t="s">
        <v>576</v>
      </c>
      <c r="E13" s="32" t="s">
        <v>582</v>
      </c>
      <c r="F13" t="s">
        <v>1098</v>
      </c>
    </row>
    <row r="14" spans="1:7" x14ac:dyDescent="0.25">
      <c r="A14" s="32">
        <v>3441407</v>
      </c>
      <c r="B14" s="32" t="s">
        <v>920</v>
      </c>
      <c r="C14" s="33">
        <v>790628</v>
      </c>
      <c r="D14" s="32" t="s">
        <v>576</v>
      </c>
      <c r="E14" s="32" t="s">
        <v>582</v>
      </c>
      <c r="F14" t="s">
        <v>1099</v>
      </c>
    </row>
    <row r="15" spans="1:7" x14ac:dyDescent="0.25">
      <c r="A15" s="32">
        <v>6233441</v>
      </c>
      <c r="B15" s="32" t="s">
        <v>921</v>
      </c>
      <c r="C15" s="33">
        <v>790630</v>
      </c>
      <c r="D15" s="32" t="s">
        <v>576</v>
      </c>
      <c r="E15" s="32" t="s">
        <v>582</v>
      </c>
      <c r="F15" t="s">
        <v>1100</v>
      </c>
      <c r="G15">
        <v>10298</v>
      </c>
    </row>
    <row r="16" spans="1:7" x14ac:dyDescent="0.25">
      <c r="A16" s="32">
        <v>6710594</v>
      </c>
      <c r="B16" s="32" t="s">
        <v>921</v>
      </c>
      <c r="C16" s="33">
        <v>790630</v>
      </c>
      <c r="D16" s="32" t="s">
        <v>576</v>
      </c>
      <c r="E16" s="32" t="s">
        <v>582</v>
      </c>
      <c r="F16" t="s">
        <v>1101</v>
      </c>
      <c r="G16">
        <v>82948</v>
      </c>
    </row>
    <row r="17" spans="1:7" x14ac:dyDescent="0.25">
      <c r="A17" s="32">
        <v>6715957</v>
      </c>
      <c r="B17" s="32" t="s">
        <v>921</v>
      </c>
      <c r="C17" s="33">
        <v>790630</v>
      </c>
      <c r="D17" s="32" t="s">
        <v>576</v>
      </c>
      <c r="E17" s="32" t="s">
        <v>582</v>
      </c>
      <c r="F17" t="s">
        <v>1102</v>
      </c>
      <c r="G17">
        <v>54914</v>
      </c>
    </row>
    <row r="18" spans="1:7" x14ac:dyDescent="0.25">
      <c r="A18" s="32">
        <v>7647563</v>
      </c>
      <c r="B18" s="32" t="s">
        <v>921</v>
      </c>
      <c r="C18" s="33">
        <v>790630</v>
      </c>
      <c r="D18" s="32" t="s">
        <v>576</v>
      </c>
      <c r="E18" s="32" t="s">
        <v>582</v>
      </c>
      <c r="F18" t="s">
        <v>1103</v>
      </c>
      <c r="G18">
        <v>60045</v>
      </c>
    </row>
    <row r="19" spans="1:7" x14ac:dyDescent="0.25">
      <c r="A19" s="32">
        <v>117341</v>
      </c>
      <c r="B19" s="32" t="s">
        <v>921</v>
      </c>
      <c r="C19" s="33">
        <v>790629</v>
      </c>
      <c r="D19" s="32" t="s">
        <v>576</v>
      </c>
      <c r="E19" s="32" t="s">
        <v>582</v>
      </c>
      <c r="F19" t="s">
        <v>1104</v>
      </c>
      <c r="G19">
        <v>10169</v>
      </c>
    </row>
    <row r="20" spans="1:7" x14ac:dyDescent="0.25">
      <c r="A20" s="32">
        <v>143356</v>
      </c>
      <c r="B20" s="32" t="s">
        <v>921</v>
      </c>
      <c r="C20" s="33">
        <v>790629</v>
      </c>
      <c r="D20" s="32" t="s">
        <v>576</v>
      </c>
      <c r="E20" s="32" t="s">
        <v>582</v>
      </c>
      <c r="F20" t="s">
        <v>1105</v>
      </c>
      <c r="G20">
        <v>143356</v>
      </c>
    </row>
    <row r="21" spans="1:7" x14ac:dyDescent="0.25">
      <c r="A21" s="32">
        <v>1245893</v>
      </c>
      <c r="B21" s="32" t="s">
        <v>921</v>
      </c>
      <c r="C21" s="33">
        <v>790629</v>
      </c>
      <c r="D21" s="32" t="s">
        <v>576</v>
      </c>
      <c r="E21" s="32" t="s">
        <v>582</v>
      </c>
      <c r="F21" t="s">
        <v>1106</v>
      </c>
      <c r="G21">
        <v>10017</v>
      </c>
    </row>
    <row r="22" spans="1:7" x14ac:dyDescent="0.25">
      <c r="A22" s="32">
        <v>3327848</v>
      </c>
      <c r="B22" s="32" t="s">
        <v>921</v>
      </c>
      <c r="C22" s="33">
        <v>790629</v>
      </c>
      <c r="D22" s="32" t="s">
        <v>576</v>
      </c>
      <c r="E22" s="32" t="s">
        <v>582</v>
      </c>
      <c r="F22" t="s">
        <v>1107</v>
      </c>
      <c r="G22">
        <v>3327848</v>
      </c>
    </row>
    <row r="23" spans="1:7" x14ac:dyDescent="0.25">
      <c r="A23" s="32">
        <v>3677739</v>
      </c>
      <c r="B23" s="32" t="s">
        <v>921</v>
      </c>
      <c r="C23" s="33">
        <v>790629</v>
      </c>
      <c r="D23" s="32" t="s">
        <v>576</v>
      </c>
      <c r="E23" s="32" t="s">
        <v>582</v>
      </c>
      <c r="F23" t="s">
        <v>1108</v>
      </c>
      <c r="G23">
        <v>3677739</v>
      </c>
    </row>
    <row r="24" spans="1:7" x14ac:dyDescent="0.25">
      <c r="A24" s="32">
        <v>4243747</v>
      </c>
      <c r="B24" s="32" t="s">
        <v>921</v>
      </c>
      <c r="C24" s="33">
        <v>790629</v>
      </c>
      <c r="D24" s="32" t="s">
        <v>576</v>
      </c>
      <c r="E24" s="32" t="s">
        <v>582</v>
      </c>
      <c r="F24" t="s">
        <v>1109</v>
      </c>
      <c r="G24">
        <v>4243747</v>
      </c>
    </row>
    <row r="25" spans="1:7" x14ac:dyDescent="0.25">
      <c r="A25" s="32">
        <v>4675138</v>
      </c>
      <c r="B25" s="32" t="s">
        <v>921</v>
      </c>
      <c r="C25" s="33">
        <v>790629</v>
      </c>
      <c r="D25" s="32" t="s">
        <v>576</v>
      </c>
      <c r="E25" s="32" t="s">
        <v>582</v>
      </c>
      <c r="F25" t="s">
        <v>1110</v>
      </c>
      <c r="G25">
        <v>4675138</v>
      </c>
    </row>
    <row r="26" spans="1:7" x14ac:dyDescent="0.25">
      <c r="A26" s="32">
        <v>4703567</v>
      </c>
      <c r="B26" s="32" t="s">
        <v>921</v>
      </c>
      <c r="C26" s="33">
        <v>790629</v>
      </c>
      <c r="D26" s="32" t="s">
        <v>576</v>
      </c>
      <c r="E26" s="32" t="s">
        <v>582</v>
      </c>
      <c r="F26" t="s">
        <v>1111</v>
      </c>
      <c r="G26">
        <v>4703567</v>
      </c>
    </row>
    <row r="27" spans="1:7" x14ac:dyDescent="0.25">
      <c r="A27" s="32">
        <v>5308721</v>
      </c>
      <c r="B27" s="32" t="s">
        <v>921</v>
      </c>
      <c r="C27" s="33">
        <v>790629</v>
      </c>
      <c r="D27" s="32" t="s">
        <v>576</v>
      </c>
      <c r="E27" s="32" t="s">
        <v>582</v>
      </c>
      <c r="F27" t="s">
        <v>1112</v>
      </c>
      <c r="G27">
        <v>5308721</v>
      </c>
    </row>
    <row r="28" spans="1:7" x14ac:dyDescent="0.25">
      <c r="A28" s="32">
        <v>7386212</v>
      </c>
      <c r="B28" s="32" t="s">
        <v>921</v>
      </c>
      <c r="C28" s="33">
        <v>790629</v>
      </c>
      <c r="D28" s="32" t="s">
        <v>576</v>
      </c>
      <c r="E28" s="32" t="s">
        <v>582</v>
      </c>
      <c r="F28" t="s">
        <v>1113</v>
      </c>
    </row>
    <row r="29" spans="1:7" x14ac:dyDescent="0.25">
      <c r="A29" s="32">
        <v>7489378</v>
      </c>
      <c r="B29" s="32" t="s">
        <v>921</v>
      </c>
      <c r="C29" s="33">
        <v>790629</v>
      </c>
      <c r="D29" s="32" t="s">
        <v>576</v>
      </c>
      <c r="E29" s="32" t="s">
        <v>582</v>
      </c>
      <c r="F29" t="s">
        <v>1114</v>
      </c>
      <c r="G29">
        <v>7489378</v>
      </c>
    </row>
    <row r="30" spans="1:7" x14ac:dyDescent="0.25">
      <c r="A30" s="32">
        <v>9893553</v>
      </c>
      <c r="B30" s="32" t="s">
        <v>921</v>
      </c>
      <c r="C30" s="33">
        <v>790629</v>
      </c>
      <c r="D30" s="32" t="s">
        <v>576</v>
      </c>
      <c r="E30" s="32" t="s">
        <v>582</v>
      </c>
      <c r="F30" t="s">
        <v>1115</v>
      </c>
      <c r="G30">
        <v>71341</v>
      </c>
    </row>
    <row r="31" spans="1:7" x14ac:dyDescent="0.25">
      <c r="A31" s="32">
        <v>1362856</v>
      </c>
      <c r="B31" s="32" t="s">
        <v>922</v>
      </c>
      <c r="C31" s="33">
        <v>790631</v>
      </c>
      <c r="D31" s="32" t="s">
        <v>576</v>
      </c>
      <c r="E31" s="32" t="s">
        <v>582</v>
      </c>
      <c r="F31" t="s">
        <v>1116</v>
      </c>
      <c r="G31" t="s">
        <v>1117</v>
      </c>
    </row>
    <row r="32" spans="1:7" x14ac:dyDescent="0.25">
      <c r="A32" s="32">
        <v>1362868</v>
      </c>
      <c r="B32" s="32" t="s">
        <v>922</v>
      </c>
      <c r="C32" s="33">
        <v>790631</v>
      </c>
      <c r="D32" s="32" t="s">
        <v>576</v>
      </c>
      <c r="E32" s="32" t="s">
        <v>582</v>
      </c>
      <c r="F32" t="s">
        <v>1118</v>
      </c>
      <c r="G32" t="s">
        <v>1057</v>
      </c>
    </row>
    <row r="33" spans="1:7" x14ac:dyDescent="0.25">
      <c r="A33" s="32">
        <v>2321323</v>
      </c>
      <c r="B33" s="32" t="s">
        <v>922</v>
      </c>
      <c r="C33" s="33">
        <v>790631</v>
      </c>
      <c r="D33" s="32" t="s">
        <v>576</v>
      </c>
      <c r="E33" s="32" t="s">
        <v>582</v>
      </c>
      <c r="F33" t="s">
        <v>1119</v>
      </c>
      <c r="G33" t="s">
        <v>1042</v>
      </c>
    </row>
    <row r="34" spans="1:7" x14ac:dyDescent="0.25">
      <c r="A34" s="32">
        <v>3162569</v>
      </c>
      <c r="B34" s="32" t="s">
        <v>922</v>
      </c>
      <c r="C34" s="33">
        <v>790631</v>
      </c>
      <c r="D34" s="32" t="s">
        <v>576</v>
      </c>
      <c r="E34" s="32" t="s">
        <v>582</v>
      </c>
      <c r="F34" t="s">
        <v>1120</v>
      </c>
      <c r="G34" t="s">
        <v>1017</v>
      </c>
    </row>
    <row r="35" spans="1:7" x14ac:dyDescent="0.25">
      <c r="A35" s="32">
        <v>3363365</v>
      </c>
      <c r="B35" s="32" t="s">
        <v>922</v>
      </c>
      <c r="C35" s="33">
        <v>790631</v>
      </c>
      <c r="D35" s="32" t="s">
        <v>576</v>
      </c>
      <c r="E35" s="32" t="s">
        <v>582</v>
      </c>
      <c r="F35" t="s">
        <v>1121</v>
      </c>
      <c r="G35" t="s">
        <v>1025</v>
      </c>
    </row>
    <row r="36" spans="1:7" x14ac:dyDescent="0.25">
      <c r="A36" s="32">
        <v>4680512</v>
      </c>
      <c r="B36" s="32" t="s">
        <v>922</v>
      </c>
      <c r="C36" s="33">
        <v>790631</v>
      </c>
      <c r="D36" s="32" t="s">
        <v>576</v>
      </c>
      <c r="E36" s="32" t="s">
        <v>582</v>
      </c>
      <c r="F36" t="s">
        <v>1122</v>
      </c>
      <c r="G36" t="s">
        <v>1019</v>
      </c>
    </row>
    <row r="37" spans="1:7" x14ac:dyDescent="0.25">
      <c r="A37" s="32">
        <v>5686266</v>
      </c>
      <c r="B37" s="32" t="s">
        <v>922</v>
      </c>
      <c r="C37" s="33">
        <v>790631</v>
      </c>
      <c r="D37" s="32" t="s">
        <v>576</v>
      </c>
      <c r="E37" s="32" t="s">
        <v>582</v>
      </c>
      <c r="F37" t="s">
        <v>1123</v>
      </c>
      <c r="G37" t="s">
        <v>999</v>
      </c>
    </row>
    <row r="38" spans="1:7" x14ac:dyDescent="0.25">
      <c r="A38" s="32">
        <v>6220533</v>
      </c>
      <c r="B38" s="32" t="s">
        <v>922</v>
      </c>
      <c r="C38" s="33">
        <v>790631</v>
      </c>
      <c r="D38" s="32" t="s">
        <v>576</v>
      </c>
      <c r="E38" s="32" t="s">
        <v>582</v>
      </c>
      <c r="F38" t="s">
        <v>1124</v>
      </c>
      <c r="G38" t="s">
        <v>1055</v>
      </c>
    </row>
    <row r="39" spans="1:7" x14ac:dyDescent="0.25">
      <c r="A39" s="32">
        <v>6396949</v>
      </c>
      <c r="B39" s="32" t="s">
        <v>922</v>
      </c>
      <c r="C39" s="33">
        <v>790631</v>
      </c>
      <c r="D39" s="32" t="s">
        <v>576</v>
      </c>
      <c r="E39" s="32" t="s">
        <v>582</v>
      </c>
      <c r="F39" t="s">
        <v>1125</v>
      </c>
      <c r="G39" t="s">
        <v>1002</v>
      </c>
    </row>
    <row r="40" spans="1:7" x14ac:dyDescent="0.25">
      <c r="A40" s="32">
        <v>6638738</v>
      </c>
      <c r="B40" s="32" t="s">
        <v>922</v>
      </c>
      <c r="C40" s="33">
        <v>790631</v>
      </c>
      <c r="D40" s="32" t="s">
        <v>576</v>
      </c>
      <c r="E40" s="32" t="s">
        <v>582</v>
      </c>
      <c r="F40" t="s">
        <v>1126</v>
      </c>
      <c r="G40" t="s">
        <v>1127</v>
      </c>
    </row>
    <row r="41" spans="1:7" x14ac:dyDescent="0.25">
      <c r="A41" s="32">
        <v>7062551</v>
      </c>
      <c r="B41" s="32" t="s">
        <v>922</v>
      </c>
      <c r="C41" s="33">
        <v>790631</v>
      </c>
      <c r="D41" s="32" t="s">
        <v>576</v>
      </c>
      <c r="E41" s="32" t="s">
        <v>582</v>
      </c>
      <c r="F41" t="s">
        <v>1128</v>
      </c>
      <c r="G41" t="s">
        <v>1028</v>
      </c>
    </row>
    <row r="42" spans="1:7" x14ac:dyDescent="0.25">
      <c r="A42" s="32">
        <v>8185804</v>
      </c>
      <c r="B42" s="32" t="s">
        <v>922</v>
      </c>
      <c r="C42" s="33">
        <v>790631</v>
      </c>
      <c r="D42" s="32" t="s">
        <v>576</v>
      </c>
      <c r="E42" s="32" t="s">
        <v>582</v>
      </c>
      <c r="F42" t="s">
        <v>1129</v>
      </c>
      <c r="G42" t="s">
        <v>1016</v>
      </c>
    </row>
    <row r="43" spans="1:7" x14ac:dyDescent="0.25">
      <c r="A43" s="32">
        <v>8185858</v>
      </c>
      <c r="B43" s="32" t="s">
        <v>922</v>
      </c>
      <c r="C43" s="33">
        <v>790631</v>
      </c>
      <c r="D43" s="32" t="s">
        <v>576</v>
      </c>
      <c r="E43" s="32" t="s">
        <v>582</v>
      </c>
      <c r="F43" t="s">
        <v>1130</v>
      </c>
      <c r="G43" t="s">
        <v>1030</v>
      </c>
    </row>
    <row r="44" spans="1:7" x14ac:dyDescent="0.25">
      <c r="A44" s="32">
        <v>8747859</v>
      </c>
      <c r="B44" s="32" t="s">
        <v>922</v>
      </c>
      <c r="C44" s="33">
        <v>790631</v>
      </c>
      <c r="D44" s="32" t="s">
        <v>576</v>
      </c>
      <c r="E44" s="32" t="s">
        <v>582</v>
      </c>
      <c r="F44" t="s">
        <v>1131</v>
      </c>
      <c r="G44" t="s">
        <v>1000</v>
      </c>
    </row>
    <row r="45" spans="1:7" x14ac:dyDescent="0.25">
      <c r="A45" s="32">
        <v>9431024</v>
      </c>
      <c r="B45" s="32" t="s">
        <v>922</v>
      </c>
      <c r="C45" s="33">
        <v>790631</v>
      </c>
      <c r="D45" s="32" t="s">
        <v>576</v>
      </c>
      <c r="E45" s="32" t="s">
        <v>582</v>
      </c>
      <c r="F45" t="s">
        <v>1132</v>
      </c>
      <c r="G45" t="s">
        <v>1003</v>
      </c>
    </row>
    <row r="46" spans="1:7" x14ac:dyDescent="0.25">
      <c r="A46" s="32">
        <v>9903790</v>
      </c>
      <c r="B46" s="32" t="s">
        <v>922</v>
      </c>
      <c r="C46" s="33">
        <v>790631</v>
      </c>
      <c r="D46" s="32" t="s">
        <v>576</v>
      </c>
      <c r="E46" s="32" t="s">
        <v>582</v>
      </c>
      <c r="F46" t="s">
        <v>1133</v>
      </c>
      <c r="G46" t="s">
        <v>1001</v>
      </c>
    </row>
    <row r="47" spans="1:7" x14ac:dyDescent="0.25">
      <c r="A47" s="32">
        <v>9953068</v>
      </c>
      <c r="B47" s="32" t="s">
        <v>922</v>
      </c>
      <c r="C47" s="33">
        <v>790631</v>
      </c>
      <c r="D47" s="32" t="s">
        <v>576</v>
      </c>
      <c r="E47" s="32" t="s">
        <v>582</v>
      </c>
      <c r="F47" t="s">
        <v>1134</v>
      </c>
      <c r="G47" t="s">
        <v>1027</v>
      </c>
    </row>
    <row r="48" spans="1:7" x14ac:dyDescent="0.25">
      <c r="A48" s="32">
        <v>7075449</v>
      </c>
      <c r="B48" s="32" t="s">
        <v>923</v>
      </c>
      <c r="C48" s="33">
        <v>790641</v>
      </c>
      <c r="D48" s="32" t="s">
        <v>576</v>
      </c>
      <c r="E48" s="32" t="s">
        <v>582</v>
      </c>
      <c r="F48" t="s">
        <v>1135</v>
      </c>
      <c r="G48">
        <v>5773</v>
      </c>
    </row>
    <row r="49" spans="1:7" x14ac:dyDescent="0.25">
      <c r="A49" s="32">
        <v>1820578</v>
      </c>
      <c r="B49" s="32" t="s">
        <v>924</v>
      </c>
      <c r="C49" s="33">
        <v>790642</v>
      </c>
      <c r="D49" s="32" t="s">
        <v>576</v>
      </c>
      <c r="E49" s="32" t="s">
        <v>582</v>
      </c>
      <c r="F49" t="s">
        <v>1136</v>
      </c>
      <c r="G49">
        <v>10703040928</v>
      </c>
    </row>
    <row r="50" spans="1:7" x14ac:dyDescent="0.25">
      <c r="A50" s="32">
        <v>1837461</v>
      </c>
      <c r="B50" s="32" t="s">
        <v>924</v>
      </c>
      <c r="C50" s="33">
        <v>790642</v>
      </c>
      <c r="D50" s="32" t="s">
        <v>576</v>
      </c>
      <c r="E50" s="32" t="s">
        <v>582</v>
      </c>
      <c r="F50" t="s">
        <v>1137</v>
      </c>
      <c r="G50">
        <v>10703640928</v>
      </c>
    </row>
    <row r="51" spans="1:7" x14ac:dyDescent="0.25">
      <c r="A51" s="32">
        <v>2155830</v>
      </c>
      <c r="B51" s="32" t="s">
        <v>924</v>
      </c>
      <c r="C51" s="33">
        <v>790642</v>
      </c>
      <c r="D51" s="32" t="s">
        <v>576</v>
      </c>
      <c r="E51" s="32" t="s">
        <v>582</v>
      </c>
      <c r="F51" t="s">
        <v>1138</v>
      </c>
      <c r="G51">
        <v>10703680928</v>
      </c>
    </row>
    <row r="52" spans="1:7" x14ac:dyDescent="0.25">
      <c r="A52" s="32">
        <v>2155846</v>
      </c>
      <c r="B52" s="32" t="s">
        <v>924</v>
      </c>
      <c r="C52" s="33">
        <v>790642</v>
      </c>
      <c r="D52" s="32" t="s">
        <v>576</v>
      </c>
      <c r="E52" s="32" t="s">
        <v>582</v>
      </c>
      <c r="F52" t="s">
        <v>1139</v>
      </c>
      <c r="G52">
        <v>10703340928</v>
      </c>
    </row>
    <row r="53" spans="1:7" x14ac:dyDescent="0.25">
      <c r="A53" s="32">
        <v>2155881</v>
      </c>
      <c r="B53" s="32" t="s">
        <v>924</v>
      </c>
      <c r="C53" s="33">
        <v>790642</v>
      </c>
      <c r="D53" s="32" t="s">
        <v>576</v>
      </c>
      <c r="E53" s="32" t="s">
        <v>582</v>
      </c>
      <c r="F53" t="s">
        <v>1140</v>
      </c>
      <c r="G53">
        <v>10703140928</v>
      </c>
    </row>
    <row r="54" spans="1:7" x14ac:dyDescent="0.25">
      <c r="A54" s="32">
        <v>2746405</v>
      </c>
      <c r="B54" s="32" t="s">
        <v>924</v>
      </c>
      <c r="C54" s="33">
        <v>790642</v>
      </c>
      <c r="D54" s="32" t="s">
        <v>576</v>
      </c>
      <c r="E54" s="32" t="s">
        <v>582</v>
      </c>
      <c r="F54" t="s">
        <v>1141</v>
      </c>
      <c r="G54">
        <v>16660100928</v>
      </c>
    </row>
    <row r="55" spans="1:7" x14ac:dyDescent="0.25">
      <c r="A55" s="32">
        <v>3009879</v>
      </c>
      <c r="B55" s="32" t="s">
        <v>924</v>
      </c>
      <c r="C55" s="33">
        <v>790642</v>
      </c>
      <c r="D55" s="32" t="s">
        <v>576</v>
      </c>
      <c r="E55" s="32" t="s">
        <v>582</v>
      </c>
      <c r="F55" t="s">
        <v>1142</v>
      </c>
      <c r="G55">
        <v>10174430928</v>
      </c>
    </row>
    <row r="56" spans="1:7" x14ac:dyDescent="0.25">
      <c r="A56" s="32">
        <v>3009919</v>
      </c>
      <c r="B56" s="32" t="s">
        <v>924</v>
      </c>
      <c r="C56" s="33">
        <v>790642</v>
      </c>
      <c r="D56" s="32" t="s">
        <v>576</v>
      </c>
      <c r="E56" s="32" t="s">
        <v>582</v>
      </c>
      <c r="F56" t="s">
        <v>1143</v>
      </c>
      <c r="G56">
        <v>10055670928</v>
      </c>
    </row>
    <row r="57" spans="1:7" x14ac:dyDescent="0.25">
      <c r="A57" s="32">
        <v>5224971</v>
      </c>
      <c r="B57" s="32" t="s">
        <v>924</v>
      </c>
      <c r="C57" s="33">
        <v>790642</v>
      </c>
      <c r="D57" s="32" t="s">
        <v>576</v>
      </c>
      <c r="E57" s="32" t="s">
        <v>582</v>
      </c>
      <c r="F57" t="s">
        <v>1144</v>
      </c>
      <c r="G57">
        <v>10460210928</v>
      </c>
    </row>
    <row r="58" spans="1:7" x14ac:dyDescent="0.25">
      <c r="A58" s="32">
        <v>5316627</v>
      </c>
      <c r="B58" s="32" t="s">
        <v>924</v>
      </c>
      <c r="C58" s="33">
        <v>790642</v>
      </c>
      <c r="D58" s="32" t="s">
        <v>576</v>
      </c>
      <c r="E58" s="32" t="s">
        <v>582</v>
      </c>
      <c r="F58" t="s">
        <v>1145</v>
      </c>
      <c r="G58">
        <v>10021540928</v>
      </c>
    </row>
    <row r="59" spans="1:7" x14ac:dyDescent="0.25">
      <c r="A59" s="32">
        <v>5316631</v>
      </c>
      <c r="B59" s="32" t="s">
        <v>924</v>
      </c>
      <c r="C59" s="33">
        <v>790642</v>
      </c>
      <c r="D59" s="32" t="s">
        <v>576</v>
      </c>
      <c r="E59" s="32" t="s">
        <v>582</v>
      </c>
      <c r="F59" t="s">
        <v>1146</v>
      </c>
      <c r="G59">
        <v>10021550928</v>
      </c>
    </row>
    <row r="60" spans="1:7" x14ac:dyDescent="0.25">
      <c r="A60" s="32">
        <v>7007443</v>
      </c>
      <c r="B60" s="32" t="s">
        <v>924</v>
      </c>
      <c r="C60" s="33">
        <v>790642</v>
      </c>
      <c r="D60" s="32" t="s">
        <v>576</v>
      </c>
      <c r="E60" s="32" t="s">
        <v>582</v>
      </c>
      <c r="F60" t="s">
        <v>1147</v>
      </c>
      <c r="G60" t="s">
        <v>1148</v>
      </c>
    </row>
    <row r="61" spans="1:7" x14ac:dyDescent="0.25">
      <c r="A61" s="32">
        <v>7068352</v>
      </c>
      <c r="B61" s="32" t="s">
        <v>924</v>
      </c>
      <c r="C61" s="33">
        <v>790642</v>
      </c>
      <c r="D61" s="32" t="s">
        <v>576</v>
      </c>
      <c r="E61" s="32" t="s">
        <v>582</v>
      </c>
      <c r="F61" t="s">
        <v>1149</v>
      </c>
      <c r="G61">
        <v>10299010928</v>
      </c>
    </row>
    <row r="62" spans="1:7" x14ac:dyDescent="0.25">
      <c r="A62" s="32">
        <v>9901767</v>
      </c>
      <c r="B62" s="32" t="s">
        <v>924</v>
      </c>
      <c r="C62" s="33">
        <v>790642</v>
      </c>
      <c r="D62" s="32" t="s">
        <v>576</v>
      </c>
      <c r="E62" s="32" t="s">
        <v>582</v>
      </c>
      <c r="F62" t="s">
        <v>1150</v>
      </c>
      <c r="G62">
        <v>10195430928</v>
      </c>
    </row>
    <row r="63" spans="1:7" x14ac:dyDescent="0.25">
      <c r="A63" s="32">
        <v>1820578</v>
      </c>
      <c r="B63" s="32" t="s">
        <v>924</v>
      </c>
      <c r="C63" s="33">
        <v>790643</v>
      </c>
      <c r="D63" s="32" t="s">
        <v>576</v>
      </c>
      <c r="E63" s="32" t="s">
        <v>582</v>
      </c>
      <c r="F63" t="s">
        <v>1136</v>
      </c>
      <c r="G63">
        <v>10703040928</v>
      </c>
    </row>
    <row r="64" spans="1:7" x14ac:dyDescent="0.25">
      <c r="A64" s="32">
        <v>1837461</v>
      </c>
      <c r="B64" s="32" t="s">
        <v>924</v>
      </c>
      <c r="C64" s="33">
        <v>790643</v>
      </c>
      <c r="D64" s="32" t="s">
        <v>576</v>
      </c>
      <c r="E64" s="32" t="s">
        <v>582</v>
      </c>
      <c r="F64" t="s">
        <v>1137</v>
      </c>
      <c r="G64">
        <v>10703640928</v>
      </c>
    </row>
    <row r="65" spans="1:7" x14ac:dyDescent="0.25">
      <c r="A65" s="32">
        <v>2155830</v>
      </c>
      <c r="B65" s="32" t="s">
        <v>924</v>
      </c>
      <c r="C65" s="33">
        <v>790643</v>
      </c>
      <c r="D65" s="32" t="s">
        <v>576</v>
      </c>
      <c r="E65" s="32" t="s">
        <v>582</v>
      </c>
      <c r="F65" t="s">
        <v>1138</v>
      </c>
      <c r="G65">
        <v>10703680928</v>
      </c>
    </row>
    <row r="66" spans="1:7" x14ac:dyDescent="0.25">
      <c r="A66" s="32">
        <v>2155846</v>
      </c>
      <c r="B66" s="32" t="s">
        <v>924</v>
      </c>
      <c r="C66" s="33">
        <v>790643</v>
      </c>
      <c r="D66" s="32" t="s">
        <v>576</v>
      </c>
      <c r="E66" s="32" t="s">
        <v>582</v>
      </c>
      <c r="F66" t="s">
        <v>1139</v>
      </c>
      <c r="G66">
        <v>10703340928</v>
      </c>
    </row>
    <row r="67" spans="1:7" x14ac:dyDescent="0.25">
      <c r="A67" s="32">
        <v>2155881</v>
      </c>
      <c r="B67" s="32" t="s">
        <v>924</v>
      </c>
      <c r="C67" s="33">
        <v>790643</v>
      </c>
      <c r="D67" s="32" t="s">
        <v>576</v>
      </c>
      <c r="E67" s="32" t="s">
        <v>582</v>
      </c>
      <c r="F67" t="s">
        <v>1140</v>
      </c>
      <c r="G67">
        <v>10703140928</v>
      </c>
    </row>
    <row r="68" spans="1:7" x14ac:dyDescent="0.25">
      <c r="A68" s="32">
        <v>2188031</v>
      </c>
      <c r="B68" s="32" t="s">
        <v>924</v>
      </c>
      <c r="C68" s="33">
        <v>790643</v>
      </c>
      <c r="D68" s="32" t="s">
        <v>576</v>
      </c>
      <c r="E68" s="32" t="s">
        <v>582</v>
      </c>
      <c r="F68" t="s">
        <v>1151</v>
      </c>
      <c r="G68">
        <v>10703020928</v>
      </c>
    </row>
    <row r="69" spans="1:7" x14ac:dyDescent="0.25">
      <c r="A69" s="32">
        <v>2188045</v>
      </c>
      <c r="B69" s="32" t="s">
        <v>924</v>
      </c>
      <c r="C69" s="33">
        <v>790643</v>
      </c>
      <c r="D69" s="32" t="s">
        <v>576</v>
      </c>
      <c r="E69" s="32" t="s">
        <v>582</v>
      </c>
      <c r="F69" t="s">
        <v>1152</v>
      </c>
      <c r="G69">
        <v>10703320928</v>
      </c>
    </row>
    <row r="70" spans="1:7" x14ac:dyDescent="0.25">
      <c r="A70" s="32">
        <v>2188058</v>
      </c>
      <c r="B70" s="32" t="s">
        <v>924</v>
      </c>
      <c r="C70" s="33">
        <v>790643</v>
      </c>
      <c r="D70" s="32" t="s">
        <v>576</v>
      </c>
      <c r="E70" s="32" t="s">
        <v>582</v>
      </c>
      <c r="F70" t="s">
        <v>1153</v>
      </c>
      <c r="G70">
        <v>10703620928</v>
      </c>
    </row>
    <row r="71" spans="1:7" x14ac:dyDescent="0.25">
      <c r="A71" s="32">
        <v>2194474</v>
      </c>
      <c r="B71" s="32" t="s">
        <v>924</v>
      </c>
      <c r="C71" s="33">
        <v>790643</v>
      </c>
      <c r="D71" s="32" t="s">
        <v>576</v>
      </c>
      <c r="E71" s="32" t="s">
        <v>582</v>
      </c>
      <c r="F71" t="s">
        <v>1154</v>
      </c>
      <c r="G71">
        <v>10703120928</v>
      </c>
    </row>
    <row r="72" spans="1:7" x14ac:dyDescent="0.25">
      <c r="A72" s="32">
        <v>3009919</v>
      </c>
      <c r="B72" s="32" t="s">
        <v>924</v>
      </c>
      <c r="C72" s="33">
        <v>790643</v>
      </c>
      <c r="D72" s="32" t="s">
        <v>576</v>
      </c>
      <c r="E72" s="32" t="s">
        <v>582</v>
      </c>
      <c r="F72" t="s">
        <v>1143</v>
      </c>
      <c r="G72">
        <v>10055670928</v>
      </c>
    </row>
    <row r="73" spans="1:7" x14ac:dyDescent="0.25">
      <c r="A73" s="32">
        <v>4335889</v>
      </c>
      <c r="B73" s="32" t="s">
        <v>924</v>
      </c>
      <c r="C73" s="33">
        <v>790643</v>
      </c>
      <c r="D73" s="32" t="s">
        <v>576</v>
      </c>
      <c r="E73" s="32" t="s">
        <v>582</v>
      </c>
      <c r="F73" t="s">
        <v>1155</v>
      </c>
      <c r="G73">
        <v>17033220928</v>
      </c>
    </row>
    <row r="74" spans="1:7" x14ac:dyDescent="0.25">
      <c r="A74" s="32">
        <v>5224971</v>
      </c>
      <c r="B74" s="32" t="s">
        <v>924</v>
      </c>
      <c r="C74" s="33">
        <v>790643</v>
      </c>
      <c r="D74" s="32" t="s">
        <v>576</v>
      </c>
      <c r="E74" s="32" t="s">
        <v>582</v>
      </c>
      <c r="F74" t="s">
        <v>1144</v>
      </c>
      <c r="G74">
        <v>10460210928</v>
      </c>
    </row>
    <row r="75" spans="1:7" x14ac:dyDescent="0.25">
      <c r="A75" s="32">
        <v>5316627</v>
      </c>
      <c r="B75" s="32" t="s">
        <v>924</v>
      </c>
      <c r="C75" s="33">
        <v>790643</v>
      </c>
      <c r="D75" s="32" t="s">
        <v>576</v>
      </c>
      <c r="E75" s="32" t="s">
        <v>582</v>
      </c>
      <c r="F75" t="s">
        <v>1145</v>
      </c>
      <c r="G75">
        <v>10021540928</v>
      </c>
    </row>
    <row r="76" spans="1:7" x14ac:dyDescent="0.25">
      <c r="A76" s="32">
        <v>5316631</v>
      </c>
      <c r="B76" s="32" t="s">
        <v>924</v>
      </c>
      <c r="C76" s="33">
        <v>790643</v>
      </c>
      <c r="D76" s="32" t="s">
        <v>576</v>
      </c>
      <c r="E76" s="32" t="s">
        <v>582</v>
      </c>
      <c r="F76" t="s">
        <v>1146</v>
      </c>
      <c r="G76">
        <v>10021550928</v>
      </c>
    </row>
    <row r="77" spans="1:7" x14ac:dyDescent="0.25">
      <c r="A77" s="32">
        <v>7068352</v>
      </c>
      <c r="B77" s="32" t="s">
        <v>924</v>
      </c>
      <c r="C77" s="33">
        <v>790643</v>
      </c>
      <c r="D77" s="32" t="s">
        <v>576</v>
      </c>
      <c r="E77" s="32" t="s">
        <v>582</v>
      </c>
      <c r="F77" t="s">
        <v>1149</v>
      </c>
      <c r="G77">
        <v>10299010928</v>
      </c>
    </row>
    <row r="78" spans="1:7" x14ac:dyDescent="0.25">
      <c r="A78" s="32">
        <v>1607425</v>
      </c>
      <c r="B78" s="32" t="s">
        <v>924</v>
      </c>
      <c r="C78" s="33">
        <v>790644</v>
      </c>
      <c r="D78" s="32" t="s">
        <v>576</v>
      </c>
      <c r="E78" s="32" t="s">
        <v>582</v>
      </c>
      <c r="F78" t="s">
        <v>1156</v>
      </c>
      <c r="G78">
        <v>17020111120</v>
      </c>
    </row>
    <row r="79" spans="1:7" x14ac:dyDescent="0.25">
      <c r="A79" s="32">
        <v>5312596</v>
      </c>
      <c r="B79" s="32" t="s">
        <v>924</v>
      </c>
      <c r="C79" s="33">
        <v>790644</v>
      </c>
      <c r="D79" s="32" t="s">
        <v>576</v>
      </c>
      <c r="E79" s="32" t="s">
        <v>582</v>
      </c>
      <c r="F79" t="s">
        <v>1157</v>
      </c>
      <c r="G79">
        <v>17021101120</v>
      </c>
    </row>
    <row r="80" spans="1:7" x14ac:dyDescent="0.25">
      <c r="A80" s="32">
        <v>7000928</v>
      </c>
      <c r="B80" s="32" t="s">
        <v>925</v>
      </c>
      <c r="C80" s="33">
        <v>790887</v>
      </c>
      <c r="D80" s="32" t="s">
        <v>576</v>
      </c>
      <c r="E80" s="32" t="s">
        <v>582</v>
      </c>
      <c r="F80" t="s">
        <v>1158</v>
      </c>
    </row>
    <row r="81" spans="1:7" x14ac:dyDescent="0.25">
      <c r="A81" s="32">
        <v>7000929</v>
      </c>
      <c r="B81" s="32" t="s">
        <v>925</v>
      </c>
      <c r="C81" s="33">
        <v>790887</v>
      </c>
      <c r="D81" s="32" t="s">
        <v>576</v>
      </c>
      <c r="E81" s="32" t="s">
        <v>582</v>
      </c>
      <c r="F81" t="s">
        <v>1159</v>
      </c>
      <c r="G81" t="s">
        <v>463</v>
      </c>
    </row>
    <row r="82" spans="1:7" x14ac:dyDescent="0.25">
      <c r="A82" s="32">
        <v>2819973</v>
      </c>
      <c r="B82" s="32" t="s">
        <v>925</v>
      </c>
      <c r="C82" s="33">
        <v>790887</v>
      </c>
      <c r="D82" s="32" t="s">
        <v>576</v>
      </c>
      <c r="E82" s="32" t="s">
        <v>582</v>
      </c>
      <c r="F82" t="s">
        <v>1160</v>
      </c>
      <c r="G82" t="s">
        <v>465</v>
      </c>
    </row>
    <row r="83" spans="1:7" x14ac:dyDescent="0.25">
      <c r="A83" s="32">
        <v>4364040</v>
      </c>
      <c r="B83" s="32" t="s">
        <v>925</v>
      </c>
      <c r="C83" s="33">
        <v>790887</v>
      </c>
      <c r="D83" s="32" t="s">
        <v>576</v>
      </c>
      <c r="E83" s="32" t="s">
        <v>582</v>
      </c>
      <c r="F83" t="s">
        <v>1161</v>
      </c>
      <c r="G83" t="s">
        <v>475</v>
      </c>
    </row>
    <row r="84" spans="1:7" x14ac:dyDescent="0.25">
      <c r="A84" s="32">
        <v>7013429</v>
      </c>
      <c r="B84" s="32" t="s">
        <v>926</v>
      </c>
      <c r="C84" s="33">
        <v>790888</v>
      </c>
      <c r="D84" s="32" t="s">
        <v>576</v>
      </c>
      <c r="E84" s="32" t="s">
        <v>582</v>
      </c>
      <c r="F84" t="s">
        <v>1162</v>
      </c>
      <c r="G84">
        <v>11003</v>
      </c>
    </row>
    <row r="85" spans="1:7" x14ac:dyDescent="0.25">
      <c r="A85" s="32">
        <v>7025756</v>
      </c>
      <c r="B85" s="32" t="s">
        <v>926</v>
      </c>
      <c r="C85" s="33">
        <v>790888</v>
      </c>
      <c r="D85" s="32" t="s">
        <v>576</v>
      </c>
      <c r="E85" s="32" t="s">
        <v>582</v>
      </c>
      <c r="F85" t="s">
        <v>1163</v>
      </c>
      <c r="G85">
        <v>15011</v>
      </c>
    </row>
    <row r="86" spans="1:7" x14ac:dyDescent="0.25">
      <c r="A86" s="32">
        <v>7064809</v>
      </c>
      <c r="B86" s="32" t="s">
        <v>926</v>
      </c>
      <c r="C86" s="33">
        <v>790888</v>
      </c>
      <c r="D86" s="32" t="s">
        <v>576</v>
      </c>
      <c r="E86" s="32" t="s">
        <v>582</v>
      </c>
      <c r="F86" t="s">
        <v>1164</v>
      </c>
      <c r="G86">
        <v>80650</v>
      </c>
    </row>
    <row r="87" spans="1:7" x14ac:dyDescent="0.25">
      <c r="A87" s="32">
        <v>615189</v>
      </c>
      <c r="B87" s="32" t="s">
        <v>926</v>
      </c>
      <c r="C87" s="33">
        <v>790888</v>
      </c>
      <c r="D87" s="32" t="s">
        <v>576</v>
      </c>
      <c r="E87" s="32" t="s">
        <v>582</v>
      </c>
      <c r="F87" t="s">
        <v>1165</v>
      </c>
      <c r="G87">
        <v>90501</v>
      </c>
    </row>
    <row r="88" spans="1:7" x14ac:dyDescent="0.25">
      <c r="A88" s="32">
        <v>7049241</v>
      </c>
      <c r="B88" s="32" t="s">
        <v>927</v>
      </c>
      <c r="C88" s="33">
        <v>790890</v>
      </c>
      <c r="D88" s="32" t="s">
        <v>576</v>
      </c>
      <c r="E88" s="32" t="s">
        <v>582</v>
      </c>
      <c r="F88" t="s">
        <v>1166</v>
      </c>
      <c r="G88" t="s">
        <v>153</v>
      </c>
    </row>
    <row r="89" spans="1:7" x14ac:dyDescent="0.25">
      <c r="A89" s="32">
        <v>7057418</v>
      </c>
      <c r="B89" s="32" t="s">
        <v>927</v>
      </c>
      <c r="C89" s="33">
        <v>790890</v>
      </c>
      <c r="D89" s="32" t="s">
        <v>576</v>
      </c>
      <c r="E89" s="32" t="s">
        <v>582</v>
      </c>
      <c r="F89" t="s">
        <v>1167</v>
      </c>
      <c r="G89" t="s">
        <v>163</v>
      </c>
    </row>
    <row r="90" spans="1:7" x14ac:dyDescent="0.25">
      <c r="A90" s="32">
        <v>7001604</v>
      </c>
      <c r="B90" s="32" t="s">
        <v>927</v>
      </c>
      <c r="C90" s="33">
        <v>790890</v>
      </c>
      <c r="D90" s="32" t="s">
        <v>576</v>
      </c>
      <c r="E90" s="32" t="s">
        <v>582</v>
      </c>
      <c r="F90" t="s">
        <v>1168</v>
      </c>
      <c r="G90" t="s">
        <v>175</v>
      </c>
    </row>
    <row r="91" spans="1:7" x14ac:dyDescent="0.25">
      <c r="A91" s="32">
        <v>7000940</v>
      </c>
      <c r="B91" s="32" t="s">
        <v>927</v>
      </c>
      <c r="C91" s="33">
        <v>790890</v>
      </c>
      <c r="D91" s="32" t="s">
        <v>576</v>
      </c>
      <c r="E91" s="32" t="s">
        <v>582</v>
      </c>
      <c r="F91" t="s">
        <v>1169</v>
      </c>
      <c r="G91" t="s">
        <v>179</v>
      </c>
    </row>
    <row r="92" spans="1:7" x14ac:dyDescent="0.25">
      <c r="A92" s="32">
        <v>4471759</v>
      </c>
      <c r="B92" s="32" t="s">
        <v>927</v>
      </c>
      <c r="C92" s="33">
        <v>790890</v>
      </c>
      <c r="D92" s="32" t="s">
        <v>576</v>
      </c>
      <c r="E92" s="32" t="s">
        <v>582</v>
      </c>
      <c r="F92" t="s">
        <v>1170</v>
      </c>
      <c r="G92" t="s">
        <v>189</v>
      </c>
    </row>
    <row r="93" spans="1:7" x14ac:dyDescent="0.25">
      <c r="A93" s="32">
        <v>7000927</v>
      </c>
      <c r="B93" s="32" t="s">
        <v>928</v>
      </c>
      <c r="C93" s="33">
        <v>790893</v>
      </c>
      <c r="D93" s="32" t="s">
        <v>576</v>
      </c>
      <c r="E93" s="32" t="s">
        <v>582</v>
      </c>
      <c r="F93" t="s">
        <v>1171</v>
      </c>
      <c r="G93">
        <v>39911</v>
      </c>
    </row>
    <row r="94" spans="1:7" x14ac:dyDescent="0.25">
      <c r="A94" s="32">
        <v>2426514</v>
      </c>
      <c r="B94" s="32" t="s">
        <v>928</v>
      </c>
      <c r="C94" s="33">
        <v>790893</v>
      </c>
      <c r="D94" s="32" t="s">
        <v>576</v>
      </c>
      <c r="E94" s="32" t="s">
        <v>582</v>
      </c>
      <c r="F94" t="s">
        <v>1172</v>
      </c>
      <c r="G94">
        <v>39912</v>
      </c>
    </row>
    <row r="95" spans="1:7" x14ac:dyDescent="0.25">
      <c r="A95" s="32">
        <v>7196024</v>
      </c>
      <c r="B95" s="32" t="s">
        <v>928</v>
      </c>
      <c r="C95" s="33">
        <v>790893</v>
      </c>
      <c r="D95" s="32" t="s">
        <v>576</v>
      </c>
      <c r="E95" s="32" t="s">
        <v>582</v>
      </c>
      <c r="F95" t="s">
        <v>1173</v>
      </c>
      <c r="G95">
        <v>39945000034500</v>
      </c>
    </row>
    <row r="96" spans="1:7" x14ac:dyDescent="0.25">
      <c r="A96" s="32">
        <v>7196023</v>
      </c>
      <c r="B96" s="32" t="s">
        <v>928</v>
      </c>
      <c r="C96" s="33">
        <v>790893</v>
      </c>
      <c r="D96" s="32" t="s">
        <v>576</v>
      </c>
      <c r="E96" s="32" t="s">
        <v>582</v>
      </c>
      <c r="F96" t="s">
        <v>1174</v>
      </c>
      <c r="G96">
        <v>39947000034500</v>
      </c>
    </row>
    <row r="97" spans="1:7" x14ac:dyDescent="0.25">
      <c r="A97" s="32">
        <v>556076</v>
      </c>
      <c r="B97" s="32" t="s">
        <v>928</v>
      </c>
      <c r="C97" s="33">
        <v>790893</v>
      </c>
      <c r="D97" s="32" t="s">
        <v>576</v>
      </c>
      <c r="E97" s="32" t="s">
        <v>582</v>
      </c>
      <c r="F97" t="s">
        <v>1175</v>
      </c>
      <c r="G97">
        <v>41698000034500</v>
      </c>
    </row>
    <row r="98" spans="1:7" x14ac:dyDescent="0.25">
      <c r="A98" s="32">
        <v>6106631</v>
      </c>
      <c r="B98" s="32" t="s">
        <v>928</v>
      </c>
      <c r="C98" s="33">
        <v>790893</v>
      </c>
      <c r="D98" s="32" t="s">
        <v>576</v>
      </c>
      <c r="E98" s="32" t="s">
        <v>582</v>
      </c>
      <c r="F98" t="s">
        <v>1176</v>
      </c>
      <c r="G98">
        <v>41725000034500</v>
      </c>
    </row>
    <row r="99" spans="1:7" x14ac:dyDescent="0.25">
      <c r="A99" s="32">
        <v>557074</v>
      </c>
      <c r="B99" s="32" t="s">
        <v>928</v>
      </c>
      <c r="C99" s="33">
        <v>790893</v>
      </c>
      <c r="D99" s="32" t="s">
        <v>576</v>
      </c>
      <c r="E99" s="32" t="s">
        <v>582</v>
      </c>
      <c r="F99" t="s">
        <v>1177</v>
      </c>
      <c r="G99">
        <v>41749000034500</v>
      </c>
    </row>
    <row r="100" spans="1:7" x14ac:dyDescent="0.25">
      <c r="A100" s="32">
        <v>7000903</v>
      </c>
      <c r="B100" s="32" t="s">
        <v>928</v>
      </c>
      <c r="C100" s="33">
        <v>790893</v>
      </c>
      <c r="D100" s="32" t="s">
        <v>576</v>
      </c>
      <c r="E100" s="32" t="s">
        <v>582</v>
      </c>
      <c r="F100" t="s">
        <v>1178</v>
      </c>
      <c r="G100">
        <v>43274000034500</v>
      </c>
    </row>
    <row r="101" spans="1:7" x14ac:dyDescent="0.25">
      <c r="A101" s="32">
        <v>6106555</v>
      </c>
      <c r="B101" s="32" t="s">
        <v>928</v>
      </c>
      <c r="C101" s="33">
        <v>790893</v>
      </c>
      <c r="D101" s="32" t="s">
        <v>576</v>
      </c>
      <c r="E101" s="32" t="s">
        <v>582</v>
      </c>
      <c r="F101" t="s">
        <v>1179</v>
      </c>
      <c r="G101">
        <v>46219</v>
      </c>
    </row>
    <row r="102" spans="1:7" x14ac:dyDescent="0.25">
      <c r="A102" s="32">
        <v>7063361</v>
      </c>
      <c r="B102" s="32" t="s">
        <v>928</v>
      </c>
      <c r="C102" s="33">
        <v>790893</v>
      </c>
      <c r="D102" s="32" t="s">
        <v>576</v>
      </c>
      <c r="E102" s="32" t="s">
        <v>582</v>
      </c>
      <c r="F102" t="s">
        <v>1180</v>
      </c>
      <c r="G102">
        <v>59703000034500</v>
      </c>
    </row>
    <row r="103" spans="1:7" x14ac:dyDescent="0.25">
      <c r="A103" s="32">
        <v>2971164</v>
      </c>
      <c r="B103" s="32" t="s">
        <v>929</v>
      </c>
      <c r="C103" s="33">
        <v>790894</v>
      </c>
      <c r="D103" s="32" t="s">
        <v>576</v>
      </c>
      <c r="E103" s="32" t="s">
        <v>582</v>
      </c>
      <c r="F103" t="s">
        <v>1181</v>
      </c>
      <c r="G103">
        <v>110010394</v>
      </c>
    </row>
    <row r="104" spans="1:7" x14ac:dyDescent="0.25">
      <c r="A104" s="32">
        <v>4303574</v>
      </c>
      <c r="B104" s="32" t="s">
        <v>929</v>
      </c>
      <c r="C104" s="33">
        <v>790894</v>
      </c>
      <c r="D104" s="32" t="s">
        <v>576</v>
      </c>
      <c r="E104" s="32" t="s">
        <v>582</v>
      </c>
      <c r="F104" t="s">
        <v>1182</v>
      </c>
      <c r="G104">
        <v>100008161</v>
      </c>
    </row>
    <row r="105" spans="1:7" x14ac:dyDescent="0.25">
      <c r="A105" s="32">
        <v>7148884</v>
      </c>
      <c r="B105" s="32" t="s">
        <v>929</v>
      </c>
      <c r="C105" s="33">
        <v>790894</v>
      </c>
      <c r="D105" s="32" t="s">
        <v>576</v>
      </c>
      <c r="E105" s="32" t="s">
        <v>582</v>
      </c>
      <c r="F105" t="s">
        <v>1183</v>
      </c>
      <c r="G105">
        <v>110034441</v>
      </c>
    </row>
    <row r="106" spans="1:7" x14ac:dyDescent="0.25">
      <c r="A106" s="32">
        <v>7148908</v>
      </c>
      <c r="B106" s="32" t="s">
        <v>929</v>
      </c>
      <c r="C106" s="33">
        <v>790894</v>
      </c>
      <c r="D106" s="32" t="s">
        <v>576</v>
      </c>
      <c r="E106" s="32" t="s">
        <v>582</v>
      </c>
      <c r="F106" t="s">
        <v>1184</v>
      </c>
      <c r="G106">
        <v>40490</v>
      </c>
    </row>
    <row r="107" spans="1:7" x14ac:dyDescent="0.25">
      <c r="A107" s="32">
        <v>13553</v>
      </c>
      <c r="B107" s="32" t="s">
        <v>930</v>
      </c>
      <c r="C107" s="33">
        <v>790896</v>
      </c>
      <c r="D107" s="32" t="s">
        <v>576</v>
      </c>
      <c r="E107" s="32" t="s">
        <v>582</v>
      </c>
      <c r="F107" t="s">
        <v>1185</v>
      </c>
      <c r="G107" t="s">
        <v>131</v>
      </c>
    </row>
    <row r="108" spans="1:7" x14ac:dyDescent="0.25">
      <c r="A108" s="32">
        <v>13567</v>
      </c>
      <c r="B108" s="32" t="s">
        <v>930</v>
      </c>
      <c r="C108" s="33">
        <v>790896</v>
      </c>
      <c r="D108" s="32" t="s">
        <v>576</v>
      </c>
      <c r="E108" s="32" t="s">
        <v>582</v>
      </c>
      <c r="F108" t="s">
        <v>1186</v>
      </c>
      <c r="G108" t="s">
        <v>133</v>
      </c>
    </row>
    <row r="109" spans="1:7" x14ac:dyDescent="0.25">
      <c r="A109" s="32">
        <v>41539</v>
      </c>
      <c r="B109" s="32" t="s">
        <v>930</v>
      </c>
      <c r="C109" s="33">
        <v>790896</v>
      </c>
      <c r="D109" s="32" t="s">
        <v>576</v>
      </c>
      <c r="E109" s="32" t="s">
        <v>582</v>
      </c>
      <c r="F109" t="s">
        <v>1187</v>
      </c>
      <c r="G109" t="s">
        <v>128</v>
      </c>
    </row>
    <row r="110" spans="1:7" x14ac:dyDescent="0.25">
      <c r="A110" s="32">
        <v>41620</v>
      </c>
      <c r="B110" s="32" t="s">
        <v>930</v>
      </c>
      <c r="C110" s="33">
        <v>790896</v>
      </c>
      <c r="D110" s="32" t="s">
        <v>576</v>
      </c>
      <c r="E110" s="32" t="s">
        <v>582</v>
      </c>
      <c r="F110" t="s">
        <v>1188</v>
      </c>
      <c r="G110" t="s">
        <v>130</v>
      </c>
    </row>
    <row r="111" spans="1:7" x14ac:dyDescent="0.25">
      <c r="A111" s="32">
        <v>2328373</v>
      </c>
      <c r="B111" s="32" t="s">
        <v>930</v>
      </c>
      <c r="C111" s="33">
        <v>790896</v>
      </c>
      <c r="D111" s="32" t="s">
        <v>576</v>
      </c>
      <c r="E111" s="32" t="s">
        <v>582</v>
      </c>
      <c r="F111" t="s">
        <v>1189</v>
      </c>
      <c r="G111">
        <v>1000000496</v>
      </c>
    </row>
    <row r="112" spans="1:7" x14ac:dyDescent="0.25">
      <c r="A112" s="32">
        <v>2458388</v>
      </c>
      <c r="B112" s="32" t="s">
        <v>930</v>
      </c>
      <c r="C112" s="33">
        <v>790896</v>
      </c>
      <c r="D112" s="32" t="s">
        <v>576</v>
      </c>
      <c r="E112" s="32" t="s">
        <v>582</v>
      </c>
      <c r="F112" t="s">
        <v>1190</v>
      </c>
      <c r="G112" t="s">
        <v>126</v>
      </c>
    </row>
    <row r="113" spans="1:7" x14ac:dyDescent="0.25">
      <c r="A113" s="32">
        <v>2545937</v>
      </c>
      <c r="B113" s="32" t="s">
        <v>930</v>
      </c>
      <c r="C113" s="33">
        <v>790896</v>
      </c>
      <c r="D113" s="32" t="s">
        <v>576</v>
      </c>
      <c r="E113" s="32" t="s">
        <v>582</v>
      </c>
      <c r="F113" t="s">
        <v>1191</v>
      </c>
      <c r="G113" t="s">
        <v>114</v>
      </c>
    </row>
    <row r="114" spans="1:7" x14ac:dyDescent="0.25">
      <c r="A114" s="32">
        <v>2985965</v>
      </c>
      <c r="B114" s="32" t="s">
        <v>930</v>
      </c>
      <c r="C114" s="33">
        <v>790896</v>
      </c>
      <c r="D114" s="32" t="s">
        <v>576</v>
      </c>
      <c r="E114" s="32" t="s">
        <v>582</v>
      </c>
      <c r="F114" t="s">
        <v>1192</v>
      </c>
      <c r="G114">
        <v>1000001223</v>
      </c>
    </row>
    <row r="115" spans="1:7" x14ac:dyDescent="0.25">
      <c r="A115" s="32">
        <v>4295669</v>
      </c>
      <c r="B115" s="32" t="s">
        <v>930</v>
      </c>
      <c r="C115" s="33">
        <v>790896</v>
      </c>
      <c r="D115" s="32" t="s">
        <v>576</v>
      </c>
      <c r="E115" s="32" t="s">
        <v>582</v>
      </c>
      <c r="F115" t="s">
        <v>1193</v>
      </c>
      <c r="G115">
        <v>1000004108</v>
      </c>
    </row>
    <row r="116" spans="1:7" x14ac:dyDescent="0.25">
      <c r="A116" s="32">
        <v>4313920</v>
      </c>
      <c r="B116" s="32" t="s">
        <v>930</v>
      </c>
      <c r="C116" s="33">
        <v>790896</v>
      </c>
      <c r="D116" s="32" t="s">
        <v>576</v>
      </c>
      <c r="E116" s="32" t="s">
        <v>582</v>
      </c>
      <c r="F116" t="s">
        <v>1194</v>
      </c>
      <c r="G116" t="s">
        <v>143</v>
      </c>
    </row>
    <row r="117" spans="1:7" x14ac:dyDescent="0.25">
      <c r="A117" s="32">
        <v>5147067</v>
      </c>
      <c r="B117" s="32" t="s">
        <v>930</v>
      </c>
      <c r="C117" s="33">
        <v>790896</v>
      </c>
      <c r="D117" s="32" t="s">
        <v>576</v>
      </c>
      <c r="E117" s="32" t="s">
        <v>582</v>
      </c>
      <c r="F117" t="s">
        <v>1195</v>
      </c>
      <c r="G117">
        <v>1000006188</v>
      </c>
    </row>
    <row r="118" spans="1:7" x14ac:dyDescent="0.25">
      <c r="A118" s="32">
        <v>5998602</v>
      </c>
      <c r="B118" s="32" t="s">
        <v>930</v>
      </c>
      <c r="C118" s="33">
        <v>790896</v>
      </c>
      <c r="D118" s="32" t="s">
        <v>576</v>
      </c>
      <c r="E118" s="32" t="s">
        <v>582</v>
      </c>
      <c r="F118" t="s">
        <v>1196</v>
      </c>
      <c r="G118" t="s">
        <v>116</v>
      </c>
    </row>
    <row r="119" spans="1:7" x14ac:dyDescent="0.25">
      <c r="A119" s="32">
        <v>6662019</v>
      </c>
      <c r="B119" s="32" t="s">
        <v>930</v>
      </c>
      <c r="C119" s="33">
        <v>790896</v>
      </c>
      <c r="D119" s="32" t="s">
        <v>576</v>
      </c>
      <c r="E119" s="32" t="s">
        <v>582</v>
      </c>
      <c r="F119" t="s">
        <v>1197</v>
      </c>
      <c r="G119" t="s">
        <v>84</v>
      </c>
    </row>
    <row r="120" spans="1:7" x14ac:dyDescent="0.25">
      <c r="A120" s="32">
        <v>7007549</v>
      </c>
      <c r="B120" s="32" t="s">
        <v>930</v>
      </c>
      <c r="C120" s="33">
        <v>790896</v>
      </c>
      <c r="D120" s="32" t="s">
        <v>576</v>
      </c>
      <c r="E120" s="32" t="s">
        <v>582</v>
      </c>
      <c r="F120" t="s">
        <v>1198</v>
      </c>
      <c r="G120">
        <v>1000002789</v>
      </c>
    </row>
    <row r="121" spans="1:7" x14ac:dyDescent="0.25">
      <c r="A121" s="32">
        <v>7054806</v>
      </c>
      <c r="B121" s="32" t="s">
        <v>930</v>
      </c>
      <c r="C121" s="33">
        <v>790896</v>
      </c>
      <c r="D121" s="32" t="s">
        <v>576</v>
      </c>
      <c r="E121" s="32" t="s">
        <v>582</v>
      </c>
      <c r="F121" t="s">
        <v>1199</v>
      </c>
      <c r="G121">
        <v>1000006639</v>
      </c>
    </row>
    <row r="122" spans="1:7" x14ac:dyDescent="0.25">
      <c r="A122" s="32">
        <v>7074560</v>
      </c>
      <c r="B122" s="32" t="s">
        <v>930</v>
      </c>
      <c r="C122" s="33">
        <v>790896</v>
      </c>
      <c r="D122" s="32" t="s">
        <v>576</v>
      </c>
      <c r="E122" s="32" t="s">
        <v>582</v>
      </c>
      <c r="F122" t="s">
        <v>1200</v>
      </c>
      <c r="G122" t="s">
        <v>90</v>
      </c>
    </row>
    <row r="123" spans="1:7" x14ac:dyDescent="0.25">
      <c r="A123" s="32">
        <v>7341754</v>
      </c>
      <c r="B123" s="32" t="s">
        <v>930</v>
      </c>
      <c r="C123" s="33">
        <v>790896</v>
      </c>
      <c r="D123" s="32" t="s">
        <v>576</v>
      </c>
      <c r="E123" s="32" t="s">
        <v>582</v>
      </c>
      <c r="F123" t="s">
        <v>1201</v>
      </c>
      <c r="G123" t="s">
        <v>124</v>
      </c>
    </row>
    <row r="124" spans="1:7" x14ac:dyDescent="0.25">
      <c r="A124" s="32">
        <v>7363849</v>
      </c>
      <c r="B124" s="32" t="s">
        <v>930</v>
      </c>
      <c r="C124" s="33">
        <v>790896</v>
      </c>
      <c r="D124" s="32" t="s">
        <v>576</v>
      </c>
      <c r="E124" s="32" t="s">
        <v>582</v>
      </c>
      <c r="F124" t="s">
        <v>1202</v>
      </c>
      <c r="G124" t="s">
        <v>88</v>
      </c>
    </row>
    <row r="125" spans="1:7" x14ac:dyDescent="0.25">
      <c r="A125" s="32">
        <v>7380207</v>
      </c>
      <c r="B125" s="32" t="s">
        <v>930</v>
      </c>
      <c r="C125" s="33">
        <v>790896</v>
      </c>
      <c r="D125" s="32" t="s">
        <v>576</v>
      </c>
      <c r="E125" s="32" t="s">
        <v>582</v>
      </c>
      <c r="F125" t="s">
        <v>1203</v>
      </c>
      <c r="G125" t="s">
        <v>147</v>
      </c>
    </row>
    <row r="126" spans="1:7" x14ac:dyDescent="0.25">
      <c r="A126" s="32">
        <v>9380270</v>
      </c>
      <c r="B126" s="32" t="s">
        <v>930</v>
      </c>
      <c r="C126" s="33">
        <v>790896</v>
      </c>
      <c r="D126" s="32" t="s">
        <v>576</v>
      </c>
      <c r="E126" s="32" t="s">
        <v>582</v>
      </c>
      <c r="F126" t="s">
        <v>1204</v>
      </c>
      <c r="G126" t="s">
        <v>145</v>
      </c>
    </row>
    <row r="127" spans="1:7" x14ac:dyDescent="0.25">
      <c r="A127" s="32">
        <v>9714106</v>
      </c>
      <c r="B127" s="32" t="s">
        <v>930</v>
      </c>
      <c r="C127" s="33">
        <v>790896</v>
      </c>
      <c r="D127" s="32" t="s">
        <v>576</v>
      </c>
      <c r="E127" s="32" t="s">
        <v>582</v>
      </c>
      <c r="F127" t="s">
        <v>1205</v>
      </c>
      <c r="G127" t="s">
        <v>110</v>
      </c>
    </row>
    <row r="128" spans="1:7" x14ac:dyDescent="0.25">
      <c r="A128" s="32">
        <v>9714213</v>
      </c>
      <c r="B128" s="32" t="s">
        <v>930</v>
      </c>
      <c r="C128" s="33">
        <v>790896</v>
      </c>
      <c r="D128" s="32" t="s">
        <v>576</v>
      </c>
      <c r="E128" s="32" t="s">
        <v>582</v>
      </c>
      <c r="F128" t="s">
        <v>1206</v>
      </c>
      <c r="G128" t="s">
        <v>108</v>
      </c>
    </row>
    <row r="129" spans="1:7" x14ac:dyDescent="0.25">
      <c r="A129" s="32">
        <v>9714239</v>
      </c>
      <c r="B129" s="32" t="s">
        <v>930</v>
      </c>
      <c r="C129" s="33">
        <v>790896</v>
      </c>
      <c r="D129" s="32" t="s">
        <v>576</v>
      </c>
      <c r="E129" s="32" t="s">
        <v>582</v>
      </c>
      <c r="F129" t="s">
        <v>1207</v>
      </c>
      <c r="G129" t="s">
        <v>120</v>
      </c>
    </row>
    <row r="130" spans="1:7" x14ac:dyDescent="0.25">
      <c r="A130" s="32">
        <v>9714387</v>
      </c>
      <c r="B130" s="32" t="s">
        <v>930</v>
      </c>
      <c r="C130" s="33">
        <v>790896</v>
      </c>
      <c r="D130" s="32" t="s">
        <v>576</v>
      </c>
      <c r="E130" s="32" t="s">
        <v>582</v>
      </c>
      <c r="F130" t="s">
        <v>1208</v>
      </c>
      <c r="G130" t="s">
        <v>122</v>
      </c>
    </row>
    <row r="131" spans="1:7" x14ac:dyDescent="0.25">
      <c r="A131" s="32">
        <v>9714478</v>
      </c>
      <c r="B131" s="32" t="s">
        <v>930</v>
      </c>
      <c r="C131" s="33">
        <v>790896</v>
      </c>
      <c r="D131" s="32" t="s">
        <v>576</v>
      </c>
      <c r="E131" s="32" t="s">
        <v>582</v>
      </c>
      <c r="F131" t="s">
        <v>1209</v>
      </c>
      <c r="G131" t="s">
        <v>112</v>
      </c>
    </row>
    <row r="132" spans="1:7" x14ac:dyDescent="0.25">
      <c r="A132" s="32">
        <v>9905565</v>
      </c>
      <c r="B132" s="32" t="s">
        <v>930</v>
      </c>
      <c r="C132" s="33">
        <v>790896</v>
      </c>
      <c r="D132" s="32" t="s">
        <v>576</v>
      </c>
      <c r="E132" s="32" t="s">
        <v>582</v>
      </c>
      <c r="F132" t="s">
        <v>1210</v>
      </c>
      <c r="G132">
        <v>1000007470</v>
      </c>
    </row>
    <row r="133" spans="1:7" x14ac:dyDescent="0.25">
      <c r="A133" s="32">
        <v>721060</v>
      </c>
      <c r="B133" s="32" t="s">
        <v>930</v>
      </c>
      <c r="C133" s="33">
        <v>790898</v>
      </c>
      <c r="D133" s="32" t="s">
        <v>576</v>
      </c>
      <c r="E133" s="32" t="s">
        <v>582</v>
      </c>
      <c r="F133" t="s">
        <v>1211</v>
      </c>
      <c r="G133" t="s">
        <v>106</v>
      </c>
    </row>
    <row r="134" spans="1:7" x14ac:dyDescent="0.25">
      <c r="A134" s="32">
        <v>3419199</v>
      </c>
      <c r="B134" s="32" t="s">
        <v>930</v>
      </c>
      <c r="C134" s="33">
        <v>790898</v>
      </c>
      <c r="D134" s="32" t="s">
        <v>576</v>
      </c>
      <c r="E134" s="32" t="s">
        <v>582</v>
      </c>
      <c r="F134" t="s">
        <v>1212</v>
      </c>
      <c r="G134" t="s">
        <v>1213</v>
      </c>
    </row>
    <row r="135" spans="1:7" x14ac:dyDescent="0.25">
      <c r="A135" s="32">
        <v>3700499</v>
      </c>
      <c r="B135" s="32" t="s">
        <v>930</v>
      </c>
      <c r="C135" s="33">
        <v>790898</v>
      </c>
      <c r="D135" s="32" t="s">
        <v>576</v>
      </c>
      <c r="E135" s="32" t="s">
        <v>582</v>
      </c>
      <c r="F135" t="s">
        <v>1214</v>
      </c>
      <c r="G135" t="s">
        <v>1215</v>
      </c>
    </row>
    <row r="136" spans="1:7" x14ac:dyDescent="0.25">
      <c r="A136" s="32">
        <v>4506525</v>
      </c>
      <c r="B136" s="32" t="s">
        <v>930</v>
      </c>
      <c r="C136" s="33">
        <v>790898</v>
      </c>
      <c r="D136" s="32" t="s">
        <v>576</v>
      </c>
      <c r="E136" s="32" t="s">
        <v>582</v>
      </c>
      <c r="F136" t="s">
        <v>1216</v>
      </c>
      <c r="G136">
        <v>1000004309</v>
      </c>
    </row>
    <row r="137" spans="1:7" x14ac:dyDescent="0.25">
      <c r="A137" s="32">
        <v>5656200</v>
      </c>
      <c r="B137" s="32" t="s">
        <v>930</v>
      </c>
      <c r="C137" s="33">
        <v>790898</v>
      </c>
      <c r="D137" s="32" t="s">
        <v>576</v>
      </c>
      <c r="E137" s="32" t="s">
        <v>582</v>
      </c>
      <c r="F137" t="s">
        <v>1217</v>
      </c>
      <c r="G137" t="s">
        <v>94</v>
      </c>
    </row>
    <row r="138" spans="1:7" x14ac:dyDescent="0.25">
      <c r="A138" s="32">
        <v>7152020</v>
      </c>
      <c r="B138" s="32" t="s">
        <v>930</v>
      </c>
      <c r="C138" s="33">
        <v>790898</v>
      </c>
      <c r="D138" s="32" t="s">
        <v>576</v>
      </c>
      <c r="E138" s="32" t="s">
        <v>582</v>
      </c>
      <c r="F138" t="s">
        <v>1218</v>
      </c>
      <c r="G138" t="s">
        <v>96</v>
      </c>
    </row>
    <row r="139" spans="1:7" x14ac:dyDescent="0.25">
      <c r="A139" s="32">
        <v>2317533</v>
      </c>
      <c r="B139" s="32" t="s">
        <v>931</v>
      </c>
      <c r="C139" s="33">
        <v>790899</v>
      </c>
      <c r="D139" s="32" t="s">
        <v>576</v>
      </c>
      <c r="E139" s="32" t="s">
        <v>582</v>
      </c>
      <c r="F139" t="s">
        <v>1219</v>
      </c>
      <c r="G139">
        <v>110452</v>
      </c>
    </row>
    <row r="140" spans="1:7" x14ac:dyDescent="0.25">
      <c r="A140" s="32">
        <v>3963554</v>
      </c>
      <c r="B140" s="32" t="s">
        <v>931</v>
      </c>
      <c r="C140" s="33">
        <v>790899</v>
      </c>
      <c r="D140" s="32" t="s">
        <v>576</v>
      </c>
      <c r="E140" s="32" t="s">
        <v>582</v>
      </c>
      <c r="F140" t="s">
        <v>1220</v>
      </c>
      <c r="G140">
        <v>615300</v>
      </c>
    </row>
    <row r="141" spans="1:7" x14ac:dyDescent="0.25">
      <c r="A141" s="32">
        <v>3990714</v>
      </c>
      <c r="B141" s="32" t="s">
        <v>931</v>
      </c>
      <c r="C141" s="33">
        <v>790899</v>
      </c>
      <c r="D141" s="32" t="s">
        <v>576</v>
      </c>
      <c r="E141" s="32" t="s">
        <v>582</v>
      </c>
      <c r="F141" t="s">
        <v>1221</v>
      </c>
      <c r="G141">
        <v>665400</v>
      </c>
    </row>
    <row r="142" spans="1:7" x14ac:dyDescent="0.25">
      <c r="A142" s="32">
        <v>2317533</v>
      </c>
      <c r="B142" s="32" t="s">
        <v>931</v>
      </c>
      <c r="C142" s="33">
        <v>790900</v>
      </c>
      <c r="D142" s="32" t="s">
        <v>576</v>
      </c>
      <c r="E142" s="32" t="s">
        <v>582</v>
      </c>
      <c r="F142" t="s">
        <v>1219</v>
      </c>
      <c r="G142">
        <v>110452</v>
      </c>
    </row>
    <row r="143" spans="1:7" x14ac:dyDescent="0.25">
      <c r="A143" s="32">
        <v>2420350</v>
      </c>
      <c r="B143" s="32" t="s">
        <v>931</v>
      </c>
      <c r="C143" s="33">
        <v>790900</v>
      </c>
      <c r="D143" s="32" t="s">
        <v>576</v>
      </c>
      <c r="E143" s="32" t="s">
        <v>582</v>
      </c>
      <c r="F143" t="s">
        <v>1222</v>
      </c>
    </row>
    <row r="144" spans="1:7" x14ac:dyDescent="0.25">
      <c r="A144" s="32">
        <v>3963554</v>
      </c>
      <c r="B144" s="32" t="s">
        <v>931</v>
      </c>
      <c r="C144" s="33">
        <v>790900</v>
      </c>
      <c r="D144" s="32" t="s">
        <v>576</v>
      </c>
      <c r="E144" s="32" t="s">
        <v>582</v>
      </c>
      <c r="F144" t="s">
        <v>1220</v>
      </c>
      <c r="G144">
        <v>615300</v>
      </c>
    </row>
    <row r="145" spans="1:7" x14ac:dyDescent="0.25">
      <c r="A145" s="32">
        <v>3990714</v>
      </c>
      <c r="B145" s="32" t="s">
        <v>931</v>
      </c>
      <c r="C145" s="33">
        <v>790900</v>
      </c>
      <c r="D145" s="32" t="s">
        <v>576</v>
      </c>
      <c r="E145" s="32" t="s">
        <v>582</v>
      </c>
      <c r="F145" t="s">
        <v>1221</v>
      </c>
      <c r="G145">
        <v>665400</v>
      </c>
    </row>
    <row r="146" spans="1:7" x14ac:dyDescent="0.25">
      <c r="A146" s="32">
        <v>4557637</v>
      </c>
      <c r="B146" s="32" t="s">
        <v>932</v>
      </c>
      <c r="C146" s="33">
        <v>790901</v>
      </c>
      <c r="D146" s="32" t="s">
        <v>576</v>
      </c>
      <c r="E146" s="32" t="s">
        <v>582</v>
      </c>
      <c r="F146" t="s">
        <v>1223</v>
      </c>
      <c r="G146">
        <v>54410</v>
      </c>
    </row>
    <row r="147" spans="1:7" x14ac:dyDescent="0.25">
      <c r="A147" s="32">
        <v>7066370</v>
      </c>
      <c r="B147" s="32" t="s">
        <v>932</v>
      </c>
      <c r="C147" s="33">
        <v>790901</v>
      </c>
      <c r="D147" s="32" t="s">
        <v>576</v>
      </c>
      <c r="E147" s="32" t="s">
        <v>582</v>
      </c>
      <c r="F147" t="s">
        <v>1224</v>
      </c>
      <c r="G147" t="s">
        <v>1225</v>
      </c>
    </row>
    <row r="148" spans="1:7" x14ac:dyDescent="0.25">
      <c r="A148" s="32">
        <v>7066542</v>
      </c>
      <c r="B148" s="32" t="s">
        <v>932</v>
      </c>
      <c r="C148" s="33">
        <v>790901</v>
      </c>
      <c r="D148" s="32" t="s">
        <v>576</v>
      </c>
      <c r="E148" s="32" t="s">
        <v>582</v>
      </c>
      <c r="F148" t="s">
        <v>1226</v>
      </c>
      <c r="G148" t="s">
        <v>1227</v>
      </c>
    </row>
    <row r="149" spans="1:7" x14ac:dyDescent="0.25">
      <c r="A149" s="32">
        <v>7088514</v>
      </c>
      <c r="B149" s="32" t="s">
        <v>932</v>
      </c>
      <c r="C149" s="33">
        <v>790901</v>
      </c>
      <c r="D149" s="32" t="s">
        <v>576</v>
      </c>
      <c r="E149" s="32" t="s">
        <v>582</v>
      </c>
      <c r="F149" t="s">
        <v>1228</v>
      </c>
      <c r="G149" t="s">
        <v>1229</v>
      </c>
    </row>
    <row r="150" spans="1:7" x14ac:dyDescent="0.25">
      <c r="A150" s="32">
        <v>7088589</v>
      </c>
      <c r="B150" s="32" t="s">
        <v>932</v>
      </c>
      <c r="C150" s="33">
        <v>790901</v>
      </c>
      <c r="D150" s="32" t="s">
        <v>576</v>
      </c>
      <c r="E150" s="32" t="s">
        <v>582</v>
      </c>
      <c r="F150" t="s">
        <v>1230</v>
      </c>
      <c r="G150" t="s">
        <v>1231</v>
      </c>
    </row>
    <row r="151" spans="1:7" x14ac:dyDescent="0.25">
      <c r="A151" s="32">
        <v>7093054</v>
      </c>
      <c r="B151" s="32" t="s">
        <v>932</v>
      </c>
      <c r="C151" s="33">
        <v>790901</v>
      </c>
      <c r="D151" s="32" t="s">
        <v>576</v>
      </c>
      <c r="E151" s="32" t="s">
        <v>582</v>
      </c>
      <c r="F151" t="s">
        <v>1232</v>
      </c>
      <c r="G151" t="s">
        <v>1233</v>
      </c>
    </row>
    <row r="152" spans="1:7" x14ac:dyDescent="0.25">
      <c r="A152" s="32">
        <v>7139956</v>
      </c>
      <c r="B152" s="32" t="s">
        <v>932</v>
      </c>
      <c r="C152" s="33">
        <v>790901</v>
      </c>
      <c r="D152" s="32" t="s">
        <v>576</v>
      </c>
      <c r="E152" s="32" t="s">
        <v>582</v>
      </c>
      <c r="F152" t="s">
        <v>1234</v>
      </c>
      <c r="G152">
        <v>23415</v>
      </c>
    </row>
    <row r="153" spans="1:7" x14ac:dyDescent="0.25">
      <c r="A153" s="32">
        <v>7170366</v>
      </c>
      <c r="B153" s="32" t="s">
        <v>932</v>
      </c>
      <c r="C153" s="33">
        <v>790901</v>
      </c>
      <c r="D153" s="32" t="s">
        <v>576</v>
      </c>
      <c r="E153" s="32" t="s">
        <v>582</v>
      </c>
      <c r="F153" t="s">
        <v>1235</v>
      </c>
      <c r="G153">
        <v>13440</v>
      </c>
    </row>
    <row r="154" spans="1:7" x14ac:dyDescent="0.25">
      <c r="A154" s="32">
        <v>7174555</v>
      </c>
      <c r="B154" s="32" t="s">
        <v>932</v>
      </c>
      <c r="C154" s="33">
        <v>790901</v>
      </c>
      <c r="D154" s="32" t="s">
        <v>576</v>
      </c>
      <c r="E154" s="32" t="s">
        <v>582</v>
      </c>
      <c r="F154" t="s">
        <v>1236</v>
      </c>
      <c r="G154">
        <v>43424</v>
      </c>
    </row>
    <row r="155" spans="1:7" x14ac:dyDescent="0.25">
      <c r="A155" s="32">
        <v>4557637</v>
      </c>
      <c r="B155" s="32" t="s">
        <v>932</v>
      </c>
      <c r="C155" s="33">
        <v>790902</v>
      </c>
      <c r="D155" s="32" t="s">
        <v>576</v>
      </c>
      <c r="E155" s="32" t="s">
        <v>582</v>
      </c>
      <c r="F155" t="s">
        <v>1223</v>
      </c>
      <c r="G155">
        <v>54410</v>
      </c>
    </row>
    <row r="156" spans="1:7" x14ac:dyDescent="0.25">
      <c r="A156" s="32">
        <v>7066370</v>
      </c>
      <c r="B156" s="32" t="s">
        <v>932</v>
      </c>
      <c r="C156" s="33">
        <v>790902</v>
      </c>
      <c r="D156" s="32" t="s">
        <v>576</v>
      </c>
      <c r="E156" s="32" t="s">
        <v>582</v>
      </c>
      <c r="F156" t="s">
        <v>1224</v>
      </c>
      <c r="G156" t="s">
        <v>1225</v>
      </c>
    </row>
    <row r="157" spans="1:7" x14ac:dyDescent="0.25">
      <c r="A157" s="32">
        <v>7066542</v>
      </c>
      <c r="B157" s="32" t="s">
        <v>932</v>
      </c>
      <c r="C157" s="33">
        <v>790902</v>
      </c>
      <c r="D157" s="32" t="s">
        <v>576</v>
      </c>
      <c r="E157" s="32" t="s">
        <v>582</v>
      </c>
      <c r="F157" t="s">
        <v>1226</v>
      </c>
      <c r="G157" t="s">
        <v>1227</v>
      </c>
    </row>
    <row r="158" spans="1:7" x14ac:dyDescent="0.25">
      <c r="A158" s="32">
        <v>7093056</v>
      </c>
      <c r="B158" s="32" t="s">
        <v>932</v>
      </c>
      <c r="C158" s="33">
        <v>790902</v>
      </c>
      <c r="D158" s="32" t="s">
        <v>576</v>
      </c>
      <c r="E158" s="32" t="s">
        <v>582</v>
      </c>
      <c r="F158" t="s">
        <v>1237</v>
      </c>
      <c r="G158" t="s">
        <v>1238</v>
      </c>
    </row>
    <row r="159" spans="1:7" x14ac:dyDescent="0.25">
      <c r="A159" s="32">
        <v>7093059</v>
      </c>
      <c r="B159" s="32" t="s">
        <v>932</v>
      </c>
      <c r="C159" s="33">
        <v>790902</v>
      </c>
      <c r="D159" s="32" t="s">
        <v>576</v>
      </c>
      <c r="E159" s="32" t="s">
        <v>582</v>
      </c>
      <c r="F159" t="s">
        <v>1239</v>
      </c>
      <c r="G159">
        <v>94403</v>
      </c>
    </row>
    <row r="160" spans="1:7" x14ac:dyDescent="0.25">
      <c r="A160" s="32">
        <v>534786</v>
      </c>
      <c r="B160" s="32" t="s">
        <v>933</v>
      </c>
      <c r="C160" s="33">
        <v>790903</v>
      </c>
      <c r="D160" s="32" t="s">
        <v>576</v>
      </c>
      <c r="E160" s="32" t="s">
        <v>582</v>
      </c>
      <c r="F160" t="s">
        <v>1240</v>
      </c>
      <c r="G160">
        <v>9718</v>
      </c>
    </row>
    <row r="161" spans="1:7" x14ac:dyDescent="0.25">
      <c r="A161" s="32">
        <v>1569266</v>
      </c>
      <c r="B161" s="32" t="s">
        <v>933</v>
      </c>
      <c r="C161" s="33">
        <v>790903</v>
      </c>
      <c r="D161" s="32" t="s">
        <v>576</v>
      </c>
      <c r="E161" s="32" t="s">
        <v>582</v>
      </c>
      <c r="F161" t="s">
        <v>1241</v>
      </c>
      <c r="G161">
        <v>11108</v>
      </c>
    </row>
    <row r="162" spans="1:7" x14ac:dyDescent="0.25">
      <c r="A162" s="32">
        <v>1592999</v>
      </c>
      <c r="B162" s="32" t="s">
        <v>933</v>
      </c>
      <c r="C162" s="33">
        <v>790903</v>
      </c>
      <c r="D162" s="32" t="s">
        <v>576</v>
      </c>
      <c r="E162" s="32" t="s">
        <v>582</v>
      </c>
      <c r="F162" t="s">
        <v>1242</v>
      </c>
      <c r="G162">
        <v>10988</v>
      </c>
    </row>
    <row r="163" spans="1:7" x14ac:dyDescent="0.25">
      <c r="A163" s="32">
        <v>1841651</v>
      </c>
      <c r="B163" s="32" t="s">
        <v>933</v>
      </c>
      <c r="C163" s="33">
        <v>790903</v>
      </c>
      <c r="D163" s="32" t="s">
        <v>576</v>
      </c>
      <c r="E163" s="32" t="s">
        <v>582</v>
      </c>
      <c r="F163" t="s">
        <v>1243</v>
      </c>
      <c r="G163">
        <v>12194</v>
      </c>
    </row>
    <row r="164" spans="1:7" x14ac:dyDescent="0.25">
      <c r="A164" s="32">
        <v>2181980</v>
      </c>
      <c r="B164" s="32" t="s">
        <v>933</v>
      </c>
      <c r="C164" s="33">
        <v>790903</v>
      </c>
      <c r="D164" s="32" t="s">
        <v>576</v>
      </c>
      <c r="E164" s="32" t="s">
        <v>582</v>
      </c>
      <c r="F164" t="s">
        <v>1244</v>
      </c>
      <c r="G164">
        <v>16387</v>
      </c>
    </row>
    <row r="165" spans="1:7" x14ac:dyDescent="0.25">
      <c r="A165" s="32">
        <v>2333235</v>
      </c>
      <c r="B165" s="32" t="s">
        <v>933</v>
      </c>
      <c r="C165" s="33">
        <v>790903</v>
      </c>
      <c r="D165" s="32" t="s">
        <v>576</v>
      </c>
      <c r="E165" s="32" t="s">
        <v>582</v>
      </c>
      <c r="F165" t="s">
        <v>1245</v>
      </c>
      <c r="G165">
        <v>35086</v>
      </c>
    </row>
    <row r="166" spans="1:7" x14ac:dyDescent="0.25">
      <c r="A166" s="32">
        <v>2416380</v>
      </c>
      <c r="B166" s="32" t="s">
        <v>933</v>
      </c>
      <c r="C166" s="33">
        <v>790903</v>
      </c>
      <c r="D166" s="32" t="s">
        <v>576</v>
      </c>
      <c r="E166" s="32" t="s">
        <v>582</v>
      </c>
      <c r="F166" t="s">
        <v>1246</v>
      </c>
      <c r="G166">
        <v>13457</v>
      </c>
    </row>
    <row r="167" spans="1:7" x14ac:dyDescent="0.25">
      <c r="A167" s="32">
        <v>2971259</v>
      </c>
      <c r="B167" s="32" t="s">
        <v>933</v>
      </c>
      <c r="C167" s="33">
        <v>790903</v>
      </c>
      <c r="D167" s="32" t="s">
        <v>576</v>
      </c>
      <c r="E167" s="32" t="s">
        <v>582</v>
      </c>
      <c r="F167" t="s">
        <v>1247</v>
      </c>
      <c r="G167">
        <v>14010</v>
      </c>
    </row>
    <row r="168" spans="1:7" x14ac:dyDescent="0.25">
      <c r="A168" s="32">
        <v>2972828</v>
      </c>
      <c r="B168" s="32" t="s">
        <v>933</v>
      </c>
      <c r="C168" s="33">
        <v>790903</v>
      </c>
      <c r="D168" s="32" t="s">
        <v>576</v>
      </c>
      <c r="E168" s="32" t="s">
        <v>582</v>
      </c>
      <c r="F168" t="s">
        <v>1248</v>
      </c>
      <c r="G168">
        <v>13862</v>
      </c>
    </row>
    <row r="169" spans="1:7" x14ac:dyDescent="0.25">
      <c r="A169" s="32">
        <v>2972863</v>
      </c>
      <c r="B169" s="32" t="s">
        <v>933</v>
      </c>
      <c r="C169" s="33">
        <v>790903</v>
      </c>
      <c r="D169" s="32" t="s">
        <v>576</v>
      </c>
      <c r="E169" s="32" t="s">
        <v>582</v>
      </c>
      <c r="F169" t="s">
        <v>1249</v>
      </c>
      <c r="G169">
        <v>13918</v>
      </c>
    </row>
    <row r="170" spans="1:7" x14ac:dyDescent="0.25">
      <c r="A170" s="32">
        <v>2972879</v>
      </c>
      <c r="B170" s="32" t="s">
        <v>933</v>
      </c>
      <c r="C170" s="33">
        <v>790903</v>
      </c>
      <c r="D170" s="32" t="s">
        <v>576</v>
      </c>
      <c r="E170" s="32" t="s">
        <v>582</v>
      </c>
      <c r="F170" t="s">
        <v>1250</v>
      </c>
      <c r="G170">
        <v>13940</v>
      </c>
    </row>
    <row r="171" spans="1:7" x14ac:dyDescent="0.25">
      <c r="A171" s="32">
        <v>2972895</v>
      </c>
      <c r="B171" s="32" t="s">
        <v>933</v>
      </c>
      <c r="C171" s="33">
        <v>790903</v>
      </c>
      <c r="D171" s="32" t="s">
        <v>576</v>
      </c>
      <c r="E171" s="32" t="s">
        <v>582</v>
      </c>
      <c r="F171" t="s">
        <v>1251</v>
      </c>
      <c r="G171">
        <v>14006</v>
      </c>
    </row>
    <row r="172" spans="1:7" x14ac:dyDescent="0.25">
      <c r="A172" s="32">
        <v>3607668</v>
      </c>
      <c r="B172" s="32" t="s">
        <v>933</v>
      </c>
      <c r="C172" s="33">
        <v>790903</v>
      </c>
      <c r="D172" s="32" t="s">
        <v>576</v>
      </c>
      <c r="E172" s="32" t="s">
        <v>582</v>
      </c>
      <c r="F172" t="s">
        <v>1252</v>
      </c>
      <c r="G172">
        <v>14839</v>
      </c>
    </row>
    <row r="173" spans="1:7" x14ac:dyDescent="0.25">
      <c r="A173" s="32">
        <v>4365688</v>
      </c>
      <c r="B173" s="32" t="s">
        <v>933</v>
      </c>
      <c r="C173" s="33">
        <v>790903</v>
      </c>
      <c r="D173" s="32" t="s">
        <v>576</v>
      </c>
      <c r="E173" s="32" t="s">
        <v>582</v>
      </c>
      <c r="F173" t="s">
        <v>1253</v>
      </c>
      <c r="G173">
        <v>828</v>
      </c>
    </row>
    <row r="174" spans="1:7" x14ac:dyDescent="0.25">
      <c r="A174" s="32">
        <v>4396566</v>
      </c>
      <c r="B174" s="32" t="s">
        <v>933</v>
      </c>
      <c r="C174" s="33">
        <v>790903</v>
      </c>
      <c r="D174" s="32" t="s">
        <v>576</v>
      </c>
      <c r="E174" s="32" t="s">
        <v>582</v>
      </c>
      <c r="F174" t="s">
        <v>1254</v>
      </c>
      <c r="G174">
        <v>577</v>
      </c>
    </row>
    <row r="175" spans="1:7" x14ac:dyDescent="0.25">
      <c r="A175" s="32">
        <v>4673749</v>
      </c>
      <c r="B175" s="32" t="s">
        <v>933</v>
      </c>
      <c r="C175" s="33">
        <v>790903</v>
      </c>
      <c r="D175" s="32" t="s">
        <v>576</v>
      </c>
      <c r="E175" s="32" t="s">
        <v>582</v>
      </c>
      <c r="F175" t="s">
        <v>1255</v>
      </c>
      <c r="G175">
        <v>2725</v>
      </c>
    </row>
    <row r="176" spans="1:7" x14ac:dyDescent="0.25">
      <c r="A176" s="32">
        <v>4793481</v>
      </c>
      <c r="B176" s="32" t="s">
        <v>933</v>
      </c>
      <c r="C176" s="33">
        <v>790903</v>
      </c>
      <c r="D176" s="32" t="s">
        <v>576</v>
      </c>
      <c r="E176" s="32" t="s">
        <v>582</v>
      </c>
      <c r="F176" t="s">
        <v>1256</v>
      </c>
      <c r="G176">
        <v>3593</v>
      </c>
    </row>
    <row r="177" spans="1:7" x14ac:dyDescent="0.25">
      <c r="A177" s="32">
        <v>4979088</v>
      </c>
      <c r="B177" s="32" t="s">
        <v>933</v>
      </c>
      <c r="C177" s="33">
        <v>790903</v>
      </c>
      <c r="D177" s="32" t="s">
        <v>576</v>
      </c>
      <c r="E177" s="32" t="s">
        <v>582</v>
      </c>
      <c r="F177" t="s">
        <v>1257</v>
      </c>
      <c r="G177">
        <v>17015</v>
      </c>
    </row>
    <row r="178" spans="1:7" x14ac:dyDescent="0.25">
      <c r="A178" s="32">
        <v>5135128</v>
      </c>
      <c r="B178" s="32" t="s">
        <v>933</v>
      </c>
      <c r="C178" s="33">
        <v>790903</v>
      </c>
      <c r="D178" s="32" t="s">
        <v>576</v>
      </c>
      <c r="E178" s="32" t="s">
        <v>582</v>
      </c>
      <c r="F178" t="s">
        <v>1258</v>
      </c>
      <c r="G178">
        <v>8061</v>
      </c>
    </row>
    <row r="179" spans="1:7" x14ac:dyDescent="0.25">
      <c r="A179" s="32">
        <v>6843155</v>
      </c>
      <c r="B179" s="32" t="s">
        <v>933</v>
      </c>
      <c r="C179" s="33">
        <v>790903</v>
      </c>
      <c r="D179" s="32" t="s">
        <v>576</v>
      </c>
      <c r="E179" s="32" t="s">
        <v>582</v>
      </c>
      <c r="F179" t="s">
        <v>1259</v>
      </c>
      <c r="G179">
        <v>18148</v>
      </c>
    </row>
    <row r="180" spans="1:7" x14ac:dyDescent="0.25">
      <c r="A180" s="32">
        <v>7036653</v>
      </c>
      <c r="B180" s="32" t="s">
        <v>933</v>
      </c>
      <c r="C180" s="33">
        <v>790903</v>
      </c>
      <c r="D180" s="32" t="s">
        <v>576</v>
      </c>
      <c r="E180" s="32" t="s">
        <v>582</v>
      </c>
      <c r="F180" t="s">
        <v>1260</v>
      </c>
      <c r="G180">
        <v>17040</v>
      </c>
    </row>
    <row r="181" spans="1:7" x14ac:dyDescent="0.25">
      <c r="A181" s="32">
        <v>7076480</v>
      </c>
      <c r="B181" s="32" t="s">
        <v>933</v>
      </c>
      <c r="C181" s="33">
        <v>790903</v>
      </c>
      <c r="D181" s="32" t="s">
        <v>576</v>
      </c>
      <c r="E181" s="32" t="s">
        <v>582</v>
      </c>
      <c r="F181" t="s">
        <v>1261</v>
      </c>
      <c r="G181">
        <v>15191</v>
      </c>
    </row>
    <row r="182" spans="1:7" x14ac:dyDescent="0.25">
      <c r="A182" s="32">
        <v>7091554</v>
      </c>
      <c r="B182" s="32" t="s">
        <v>933</v>
      </c>
      <c r="C182" s="33">
        <v>790903</v>
      </c>
      <c r="D182" s="32" t="s">
        <v>576</v>
      </c>
      <c r="E182" s="32" t="s">
        <v>582</v>
      </c>
      <c r="F182" t="s">
        <v>1262</v>
      </c>
      <c r="G182">
        <v>17279</v>
      </c>
    </row>
    <row r="183" spans="1:7" x14ac:dyDescent="0.25">
      <c r="A183" s="32">
        <v>7553995</v>
      </c>
      <c r="B183" s="32" t="s">
        <v>933</v>
      </c>
      <c r="C183" s="33">
        <v>790903</v>
      </c>
      <c r="D183" s="32" t="s">
        <v>576</v>
      </c>
      <c r="E183" s="32" t="s">
        <v>582</v>
      </c>
      <c r="F183" t="s">
        <v>1263</v>
      </c>
      <c r="G183">
        <v>7816</v>
      </c>
    </row>
    <row r="184" spans="1:7" x14ac:dyDescent="0.25">
      <c r="A184" s="32">
        <v>8845168</v>
      </c>
      <c r="B184" s="32" t="s">
        <v>933</v>
      </c>
      <c r="C184" s="33">
        <v>790903</v>
      </c>
      <c r="D184" s="32" t="s">
        <v>576</v>
      </c>
      <c r="E184" s="32" t="s">
        <v>582</v>
      </c>
      <c r="F184" t="s">
        <v>1264</v>
      </c>
      <c r="G184">
        <v>8733</v>
      </c>
    </row>
    <row r="185" spans="1:7" x14ac:dyDescent="0.25">
      <c r="A185" s="32">
        <v>8889996</v>
      </c>
      <c r="B185" s="32" t="s">
        <v>933</v>
      </c>
      <c r="C185" s="33">
        <v>790903</v>
      </c>
      <c r="D185" s="32" t="s">
        <v>576</v>
      </c>
      <c r="E185" s="32" t="s">
        <v>582</v>
      </c>
      <c r="F185" t="s">
        <v>1265</v>
      </c>
      <c r="G185">
        <v>8763</v>
      </c>
    </row>
    <row r="186" spans="1:7" x14ac:dyDescent="0.25">
      <c r="A186" s="32">
        <v>534786</v>
      </c>
      <c r="B186" s="32" t="s">
        <v>933</v>
      </c>
      <c r="C186" s="33">
        <v>790904</v>
      </c>
      <c r="D186" s="32" t="s">
        <v>576</v>
      </c>
      <c r="E186" s="32" t="s">
        <v>582</v>
      </c>
      <c r="F186" t="s">
        <v>1240</v>
      </c>
      <c r="G186">
        <v>9718</v>
      </c>
    </row>
    <row r="187" spans="1:7" x14ac:dyDescent="0.25">
      <c r="A187" s="32">
        <v>1569266</v>
      </c>
      <c r="B187" s="32" t="s">
        <v>933</v>
      </c>
      <c r="C187" s="33">
        <v>790904</v>
      </c>
      <c r="D187" s="32" t="s">
        <v>576</v>
      </c>
      <c r="E187" s="32" t="s">
        <v>582</v>
      </c>
      <c r="F187" t="s">
        <v>1241</v>
      </c>
      <c r="G187">
        <v>11108</v>
      </c>
    </row>
    <row r="188" spans="1:7" x14ac:dyDescent="0.25">
      <c r="A188" s="32">
        <v>1592999</v>
      </c>
      <c r="B188" s="32" t="s">
        <v>933</v>
      </c>
      <c r="C188" s="33">
        <v>790904</v>
      </c>
      <c r="D188" s="32" t="s">
        <v>576</v>
      </c>
      <c r="E188" s="32" t="s">
        <v>582</v>
      </c>
      <c r="F188" t="s">
        <v>1242</v>
      </c>
      <c r="G188">
        <v>10988</v>
      </c>
    </row>
    <row r="189" spans="1:7" x14ac:dyDescent="0.25">
      <c r="A189" s="32">
        <v>1841651</v>
      </c>
      <c r="B189" s="32" t="s">
        <v>933</v>
      </c>
      <c r="C189" s="33">
        <v>790904</v>
      </c>
      <c r="D189" s="32" t="s">
        <v>576</v>
      </c>
      <c r="E189" s="32" t="s">
        <v>582</v>
      </c>
      <c r="F189" t="s">
        <v>1243</v>
      </c>
      <c r="G189">
        <v>12194</v>
      </c>
    </row>
    <row r="190" spans="1:7" x14ac:dyDescent="0.25">
      <c r="A190" s="32">
        <v>2181980</v>
      </c>
      <c r="B190" s="32" t="s">
        <v>933</v>
      </c>
      <c r="C190" s="33">
        <v>790904</v>
      </c>
      <c r="D190" s="32" t="s">
        <v>576</v>
      </c>
      <c r="E190" s="32" t="s">
        <v>582</v>
      </c>
      <c r="F190" t="s">
        <v>1244</v>
      </c>
      <c r="G190">
        <v>16387</v>
      </c>
    </row>
    <row r="191" spans="1:7" x14ac:dyDescent="0.25">
      <c r="A191" s="32">
        <v>2333235</v>
      </c>
      <c r="B191" s="32" t="s">
        <v>933</v>
      </c>
      <c r="C191" s="33">
        <v>790904</v>
      </c>
      <c r="D191" s="32" t="s">
        <v>576</v>
      </c>
      <c r="E191" s="32" t="s">
        <v>582</v>
      </c>
      <c r="F191" t="s">
        <v>1245</v>
      </c>
      <c r="G191">
        <v>35086</v>
      </c>
    </row>
    <row r="192" spans="1:7" x14ac:dyDescent="0.25">
      <c r="A192" s="32">
        <v>2416380</v>
      </c>
      <c r="B192" s="32" t="s">
        <v>933</v>
      </c>
      <c r="C192" s="33">
        <v>790904</v>
      </c>
      <c r="D192" s="32" t="s">
        <v>576</v>
      </c>
      <c r="E192" s="32" t="s">
        <v>582</v>
      </c>
      <c r="F192" t="s">
        <v>1246</v>
      </c>
      <c r="G192">
        <v>13457</v>
      </c>
    </row>
    <row r="193" spans="1:7" x14ac:dyDescent="0.25">
      <c r="A193" s="32">
        <v>2971259</v>
      </c>
      <c r="B193" s="32" t="s">
        <v>933</v>
      </c>
      <c r="C193" s="33">
        <v>790904</v>
      </c>
      <c r="D193" s="32" t="s">
        <v>576</v>
      </c>
      <c r="E193" s="32" t="s">
        <v>582</v>
      </c>
      <c r="F193" t="s">
        <v>1247</v>
      </c>
      <c r="G193">
        <v>14010</v>
      </c>
    </row>
    <row r="194" spans="1:7" x14ac:dyDescent="0.25">
      <c r="A194" s="32">
        <v>2972828</v>
      </c>
      <c r="B194" s="32" t="s">
        <v>933</v>
      </c>
      <c r="C194" s="33">
        <v>790904</v>
      </c>
      <c r="D194" s="32" t="s">
        <v>576</v>
      </c>
      <c r="E194" s="32" t="s">
        <v>582</v>
      </c>
      <c r="F194" t="s">
        <v>1248</v>
      </c>
      <c r="G194">
        <v>13862</v>
      </c>
    </row>
    <row r="195" spans="1:7" x14ac:dyDescent="0.25">
      <c r="A195" s="32">
        <v>2972863</v>
      </c>
      <c r="B195" s="32" t="s">
        <v>933</v>
      </c>
      <c r="C195" s="33">
        <v>790904</v>
      </c>
      <c r="D195" s="32" t="s">
        <v>576</v>
      </c>
      <c r="E195" s="32" t="s">
        <v>582</v>
      </c>
      <c r="F195" t="s">
        <v>1249</v>
      </c>
      <c r="G195">
        <v>13918</v>
      </c>
    </row>
    <row r="196" spans="1:7" x14ac:dyDescent="0.25">
      <c r="A196" s="32">
        <v>2972879</v>
      </c>
      <c r="B196" s="32" t="s">
        <v>933</v>
      </c>
      <c r="C196" s="33">
        <v>790904</v>
      </c>
      <c r="D196" s="32" t="s">
        <v>576</v>
      </c>
      <c r="E196" s="32" t="s">
        <v>582</v>
      </c>
      <c r="F196" t="s">
        <v>1250</v>
      </c>
      <c r="G196">
        <v>13940</v>
      </c>
    </row>
    <row r="197" spans="1:7" x14ac:dyDescent="0.25">
      <c r="A197" s="32">
        <v>2972895</v>
      </c>
      <c r="B197" s="32" t="s">
        <v>933</v>
      </c>
      <c r="C197" s="33">
        <v>790904</v>
      </c>
      <c r="D197" s="32" t="s">
        <v>576</v>
      </c>
      <c r="E197" s="32" t="s">
        <v>582</v>
      </c>
      <c r="F197" t="s">
        <v>1251</v>
      </c>
      <c r="G197">
        <v>14006</v>
      </c>
    </row>
    <row r="198" spans="1:7" x14ac:dyDescent="0.25">
      <c r="A198" s="32">
        <v>3607668</v>
      </c>
      <c r="B198" s="32" t="s">
        <v>933</v>
      </c>
      <c r="C198" s="33">
        <v>790904</v>
      </c>
      <c r="D198" s="32" t="s">
        <v>576</v>
      </c>
      <c r="E198" s="32" t="s">
        <v>582</v>
      </c>
      <c r="F198" t="s">
        <v>1252</v>
      </c>
      <c r="G198">
        <v>14839</v>
      </c>
    </row>
    <row r="199" spans="1:7" x14ac:dyDescent="0.25">
      <c r="A199" s="32">
        <v>4365688</v>
      </c>
      <c r="B199" s="32" t="s">
        <v>933</v>
      </c>
      <c r="C199" s="33">
        <v>790904</v>
      </c>
      <c r="D199" s="32" t="s">
        <v>576</v>
      </c>
      <c r="E199" s="32" t="s">
        <v>582</v>
      </c>
      <c r="F199" t="s">
        <v>1253</v>
      </c>
      <c r="G199">
        <v>828</v>
      </c>
    </row>
    <row r="200" spans="1:7" x14ac:dyDescent="0.25">
      <c r="A200" s="32">
        <v>4396566</v>
      </c>
      <c r="B200" s="32" t="s">
        <v>933</v>
      </c>
      <c r="C200" s="33">
        <v>790904</v>
      </c>
      <c r="D200" s="32" t="s">
        <v>576</v>
      </c>
      <c r="E200" s="32" t="s">
        <v>582</v>
      </c>
      <c r="F200" t="s">
        <v>1254</v>
      </c>
      <c r="G200">
        <v>577</v>
      </c>
    </row>
    <row r="201" spans="1:7" x14ac:dyDescent="0.25">
      <c r="A201" s="32">
        <v>4673749</v>
      </c>
      <c r="B201" s="32" t="s">
        <v>933</v>
      </c>
      <c r="C201" s="33">
        <v>790904</v>
      </c>
      <c r="D201" s="32" t="s">
        <v>576</v>
      </c>
      <c r="E201" s="32" t="s">
        <v>582</v>
      </c>
      <c r="F201" t="s">
        <v>1255</v>
      </c>
      <c r="G201">
        <v>2725</v>
      </c>
    </row>
    <row r="202" spans="1:7" x14ac:dyDescent="0.25">
      <c r="A202" s="32">
        <v>4793481</v>
      </c>
      <c r="B202" s="32" t="s">
        <v>933</v>
      </c>
      <c r="C202" s="33">
        <v>790904</v>
      </c>
      <c r="D202" s="32" t="s">
        <v>576</v>
      </c>
      <c r="E202" s="32" t="s">
        <v>582</v>
      </c>
      <c r="F202" t="s">
        <v>1256</v>
      </c>
      <c r="G202">
        <v>3593</v>
      </c>
    </row>
    <row r="203" spans="1:7" x14ac:dyDescent="0.25">
      <c r="A203" s="32">
        <v>4979088</v>
      </c>
      <c r="B203" s="32" t="s">
        <v>933</v>
      </c>
      <c r="C203" s="33">
        <v>790904</v>
      </c>
      <c r="D203" s="32" t="s">
        <v>576</v>
      </c>
      <c r="E203" s="32" t="s">
        <v>582</v>
      </c>
      <c r="F203" t="s">
        <v>1257</v>
      </c>
      <c r="G203">
        <v>17015</v>
      </c>
    </row>
    <row r="204" spans="1:7" x14ac:dyDescent="0.25">
      <c r="A204" s="32">
        <v>5135128</v>
      </c>
      <c r="B204" s="32" t="s">
        <v>933</v>
      </c>
      <c r="C204" s="33">
        <v>790904</v>
      </c>
      <c r="D204" s="32" t="s">
        <v>576</v>
      </c>
      <c r="E204" s="32" t="s">
        <v>582</v>
      </c>
      <c r="F204" t="s">
        <v>1258</v>
      </c>
      <c r="G204">
        <v>8061</v>
      </c>
    </row>
    <row r="205" spans="1:7" x14ac:dyDescent="0.25">
      <c r="A205" s="32">
        <v>6843155</v>
      </c>
      <c r="B205" s="32" t="s">
        <v>933</v>
      </c>
      <c r="C205" s="33">
        <v>790904</v>
      </c>
      <c r="D205" s="32" t="s">
        <v>576</v>
      </c>
      <c r="E205" s="32" t="s">
        <v>582</v>
      </c>
      <c r="F205" t="s">
        <v>1259</v>
      </c>
      <c r="G205">
        <v>18148</v>
      </c>
    </row>
    <row r="206" spans="1:7" x14ac:dyDescent="0.25">
      <c r="A206" s="32">
        <v>7036653</v>
      </c>
      <c r="B206" s="32" t="s">
        <v>933</v>
      </c>
      <c r="C206" s="33">
        <v>790904</v>
      </c>
      <c r="D206" s="32" t="s">
        <v>576</v>
      </c>
      <c r="E206" s="32" t="s">
        <v>582</v>
      </c>
      <c r="F206" t="s">
        <v>1260</v>
      </c>
      <c r="G206">
        <v>17040</v>
      </c>
    </row>
    <row r="207" spans="1:7" x14ac:dyDescent="0.25">
      <c r="A207" s="32">
        <v>7076480</v>
      </c>
      <c r="B207" s="32" t="s">
        <v>933</v>
      </c>
      <c r="C207" s="33">
        <v>790904</v>
      </c>
      <c r="D207" s="32" t="s">
        <v>576</v>
      </c>
      <c r="E207" s="32" t="s">
        <v>582</v>
      </c>
      <c r="F207" t="s">
        <v>1261</v>
      </c>
      <c r="G207">
        <v>15191</v>
      </c>
    </row>
    <row r="208" spans="1:7" x14ac:dyDescent="0.25">
      <c r="A208" s="32">
        <v>7091554</v>
      </c>
      <c r="B208" s="32" t="s">
        <v>933</v>
      </c>
      <c r="C208" s="33">
        <v>790904</v>
      </c>
      <c r="D208" s="32" t="s">
        <v>576</v>
      </c>
      <c r="E208" s="32" t="s">
        <v>582</v>
      </c>
      <c r="F208" t="s">
        <v>1262</v>
      </c>
      <c r="G208">
        <v>17279</v>
      </c>
    </row>
    <row r="209" spans="1:7" x14ac:dyDescent="0.25">
      <c r="A209" s="32">
        <v>7553995</v>
      </c>
      <c r="B209" s="32" t="s">
        <v>933</v>
      </c>
      <c r="C209" s="33">
        <v>790904</v>
      </c>
      <c r="D209" s="32" t="s">
        <v>576</v>
      </c>
      <c r="E209" s="32" t="s">
        <v>582</v>
      </c>
      <c r="F209" t="s">
        <v>1263</v>
      </c>
      <c r="G209">
        <v>7816</v>
      </c>
    </row>
    <row r="210" spans="1:7" x14ac:dyDescent="0.25">
      <c r="A210" s="32">
        <v>8845168</v>
      </c>
      <c r="B210" s="32" t="s">
        <v>933</v>
      </c>
      <c r="C210" s="33">
        <v>790904</v>
      </c>
      <c r="D210" s="32" t="s">
        <v>576</v>
      </c>
      <c r="E210" s="32" t="s">
        <v>582</v>
      </c>
      <c r="F210" t="s">
        <v>1264</v>
      </c>
      <c r="G210">
        <v>8733</v>
      </c>
    </row>
    <row r="211" spans="1:7" x14ac:dyDescent="0.25">
      <c r="A211" s="32">
        <v>8889996</v>
      </c>
      <c r="B211" s="32" t="s">
        <v>933</v>
      </c>
      <c r="C211" s="33">
        <v>790904</v>
      </c>
      <c r="D211" s="32" t="s">
        <v>576</v>
      </c>
      <c r="E211" s="32" t="s">
        <v>582</v>
      </c>
      <c r="F211" t="s">
        <v>1265</v>
      </c>
      <c r="G211">
        <v>8763</v>
      </c>
    </row>
    <row r="212" spans="1:7" x14ac:dyDescent="0.25">
      <c r="A212" s="32">
        <v>807127</v>
      </c>
      <c r="B212" s="32" t="s">
        <v>933</v>
      </c>
      <c r="C212" s="33">
        <v>790905</v>
      </c>
      <c r="D212" s="32" t="s">
        <v>576</v>
      </c>
      <c r="E212" s="32" t="s">
        <v>582</v>
      </c>
      <c r="F212" t="s">
        <v>1266</v>
      </c>
      <c r="G212">
        <v>65219</v>
      </c>
    </row>
    <row r="213" spans="1:7" x14ac:dyDescent="0.25">
      <c r="A213" s="32">
        <v>8713350</v>
      </c>
      <c r="B213" s="32" t="s">
        <v>933</v>
      </c>
      <c r="C213" s="33">
        <v>790905</v>
      </c>
      <c r="D213" s="32" t="s">
        <v>576</v>
      </c>
      <c r="E213" s="32" t="s">
        <v>582</v>
      </c>
      <c r="F213" t="s">
        <v>1267</v>
      </c>
      <c r="G213">
        <v>65225</v>
      </c>
    </row>
    <row r="214" spans="1:7" x14ac:dyDescent="0.25">
      <c r="A214" s="32">
        <v>7000990</v>
      </c>
      <c r="B214" s="32" t="s">
        <v>934</v>
      </c>
      <c r="C214" s="33">
        <v>790907</v>
      </c>
      <c r="D214" s="32" t="s">
        <v>576</v>
      </c>
      <c r="E214" s="32" t="s">
        <v>582</v>
      </c>
      <c r="F214" t="s">
        <v>1268</v>
      </c>
      <c r="G214">
        <v>69018</v>
      </c>
    </row>
    <row r="215" spans="1:7" x14ac:dyDescent="0.25">
      <c r="A215" s="32">
        <v>136663</v>
      </c>
      <c r="B215" s="32" t="s">
        <v>934</v>
      </c>
      <c r="C215" s="33">
        <v>790908</v>
      </c>
      <c r="D215" s="32" t="s">
        <v>576</v>
      </c>
      <c r="E215" s="32" t="s">
        <v>582</v>
      </c>
      <c r="F215" t="s">
        <v>1269</v>
      </c>
      <c r="G215">
        <v>73140</v>
      </c>
    </row>
    <row r="216" spans="1:7" x14ac:dyDescent="0.25">
      <c r="A216" s="32">
        <v>656094</v>
      </c>
      <c r="B216" s="32" t="s">
        <v>934</v>
      </c>
      <c r="C216" s="33">
        <v>790908</v>
      </c>
      <c r="D216" s="32" t="s">
        <v>576</v>
      </c>
      <c r="E216" s="32" t="s">
        <v>582</v>
      </c>
      <c r="F216" t="s">
        <v>1270</v>
      </c>
      <c r="G216">
        <v>63912</v>
      </c>
    </row>
    <row r="217" spans="1:7" x14ac:dyDescent="0.25">
      <c r="A217" s="32">
        <v>664021</v>
      </c>
      <c r="B217" s="32" t="s">
        <v>934</v>
      </c>
      <c r="C217" s="33">
        <v>790908</v>
      </c>
      <c r="D217" s="32" t="s">
        <v>576</v>
      </c>
      <c r="E217" s="32" t="s">
        <v>582</v>
      </c>
      <c r="F217" t="s">
        <v>1271</v>
      </c>
      <c r="G217">
        <v>78356</v>
      </c>
    </row>
    <row r="218" spans="1:7" x14ac:dyDescent="0.25">
      <c r="A218" s="32">
        <v>748531</v>
      </c>
      <c r="B218" s="32" t="s">
        <v>934</v>
      </c>
      <c r="C218" s="33">
        <v>790908</v>
      </c>
      <c r="D218" s="32" t="s">
        <v>576</v>
      </c>
      <c r="E218" s="32" t="s">
        <v>582</v>
      </c>
      <c r="F218" t="s">
        <v>1272</v>
      </c>
      <c r="G218">
        <v>78366</v>
      </c>
    </row>
    <row r="219" spans="1:7" x14ac:dyDescent="0.25">
      <c r="A219" s="32">
        <v>1270479</v>
      </c>
      <c r="B219" s="32" t="s">
        <v>934</v>
      </c>
      <c r="C219" s="33">
        <v>790908</v>
      </c>
      <c r="D219" s="32" t="s">
        <v>576</v>
      </c>
      <c r="E219" s="32" t="s">
        <v>582</v>
      </c>
      <c r="F219" t="s">
        <v>1273</v>
      </c>
      <c r="G219">
        <v>63527</v>
      </c>
    </row>
    <row r="220" spans="1:7" x14ac:dyDescent="0.25">
      <c r="A220" s="32">
        <v>1427709</v>
      </c>
      <c r="B220" s="32" t="s">
        <v>934</v>
      </c>
      <c r="C220" s="33">
        <v>790908</v>
      </c>
      <c r="D220" s="32" t="s">
        <v>576</v>
      </c>
      <c r="E220" s="32" t="s">
        <v>582</v>
      </c>
      <c r="F220" t="s">
        <v>1274</v>
      </c>
      <c r="G220">
        <v>78368</v>
      </c>
    </row>
    <row r="221" spans="1:7" x14ac:dyDescent="0.25">
      <c r="A221" s="32">
        <v>1427824</v>
      </c>
      <c r="B221" s="32" t="s">
        <v>934</v>
      </c>
      <c r="C221" s="33">
        <v>790908</v>
      </c>
      <c r="D221" s="32" t="s">
        <v>576</v>
      </c>
      <c r="E221" s="32" t="s">
        <v>582</v>
      </c>
      <c r="F221" t="s">
        <v>1275</v>
      </c>
      <c r="G221">
        <v>78372</v>
      </c>
    </row>
    <row r="222" spans="1:7" x14ac:dyDescent="0.25">
      <c r="A222" s="32">
        <v>1555719</v>
      </c>
      <c r="B222" s="32" t="s">
        <v>934</v>
      </c>
      <c r="C222" s="33">
        <v>790908</v>
      </c>
      <c r="D222" s="32" t="s">
        <v>576</v>
      </c>
      <c r="E222" s="32" t="s">
        <v>582</v>
      </c>
      <c r="F222" t="s">
        <v>1164</v>
      </c>
      <c r="G222">
        <v>78985</v>
      </c>
    </row>
    <row r="223" spans="1:7" x14ac:dyDescent="0.25">
      <c r="A223" s="32">
        <v>1564487</v>
      </c>
      <c r="B223" s="32" t="s">
        <v>934</v>
      </c>
      <c r="C223" s="33">
        <v>790908</v>
      </c>
      <c r="D223" s="32" t="s">
        <v>576</v>
      </c>
      <c r="E223" s="32" t="s">
        <v>582</v>
      </c>
      <c r="F223" t="s">
        <v>1276</v>
      </c>
      <c r="G223">
        <v>78353</v>
      </c>
    </row>
    <row r="224" spans="1:7" x14ac:dyDescent="0.25">
      <c r="A224" s="32">
        <v>2607824</v>
      </c>
      <c r="B224" s="32" t="s">
        <v>934</v>
      </c>
      <c r="C224" s="33">
        <v>790908</v>
      </c>
      <c r="D224" s="32" t="s">
        <v>576</v>
      </c>
      <c r="E224" s="32" t="s">
        <v>582</v>
      </c>
      <c r="F224" t="s">
        <v>1277</v>
      </c>
      <c r="G224">
        <v>78637</v>
      </c>
    </row>
    <row r="225" spans="1:7" x14ac:dyDescent="0.25">
      <c r="A225" s="32">
        <v>4332989</v>
      </c>
      <c r="B225" s="32" t="s">
        <v>934</v>
      </c>
      <c r="C225" s="33">
        <v>790908</v>
      </c>
      <c r="D225" s="32" t="s">
        <v>576</v>
      </c>
      <c r="E225" s="32" t="s">
        <v>582</v>
      </c>
      <c r="F225" t="s">
        <v>1278</v>
      </c>
      <c r="G225">
        <v>78639</v>
      </c>
    </row>
    <row r="226" spans="1:7" x14ac:dyDescent="0.25">
      <c r="A226" s="32">
        <v>5243702</v>
      </c>
      <c r="B226" s="32" t="s">
        <v>934</v>
      </c>
      <c r="C226" s="33">
        <v>790908</v>
      </c>
      <c r="D226" s="32" t="s">
        <v>576</v>
      </c>
      <c r="E226" s="32" t="s">
        <v>582</v>
      </c>
      <c r="F226" t="s">
        <v>1279</v>
      </c>
      <c r="G226">
        <v>78673</v>
      </c>
    </row>
    <row r="227" spans="1:7" x14ac:dyDescent="0.25">
      <c r="A227" s="32">
        <v>5356641</v>
      </c>
      <c r="B227" s="32" t="s">
        <v>934</v>
      </c>
      <c r="C227" s="33">
        <v>790908</v>
      </c>
      <c r="D227" s="32" t="s">
        <v>576</v>
      </c>
      <c r="E227" s="32" t="s">
        <v>582</v>
      </c>
      <c r="F227" t="s">
        <v>1280</v>
      </c>
      <c r="G227">
        <v>68724</v>
      </c>
    </row>
    <row r="228" spans="1:7" x14ac:dyDescent="0.25">
      <c r="A228" s="32">
        <v>5394632</v>
      </c>
      <c r="B228" s="32" t="s">
        <v>934</v>
      </c>
      <c r="C228" s="33">
        <v>790908</v>
      </c>
      <c r="D228" s="32" t="s">
        <v>576</v>
      </c>
      <c r="E228" s="32" t="s">
        <v>582</v>
      </c>
      <c r="F228" t="s">
        <v>1281</v>
      </c>
      <c r="G228">
        <v>73022</v>
      </c>
    </row>
    <row r="229" spans="1:7" x14ac:dyDescent="0.25">
      <c r="A229" s="32">
        <v>5700802</v>
      </c>
      <c r="B229" s="32" t="s">
        <v>934</v>
      </c>
      <c r="C229" s="33">
        <v>790908</v>
      </c>
      <c r="D229" s="32" t="s">
        <v>576</v>
      </c>
      <c r="E229" s="32" t="s">
        <v>582</v>
      </c>
      <c r="F229" t="s">
        <v>1282</v>
      </c>
      <c r="G229">
        <v>73142</v>
      </c>
    </row>
    <row r="230" spans="1:7" x14ac:dyDescent="0.25">
      <c r="A230" s="32">
        <v>7086502</v>
      </c>
      <c r="B230" s="32" t="s">
        <v>934</v>
      </c>
      <c r="C230" s="33">
        <v>790908</v>
      </c>
      <c r="D230" s="32" t="s">
        <v>576</v>
      </c>
      <c r="E230" s="32" t="s">
        <v>582</v>
      </c>
      <c r="F230" t="s">
        <v>1283</v>
      </c>
      <c r="G230">
        <v>78315</v>
      </c>
    </row>
    <row r="231" spans="1:7" x14ac:dyDescent="0.25">
      <c r="A231" s="49">
        <v>2713976</v>
      </c>
      <c r="B231" s="49" t="s">
        <v>935</v>
      </c>
      <c r="C231" s="50">
        <v>790909</v>
      </c>
      <c r="D231" s="49" t="s">
        <v>576</v>
      </c>
      <c r="E231" s="49" t="s">
        <v>582</v>
      </c>
      <c r="F231" t="s">
        <v>1068</v>
      </c>
      <c r="G231">
        <v>10101</v>
      </c>
    </row>
    <row r="232" spans="1:7" x14ac:dyDescent="0.25">
      <c r="A232" s="49">
        <v>2758991</v>
      </c>
      <c r="B232" s="49" t="s">
        <v>935</v>
      </c>
      <c r="C232" s="50">
        <v>790909</v>
      </c>
      <c r="D232" s="49" t="s">
        <v>576</v>
      </c>
      <c r="E232" s="49" t="s">
        <v>582</v>
      </c>
      <c r="F232" t="s">
        <v>1069</v>
      </c>
      <c r="G232">
        <v>10102</v>
      </c>
    </row>
    <row r="233" spans="1:7" x14ac:dyDescent="0.25">
      <c r="A233" s="49">
        <v>3396936</v>
      </c>
      <c r="B233" s="49" t="s">
        <v>935</v>
      </c>
      <c r="C233" s="50">
        <v>790909</v>
      </c>
      <c r="D233" s="49" t="s">
        <v>576</v>
      </c>
      <c r="E233" s="49" t="s">
        <v>582</v>
      </c>
      <c r="F233" t="s">
        <v>1070</v>
      </c>
      <c r="G233">
        <v>62002</v>
      </c>
    </row>
    <row r="234" spans="1:7" x14ac:dyDescent="0.25">
      <c r="A234" s="49">
        <v>4223358</v>
      </c>
      <c r="B234" s="49" t="s">
        <v>935</v>
      </c>
      <c r="C234" s="50">
        <v>790909</v>
      </c>
      <c r="D234" s="49" t="s">
        <v>576</v>
      </c>
      <c r="E234" s="49" t="s">
        <v>582</v>
      </c>
      <c r="F234" t="s">
        <v>1071</v>
      </c>
      <c r="G234">
        <v>62001</v>
      </c>
    </row>
    <row r="235" spans="1:7" x14ac:dyDescent="0.25">
      <c r="A235" s="49">
        <v>7005815</v>
      </c>
      <c r="B235" s="49" t="s">
        <v>935</v>
      </c>
      <c r="C235" s="50">
        <v>790909</v>
      </c>
      <c r="D235" s="49" t="s">
        <v>576</v>
      </c>
      <c r="E235" s="49" t="s">
        <v>582</v>
      </c>
      <c r="F235" t="s">
        <v>1072</v>
      </c>
      <c r="G235" t="s">
        <v>1073</v>
      </c>
    </row>
    <row r="236" spans="1:7" x14ac:dyDescent="0.25">
      <c r="A236" s="49">
        <v>7058055</v>
      </c>
      <c r="B236" s="49" t="s">
        <v>935</v>
      </c>
      <c r="C236" s="50">
        <v>790909</v>
      </c>
      <c r="D236" s="49" t="s">
        <v>576</v>
      </c>
      <c r="E236" s="49" t="s">
        <v>582</v>
      </c>
      <c r="F236" t="s">
        <v>1074</v>
      </c>
      <c r="G236">
        <v>41009</v>
      </c>
    </row>
    <row r="237" spans="1:7" x14ac:dyDescent="0.25">
      <c r="A237" s="49">
        <v>7099727</v>
      </c>
      <c r="B237" s="49" t="s">
        <v>935</v>
      </c>
      <c r="C237" s="50">
        <v>790909</v>
      </c>
      <c r="D237" s="49" t="s">
        <v>576</v>
      </c>
      <c r="E237" s="49" t="s">
        <v>582</v>
      </c>
      <c r="F237" t="s">
        <v>1075</v>
      </c>
      <c r="G237">
        <v>53201</v>
      </c>
    </row>
    <row r="238" spans="1:7" x14ac:dyDescent="0.25">
      <c r="A238" s="49">
        <v>7154105</v>
      </c>
      <c r="B238" s="49" t="s">
        <v>935</v>
      </c>
      <c r="C238" s="50">
        <v>790909</v>
      </c>
      <c r="D238" s="49" t="s">
        <v>576</v>
      </c>
      <c r="E238" s="49" t="s">
        <v>582</v>
      </c>
      <c r="F238" t="s">
        <v>1076</v>
      </c>
      <c r="G238">
        <v>53206</v>
      </c>
    </row>
    <row r="239" spans="1:7" x14ac:dyDescent="0.25">
      <c r="A239" s="49">
        <v>7197578</v>
      </c>
      <c r="B239" s="49" t="s">
        <v>935</v>
      </c>
      <c r="C239" s="50">
        <v>790909</v>
      </c>
      <c r="D239" s="49" t="s">
        <v>576</v>
      </c>
      <c r="E239" s="49" t="s">
        <v>582</v>
      </c>
      <c r="F239" t="s">
        <v>1077</v>
      </c>
      <c r="G239" t="s">
        <v>1078</v>
      </c>
    </row>
    <row r="240" spans="1:7" x14ac:dyDescent="0.25">
      <c r="A240" s="49">
        <v>7198839</v>
      </c>
      <c r="B240" s="49" t="s">
        <v>935</v>
      </c>
      <c r="C240" s="50">
        <v>790909</v>
      </c>
      <c r="D240" s="49" t="s">
        <v>576</v>
      </c>
      <c r="E240" s="49" t="s">
        <v>582</v>
      </c>
      <c r="F240" t="s">
        <v>1079</v>
      </c>
      <c r="G240">
        <v>70331</v>
      </c>
    </row>
    <row r="241" spans="1:7" x14ac:dyDescent="0.25">
      <c r="A241" s="49">
        <v>9903397</v>
      </c>
      <c r="B241" s="49" t="s">
        <v>935</v>
      </c>
      <c r="C241" s="50">
        <v>790909</v>
      </c>
      <c r="D241" s="49" t="s">
        <v>576</v>
      </c>
      <c r="E241" s="49" t="s">
        <v>582</v>
      </c>
      <c r="F241" t="s">
        <v>1080</v>
      </c>
      <c r="G241" t="s">
        <v>1081</v>
      </c>
    </row>
    <row r="242" spans="1:7" x14ac:dyDescent="0.25">
      <c r="A242" s="32">
        <v>1711268</v>
      </c>
      <c r="B242" s="32" t="s">
        <v>936</v>
      </c>
      <c r="C242" s="33">
        <v>790910</v>
      </c>
      <c r="D242" s="32" t="s">
        <v>576</v>
      </c>
      <c r="E242" s="32" t="s">
        <v>582</v>
      </c>
      <c r="F242" t="s">
        <v>1284</v>
      </c>
      <c r="G242">
        <v>418302</v>
      </c>
    </row>
    <row r="243" spans="1:7" x14ac:dyDescent="0.25">
      <c r="A243" s="32">
        <v>1997392</v>
      </c>
      <c r="B243" s="32" t="s">
        <v>936</v>
      </c>
      <c r="C243" s="33">
        <v>790910</v>
      </c>
      <c r="D243" s="32" t="s">
        <v>576</v>
      </c>
      <c r="E243" s="32" t="s">
        <v>582</v>
      </c>
      <c r="F243" t="s">
        <v>1285</v>
      </c>
      <c r="G243">
        <v>418304</v>
      </c>
    </row>
    <row r="244" spans="1:7" x14ac:dyDescent="0.25">
      <c r="A244" s="32">
        <v>1997416</v>
      </c>
      <c r="B244" s="32" t="s">
        <v>936</v>
      </c>
      <c r="C244" s="33">
        <v>790910</v>
      </c>
      <c r="D244" s="32" t="s">
        <v>576</v>
      </c>
      <c r="E244" s="32" t="s">
        <v>582</v>
      </c>
      <c r="F244" t="s">
        <v>1286</v>
      </c>
      <c r="G244">
        <v>418305</v>
      </c>
    </row>
  </sheetData>
  <autoFilter ref="B1:E244" xr:uid="{E0D43CEC-0355-4ABF-AC92-05009B3E84A9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7B1CD-A1C6-4B92-A00A-69BFAD1756A5}">
  <sheetPr>
    <pageSetUpPr fitToPage="1"/>
  </sheetPr>
  <dimension ref="A1:O208"/>
  <sheetViews>
    <sheetView tabSelected="1" workbookViewId="0">
      <pane ySplit="6" topLeftCell="A7" activePane="bottomLeft" state="frozen"/>
      <selection pane="bottomLeft" activeCell="O1" sqref="O1:O2"/>
    </sheetView>
  </sheetViews>
  <sheetFormatPr defaultColWidth="11" defaultRowHeight="13.5" x14ac:dyDescent="0.25"/>
  <cols>
    <col min="1" max="1" width="8.42578125" style="91" customWidth="1"/>
    <col min="2" max="2" width="50.5703125" style="26" customWidth="1"/>
    <col min="3" max="3" width="12" style="26" customWidth="1"/>
    <col min="4" max="4" width="12" style="182" customWidth="1"/>
    <col min="5" max="5" width="8.85546875" style="92" customWidth="1"/>
    <col min="6" max="6" width="13.140625" style="182" customWidth="1"/>
    <col min="7" max="7" width="8.7109375" style="108" customWidth="1"/>
    <col min="8" max="8" width="9" style="93" customWidth="1"/>
    <col min="9" max="9" width="9.140625" style="24" hidden="1" customWidth="1"/>
    <col min="10" max="10" width="10.28515625" style="26" customWidth="1"/>
    <col min="11" max="11" width="14.7109375" style="26" customWidth="1"/>
    <col min="12" max="13" width="11" style="26"/>
    <col min="14" max="14" width="11.85546875" style="272" customWidth="1"/>
    <col min="15" max="15" width="22" style="26" customWidth="1"/>
    <col min="16" max="16384" width="11" style="26"/>
  </cols>
  <sheetData>
    <row r="1" spans="1:15" x14ac:dyDescent="0.25">
      <c r="K1" s="285" t="s">
        <v>1305</v>
      </c>
      <c r="L1" s="285"/>
      <c r="M1" s="285"/>
      <c r="N1" s="196"/>
      <c r="O1" s="289"/>
    </row>
    <row r="2" spans="1:15" x14ac:dyDescent="0.25">
      <c r="A2" s="27"/>
      <c r="B2" s="28"/>
      <c r="C2" s="29"/>
      <c r="D2" s="29"/>
      <c r="E2" s="30"/>
      <c r="F2" s="29"/>
      <c r="G2" s="109"/>
      <c r="H2" s="29"/>
      <c r="K2" s="285"/>
      <c r="L2" s="285"/>
      <c r="M2" s="285"/>
      <c r="N2" s="196"/>
      <c r="O2" s="289"/>
    </row>
    <row r="3" spans="1:15" ht="48.75" customHeight="1" x14ac:dyDescent="0.25">
      <c r="A3" s="27"/>
      <c r="B3" s="28"/>
      <c r="C3" s="29" t="s">
        <v>22</v>
      </c>
      <c r="D3" s="29"/>
      <c r="E3" s="30"/>
      <c r="F3" s="29"/>
      <c r="G3" s="110"/>
      <c r="H3" s="29"/>
      <c r="K3" s="285" t="s">
        <v>1306</v>
      </c>
      <c r="L3" s="285"/>
      <c r="M3" s="285"/>
      <c r="N3" s="196"/>
      <c r="O3" s="197">
        <f>SUM(O7:O179)</f>
        <v>0</v>
      </c>
    </row>
    <row r="4" spans="1:15" ht="47.25" customHeight="1" x14ac:dyDescent="0.25">
      <c r="A4" s="27"/>
      <c r="B4" s="28"/>
      <c r="C4" s="29"/>
      <c r="D4" s="29"/>
      <c r="E4" s="290"/>
      <c r="F4" s="290"/>
      <c r="G4" s="290"/>
      <c r="H4" s="290"/>
      <c r="K4" s="286" t="s">
        <v>1307</v>
      </c>
      <c r="L4" s="287"/>
      <c r="M4" s="288"/>
      <c r="N4" s="196"/>
      <c r="O4" s="197">
        <f>+O1-O3</f>
        <v>0</v>
      </c>
    </row>
    <row r="5" spans="1:15" ht="22.5" customHeight="1" x14ac:dyDescent="0.25">
      <c r="A5" s="27"/>
      <c r="B5" s="28"/>
      <c r="C5" s="29"/>
      <c r="D5" s="29"/>
      <c r="E5" s="94"/>
      <c r="F5" s="168"/>
      <c r="G5" s="111"/>
      <c r="H5" s="95"/>
      <c r="K5" s="279" t="s">
        <v>1302</v>
      </c>
      <c r="L5" s="281" t="s">
        <v>1303</v>
      </c>
      <c r="M5" s="283" t="s">
        <v>1304</v>
      </c>
      <c r="N5" s="196"/>
      <c r="O5" s="194"/>
    </row>
    <row r="6" spans="1:15" ht="35.25" customHeight="1" x14ac:dyDescent="0.25">
      <c r="A6" s="97" t="s">
        <v>582</v>
      </c>
      <c r="B6" s="96"/>
      <c r="C6" s="98" t="s">
        <v>504</v>
      </c>
      <c r="D6" s="169" t="s">
        <v>1296</v>
      </c>
      <c r="E6" s="98" t="s">
        <v>917</v>
      </c>
      <c r="F6" s="189" t="s">
        <v>1310</v>
      </c>
      <c r="G6" s="112" t="s">
        <v>584</v>
      </c>
      <c r="H6" s="99" t="s">
        <v>916</v>
      </c>
      <c r="I6" s="23" t="s">
        <v>580</v>
      </c>
      <c r="J6" s="102" t="s">
        <v>581</v>
      </c>
      <c r="K6" s="280"/>
      <c r="L6" s="282"/>
      <c r="M6" s="284"/>
      <c r="N6" s="271" t="s">
        <v>1309</v>
      </c>
      <c r="O6" s="198" t="s">
        <v>1308</v>
      </c>
    </row>
    <row r="7" spans="1:15" ht="36.75" customHeight="1" x14ac:dyDescent="0.25">
      <c r="A7" s="53"/>
      <c r="B7" s="100" t="s">
        <v>487</v>
      </c>
      <c r="C7" s="100"/>
      <c r="D7" s="170"/>
      <c r="E7" s="100" t="s">
        <v>1</v>
      </c>
      <c r="F7" s="170"/>
      <c r="G7" s="113"/>
      <c r="H7" s="101"/>
      <c r="I7" s="90" t="s">
        <v>575</v>
      </c>
      <c r="J7" s="89" t="s">
        <v>1287</v>
      </c>
      <c r="K7" s="194"/>
      <c r="L7" s="194"/>
      <c r="M7" s="194"/>
    </row>
    <row r="8" spans="1:15" ht="31.5" customHeight="1" x14ac:dyDescent="0.25">
      <c r="A8" s="15">
        <v>4303574</v>
      </c>
      <c r="B8" s="118" t="s">
        <v>491</v>
      </c>
      <c r="C8" s="118" t="s">
        <v>505</v>
      </c>
      <c r="D8" s="167">
        <v>225</v>
      </c>
      <c r="E8" s="119">
        <v>100047</v>
      </c>
      <c r="F8" s="167">
        <v>40176</v>
      </c>
      <c r="G8" s="120">
        <v>10.45</v>
      </c>
      <c r="H8" s="121">
        <f>+G8*1.6543</f>
        <v>17.287434999999999</v>
      </c>
      <c r="I8" t="s">
        <v>576</v>
      </c>
      <c r="J8" s="193" t="s">
        <v>1287</v>
      </c>
      <c r="K8" s="196"/>
      <c r="L8" s="196">
        <f>+K8*G8</f>
        <v>0</v>
      </c>
      <c r="M8" s="195">
        <f>+K8*H8</f>
        <v>0</v>
      </c>
      <c r="N8" s="196"/>
      <c r="O8" s="195">
        <f>SUM(M8:M11)</f>
        <v>0</v>
      </c>
    </row>
    <row r="9" spans="1:15" ht="30" x14ac:dyDescent="0.25">
      <c r="A9" s="15">
        <v>2971164</v>
      </c>
      <c r="B9" s="118" t="s">
        <v>492</v>
      </c>
      <c r="C9" s="118" t="s">
        <v>506</v>
      </c>
      <c r="D9" s="167">
        <v>369</v>
      </c>
      <c r="E9" s="119">
        <v>100047</v>
      </c>
      <c r="F9" s="167">
        <v>40710</v>
      </c>
      <c r="G9" s="120">
        <v>10.45</v>
      </c>
      <c r="H9" s="121">
        <f>+G9*1.6543</f>
        <v>17.287434999999999</v>
      </c>
      <c r="I9" t="s">
        <v>576</v>
      </c>
      <c r="J9" s="193" t="s">
        <v>1287</v>
      </c>
      <c r="K9" s="195"/>
      <c r="L9" s="196">
        <f t="shared" ref="L9:L11" si="0">+K9*G9</f>
        <v>0</v>
      </c>
      <c r="M9" s="195">
        <f t="shared" ref="M9:M11" si="1">+K9*H9</f>
        <v>0</v>
      </c>
    </row>
    <row r="10" spans="1:15" s="22" customFormat="1" ht="15" x14ac:dyDescent="0.25">
      <c r="A10">
        <v>7148884</v>
      </c>
      <c r="B10" s="3" t="s">
        <v>496</v>
      </c>
      <c r="C10" s="3" t="s">
        <v>507</v>
      </c>
      <c r="D10" s="171">
        <v>130</v>
      </c>
      <c r="E10" s="1">
        <v>100047</v>
      </c>
      <c r="F10" s="171">
        <v>40432</v>
      </c>
      <c r="G10" s="165">
        <v>3.68</v>
      </c>
      <c r="H10" s="121">
        <f>+G10*1.6543</f>
        <v>6.0878240000000003</v>
      </c>
      <c r="I10" t="s">
        <v>577</v>
      </c>
      <c r="J10" s="193" t="s">
        <v>1287</v>
      </c>
      <c r="K10" s="195"/>
      <c r="L10" s="196">
        <f t="shared" si="0"/>
        <v>0</v>
      </c>
      <c r="M10" s="195">
        <f t="shared" si="1"/>
        <v>0</v>
      </c>
      <c r="N10" s="273"/>
    </row>
    <row r="11" spans="1:15" ht="15" x14ac:dyDescent="0.25">
      <c r="A11" s="15">
        <v>7148908</v>
      </c>
      <c r="B11" s="118" t="s">
        <v>498</v>
      </c>
      <c r="C11" s="118" t="s">
        <v>508</v>
      </c>
      <c r="D11" s="167">
        <v>130</v>
      </c>
      <c r="E11" s="119">
        <v>100047</v>
      </c>
      <c r="F11" s="167">
        <v>40490</v>
      </c>
      <c r="G11" s="120">
        <v>3.68</v>
      </c>
      <c r="H11" s="121">
        <f>+G11*1.6543</f>
        <v>6.0878240000000003</v>
      </c>
      <c r="I11" t="s">
        <v>576</v>
      </c>
      <c r="J11" s="193" t="s">
        <v>1287</v>
      </c>
      <c r="K11" s="195"/>
      <c r="L11" s="196">
        <f t="shared" si="0"/>
        <v>0</v>
      </c>
      <c r="M11" s="195">
        <f t="shared" si="1"/>
        <v>0</v>
      </c>
    </row>
    <row r="12" spans="1:15" ht="15" x14ac:dyDescent="0.25">
      <c r="A12"/>
      <c r="B12" s="22"/>
      <c r="C12" s="22"/>
      <c r="D12" s="263"/>
      <c r="E12" s="264"/>
      <c r="F12" s="263"/>
      <c r="G12" s="265"/>
      <c r="H12" s="266"/>
      <c r="I12"/>
      <c r="J12"/>
      <c r="K12" s="195"/>
      <c r="L12" s="196"/>
      <c r="M12" s="195"/>
    </row>
    <row r="13" spans="1:15" ht="16.5" customHeight="1" x14ac:dyDescent="0.25">
      <c r="A13" s="103"/>
      <c r="B13" s="100" t="s">
        <v>23</v>
      </c>
      <c r="C13" s="100"/>
      <c r="D13" s="170"/>
      <c r="E13" s="104"/>
      <c r="F13" s="172"/>
      <c r="G13" s="114"/>
      <c r="H13" s="105"/>
      <c r="I13" t="s">
        <v>586</v>
      </c>
      <c r="J13" s="89" t="s">
        <v>1287</v>
      </c>
      <c r="K13" s="194"/>
      <c r="L13" s="194"/>
      <c r="M13" s="194"/>
    </row>
    <row r="14" spans="1:15" ht="30" x14ac:dyDescent="0.25">
      <c r="A14" s="232">
        <v>2317533</v>
      </c>
      <c r="B14" s="233" t="s">
        <v>11</v>
      </c>
      <c r="C14" s="233" t="s">
        <v>509</v>
      </c>
      <c r="D14" s="234">
        <v>104</v>
      </c>
      <c r="E14" s="235" t="s">
        <v>3</v>
      </c>
      <c r="F14" s="234">
        <v>110452</v>
      </c>
      <c r="G14" s="236">
        <f>10.28+15.42</f>
        <v>25.7</v>
      </c>
      <c r="H14" s="183">
        <f>G14*1.4903</f>
        <v>38.300709999999995</v>
      </c>
      <c r="I14" t="s">
        <v>576</v>
      </c>
      <c r="J14" s="193" t="s">
        <v>1287</v>
      </c>
      <c r="K14" s="194"/>
      <c r="L14" s="196">
        <f>+K14*(G14+G15)</f>
        <v>0</v>
      </c>
      <c r="M14" s="195">
        <f>+K14*H14</f>
        <v>0</v>
      </c>
      <c r="N14" s="196"/>
      <c r="O14" s="195">
        <f>SUM(M14:M23)</f>
        <v>0</v>
      </c>
    </row>
    <row r="15" spans="1:15" ht="15" x14ac:dyDescent="0.25">
      <c r="A15" s="232">
        <v>2317533</v>
      </c>
      <c r="B15" s="199"/>
      <c r="C15" s="233" t="s">
        <v>509</v>
      </c>
      <c r="D15" s="234"/>
      <c r="E15" s="235" t="s">
        <v>4</v>
      </c>
      <c r="F15" s="234">
        <v>110452</v>
      </c>
      <c r="G15" s="236"/>
      <c r="H15" s="121"/>
      <c r="I15" t="s">
        <v>576</v>
      </c>
      <c r="J15" s="193" t="s">
        <v>1287</v>
      </c>
      <c r="K15" s="199"/>
      <c r="L15" s="194"/>
      <c r="M15" s="194"/>
    </row>
    <row r="16" spans="1:15" ht="15" x14ac:dyDescent="0.25">
      <c r="A16" s="15"/>
      <c r="B16" s="118"/>
      <c r="C16" s="118"/>
      <c r="D16" s="167"/>
      <c r="E16" s="119"/>
      <c r="F16" s="167"/>
      <c r="G16" s="162"/>
      <c r="H16" s="163"/>
      <c r="I16"/>
      <c r="J16" s="193"/>
      <c r="K16" s="118"/>
      <c r="L16" s="194"/>
      <c r="M16" s="194"/>
      <c r="N16" s="274"/>
    </row>
    <row r="17" spans="1:15" ht="15" x14ac:dyDescent="0.25">
      <c r="A17" s="237">
        <v>3963554</v>
      </c>
      <c r="B17" s="238" t="s">
        <v>13</v>
      </c>
      <c r="C17" s="238" t="s">
        <v>510</v>
      </c>
      <c r="D17" s="239">
        <v>156</v>
      </c>
      <c r="E17" s="240" t="s">
        <v>3</v>
      </c>
      <c r="F17" s="239">
        <v>615300</v>
      </c>
      <c r="G17" s="241">
        <v>25.7</v>
      </c>
      <c r="H17" s="183">
        <f>(G17+G18)*1.4903</f>
        <v>38.300709999999995</v>
      </c>
      <c r="I17" t="s">
        <v>576</v>
      </c>
      <c r="J17" s="193" t="s">
        <v>1287</v>
      </c>
      <c r="K17" s="194"/>
      <c r="L17" s="196">
        <f>+K17*(G17+G18)</f>
        <v>0</v>
      </c>
      <c r="M17" s="195">
        <f>+K17*H17</f>
        <v>0</v>
      </c>
    </row>
    <row r="18" spans="1:15" ht="15" x14ac:dyDescent="0.25">
      <c r="A18" s="237">
        <v>3963554</v>
      </c>
      <c r="B18" s="199"/>
      <c r="C18" s="238" t="s">
        <v>510</v>
      </c>
      <c r="D18" s="239"/>
      <c r="E18" s="240" t="s">
        <v>4</v>
      </c>
      <c r="F18" s="239">
        <v>615300</v>
      </c>
      <c r="G18" s="241"/>
      <c r="H18" s="121"/>
      <c r="I18" t="s">
        <v>576</v>
      </c>
      <c r="J18" s="193" t="s">
        <v>1287</v>
      </c>
      <c r="K18" s="199"/>
      <c r="L18" s="194"/>
      <c r="M18" s="194"/>
    </row>
    <row r="19" spans="1:15" ht="15" x14ac:dyDescent="0.25">
      <c r="A19" s="15"/>
      <c r="B19" s="118"/>
      <c r="C19" s="118"/>
      <c r="D19" s="167"/>
      <c r="E19" s="119"/>
      <c r="F19" s="167"/>
      <c r="G19" s="162"/>
      <c r="H19" s="163"/>
      <c r="I19"/>
      <c r="J19" s="193"/>
      <c r="K19" s="118"/>
      <c r="L19" s="194"/>
      <c r="M19" s="194"/>
      <c r="N19" s="274"/>
    </row>
    <row r="20" spans="1:15" ht="15" x14ac:dyDescent="0.25">
      <c r="A20" s="242">
        <v>3990714</v>
      </c>
      <c r="B20" s="243" t="s">
        <v>17</v>
      </c>
      <c r="C20" s="243" t="s">
        <v>511</v>
      </c>
      <c r="D20" s="244">
        <v>156</v>
      </c>
      <c r="E20" s="245" t="s">
        <v>3</v>
      </c>
      <c r="F20" s="244">
        <v>665400</v>
      </c>
      <c r="G20" s="246">
        <v>25.07</v>
      </c>
      <c r="H20" s="183">
        <v>38.299999999999997</v>
      </c>
      <c r="I20" t="s">
        <v>576</v>
      </c>
      <c r="J20" s="193" t="s">
        <v>1287</v>
      </c>
      <c r="K20" s="194"/>
      <c r="L20" s="196">
        <f>+K20*(G20+G21)</f>
        <v>0</v>
      </c>
      <c r="M20" s="195">
        <f>+K20*H20</f>
        <v>0</v>
      </c>
    </row>
    <row r="21" spans="1:15" ht="15" x14ac:dyDescent="0.25">
      <c r="A21" s="242">
        <v>3990714</v>
      </c>
      <c r="B21" s="199"/>
      <c r="C21" s="243" t="s">
        <v>511</v>
      </c>
      <c r="D21" s="244"/>
      <c r="E21" s="245" t="s">
        <v>4</v>
      </c>
      <c r="F21" s="244">
        <v>665400</v>
      </c>
      <c r="G21" s="246"/>
      <c r="H21" s="121"/>
      <c r="I21" t="s">
        <v>576</v>
      </c>
      <c r="J21" s="193" t="s">
        <v>1287</v>
      </c>
      <c r="K21" s="199"/>
      <c r="L21" s="194"/>
      <c r="M21" s="194"/>
    </row>
    <row r="22" spans="1:15" ht="15" x14ac:dyDescent="0.25">
      <c r="A22" s="15"/>
      <c r="B22" s="118"/>
      <c r="C22" s="118"/>
      <c r="D22" s="167"/>
      <c r="E22" s="119"/>
      <c r="F22" s="167"/>
      <c r="G22" s="162"/>
      <c r="H22" s="163"/>
      <c r="I22"/>
      <c r="J22" s="193"/>
      <c r="K22" s="118"/>
      <c r="L22" s="194"/>
      <c r="M22" s="194"/>
      <c r="N22" s="274"/>
    </row>
    <row r="23" spans="1:15" ht="15" x14ac:dyDescent="0.25">
      <c r="A23" s="247" t="s">
        <v>21</v>
      </c>
      <c r="B23" s="248" t="s">
        <v>16</v>
      </c>
      <c r="C23" s="248" t="s">
        <v>510</v>
      </c>
      <c r="D23" s="249">
        <v>156</v>
      </c>
      <c r="E23" s="250" t="s">
        <v>3</v>
      </c>
      <c r="F23" s="249">
        <v>625300</v>
      </c>
      <c r="G23" s="251">
        <v>25.7</v>
      </c>
      <c r="H23" s="183">
        <f>(G23+G24)*1.4903</f>
        <v>38.300709999999995</v>
      </c>
      <c r="I23" t="s">
        <v>576</v>
      </c>
      <c r="J23" s="193" t="s">
        <v>1287</v>
      </c>
      <c r="K23" s="194"/>
      <c r="L23" s="196">
        <f>+K23*(G23+G24)</f>
        <v>0</v>
      </c>
      <c r="M23" s="195">
        <f>+K23*H23</f>
        <v>0</v>
      </c>
    </row>
    <row r="24" spans="1:15" ht="15" x14ac:dyDescent="0.25">
      <c r="A24" s="247" t="s">
        <v>21</v>
      </c>
      <c r="B24" s="199"/>
      <c r="C24" s="248" t="s">
        <v>510</v>
      </c>
      <c r="D24" s="249"/>
      <c r="E24" s="250" t="s">
        <v>4</v>
      </c>
      <c r="F24" s="249">
        <v>625300</v>
      </c>
      <c r="G24" s="251"/>
      <c r="H24" s="121"/>
      <c r="I24" t="s">
        <v>576</v>
      </c>
      <c r="J24" s="193" t="s">
        <v>1287</v>
      </c>
      <c r="K24" s="199"/>
      <c r="L24" s="194"/>
      <c r="M24" s="194"/>
    </row>
    <row r="25" spans="1:15" ht="15" x14ac:dyDescent="0.25">
      <c r="A25" s="8"/>
      <c r="B25" s="22"/>
      <c r="C25" s="22"/>
      <c r="D25" s="263"/>
      <c r="E25" s="264"/>
      <c r="F25" s="263"/>
      <c r="G25" s="267"/>
      <c r="H25" s="268"/>
      <c r="I25"/>
      <c r="J25"/>
      <c r="K25" s="118"/>
      <c r="L25" s="194"/>
      <c r="M25" s="194"/>
      <c r="N25" s="274"/>
    </row>
    <row r="26" spans="1:15" ht="15" customHeight="1" x14ac:dyDescent="0.25">
      <c r="A26" s="53"/>
      <c r="B26" s="53" t="s">
        <v>61</v>
      </c>
      <c r="C26" s="53"/>
      <c r="D26" s="173"/>
      <c r="E26" s="53"/>
      <c r="F26" s="173"/>
      <c r="G26" s="115"/>
      <c r="H26" s="106"/>
      <c r="I26" t="s">
        <v>586</v>
      </c>
      <c r="J26" s="89" t="s">
        <v>1287</v>
      </c>
      <c r="K26" s="194"/>
      <c r="L26" s="194"/>
      <c r="M26" s="194"/>
    </row>
    <row r="27" spans="1:15" ht="15" x14ac:dyDescent="0.25">
      <c r="A27" s="15">
        <v>7196023</v>
      </c>
      <c r="B27" s="118" t="s">
        <v>28</v>
      </c>
      <c r="C27" s="118" t="s">
        <v>512</v>
      </c>
      <c r="D27" s="167">
        <v>212</v>
      </c>
      <c r="E27" s="119">
        <v>110242</v>
      </c>
      <c r="F27" s="167">
        <v>39947</v>
      </c>
      <c r="G27" s="120">
        <v>14.58</v>
      </c>
      <c r="H27" s="121">
        <f>+G27*1.9915</f>
        <v>29.036070000000002</v>
      </c>
      <c r="I27" t="s">
        <v>576</v>
      </c>
      <c r="J27" s="193" t="s">
        <v>1287</v>
      </c>
      <c r="K27" s="194"/>
      <c r="L27" s="196">
        <f>+K27*G27</f>
        <v>0</v>
      </c>
      <c r="M27" s="195">
        <f>+K27*H27</f>
        <v>0</v>
      </c>
      <c r="N27" s="196">
        <f>SUM(L27:L36)</f>
        <v>0</v>
      </c>
      <c r="O27" s="195">
        <f>SUM(M27:M36)</f>
        <v>0</v>
      </c>
    </row>
    <row r="28" spans="1:15" ht="15" x14ac:dyDescent="0.25">
      <c r="A28" s="11">
        <v>556076</v>
      </c>
      <c r="B28" s="118" t="s">
        <v>30</v>
      </c>
      <c r="C28" s="118" t="s">
        <v>513</v>
      </c>
      <c r="D28" s="167">
        <v>320</v>
      </c>
      <c r="E28" s="119">
        <v>110242</v>
      </c>
      <c r="F28" s="167">
        <v>41698</v>
      </c>
      <c r="G28" s="120">
        <v>20</v>
      </c>
      <c r="H28" s="121">
        <f t="shared" ref="H28:H36" si="2">+G28*1.9915</f>
        <v>39.83</v>
      </c>
      <c r="I28" t="s">
        <v>577</v>
      </c>
      <c r="J28" s="193" t="s">
        <v>1287</v>
      </c>
      <c r="K28" s="194"/>
      <c r="L28" s="196">
        <f t="shared" ref="L28:L36" si="3">+K28*G28</f>
        <v>0</v>
      </c>
      <c r="M28" s="195">
        <f t="shared" ref="M28:M36" si="4">+K28*H28</f>
        <v>0</v>
      </c>
    </row>
    <row r="29" spans="1:15" ht="15" x14ac:dyDescent="0.25">
      <c r="A29" s="11">
        <v>6106631</v>
      </c>
      <c r="B29" s="118" t="s">
        <v>31</v>
      </c>
      <c r="C29" s="118" t="s">
        <v>513</v>
      </c>
      <c r="D29" s="167">
        <v>320</v>
      </c>
      <c r="E29" s="119">
        <v>110242</v>
      </c>
      <c r="F29" s="167">
        <v>41725</v>
      </c>
      <c r="G29" s="120">
        <v>16</v>
      </c>
      <c r="H29" s="121">
        <f t="shared" si="2"/>
        <v>31.864000000000001</v>
      </c>
      <c r="I29" t="s">
        <v>576</v>
      </c>
      <c r="J29" s="15" t="s">
        <v>1289</v>
      </c>
      <c r="K29" s="194"/>
      <c r="L29" s="196">
        <f t="shared" si="3"/>
        <v>0</v>
      </c>
      <c r="M29" s="195">
        <f t="shared" si="4"/>
        <v>0</v>
      </c>
    </row>
    <row r="30" spans="1:15" ht="15" x14ac:dyDescent="0.25">
      <c r="A30" s="15">
        <v>557074</v>
      </c>
      <c r="B30" s="118" t="s">
        <v>33</v>
      </c>
      <c r="C30" s="118" t="s">
        <v>514</v>
      </c>
      <c r="D30" s="167">
        <v>320</v>
      </c>
      <c r="E30" s="119">
        <v>110242</v>
      </c>
      <c r="F30" s="167">
        <v>41749</v>
      </c>
      <c r="G30" s="120">
        <v>20</v>
      </c>
      <c r="H30" s="121">
        <f t="shared" si="2"/>
        <v>39.83</v>
      </c>
      <c r="I30" t="s">
        <v>576</v>
      </c>
      <c r="J30" s="15" t="s">
        <v>1287</v>
      </c>
      <c r="K30" s="194"/>
      <c r="L30" s="196">
        <f t="shared" si="3"/>
        <v>0</v>
      </c>
      <c r="M30" s="195">
        <f t="shared" si="4"/>
        <v>0</v>
      </c>
    </row>
    <row r="31" spans="1:15" ht="30" x14ac:dyDescent="0.25">
      <c r="A31" s="15">
        <v>7000903</v>
      </c>
      <c r="B31" s="118" t="s">
        <v>34</v>
      </c>
      <c r="C31" s="118" t="s">
        <v>515</v>
      </c>
      <c r="D31" s="167">
        <v>80</v>
      </c>
      <c r="E31" s="119">
        <v>110242</v>
      </c>
      <c r="F31" s="167">
        <v>43274</v>
      </c>
      <c r="G31" s="120">
        <v>6.66</v>
      </c>
      <c r="H31" s="121">
        <f t="shared" si="2"/>
        <v>13.263390000000001</v>
      </c>
      <c r="I31" t="s">
        <v>576</v>
      </c>
      <c r="J31" s="15" t="s">
        <v>1289</v>
      </c>
      <c r="K31" s="194"/>
      <c r="L31" s="196">
        <f t="shared" si="3"/>
        <v>0</v>
      </c>
      <c r="M31" s="195">
        <f t="shared" si="4"/>
        <v>0</v>
      </c>
    </row>
    <row r="32" spans="1:15" ht="30" x14ac:dyDescent="0.25">
      <c r="A32" s="11">
        <v>7000903</v>
      </c>
      <c r="B32" s="118" t="s">
        <v>35</v>
      </c>
      <c r="C32" s="118" t="s">
        <v>515</v>
      </c>
      <c r="D32" s="167">
        <v>80</v>
      </c>
      <c r="E32" s="119">
        <v>110242</v>
      </c>
      <c r="F32" s="167">
        <v>43277</v>
      </c>
      <c r="G32" s="120">
        <v>6.25</v>
      </c>
      <c r="H32" s="121">
        <f t="shared" si="2"/>
        <v>12.446875</v>
      </c>
      <c r="I32" t="s">
        <v>576</v>
      </c>
      <c r="J32" s="15" t="s">
        <v>1289</v>
      </c>
      <c r="K32" s="194"/>
      <c r="L32" s="196">
        <f t="shared" si="3"/>
        <v>0</v>
      </c>
      <c r="M32" s="195">
        <f t="shared" si="4"/>
        <v>0</v>
      </c>
    </row>
    <row r="33" spans="1:15" ht="15" x14ac:dyDescent="0.25">
      <c r="A33" s="15">
        <v>7243121</v>
      </c>
      <c r="B33" s="118" t="s">
        <v>46</v>
      </c>
      <c r="C33" s="118" t="s">
        <v>517</v>
      </c>
      <c r="D33" s="167">
        <v>168</v>
      </c>
      <c r="E33" s="119">
        <v>110242</v>
      </c>
      <c r="F33" s="167">
        <v>44875</v>
      </c>
      <c r="G33" s="120">
        <v>10.5</v>
      </c>
      <c r="H33" s="121">
        <f t="shared" si="2"/>
        <v>20.91075</v>
      </c>
      <c r="I33" t="s">
        <v>576</v>
      </c>
      <c r="J33" s="15" t="s">
        <v>1289</v>
      </c>
      <c r="K33" s="194"/>
      <c r="L33" s="196">
        <f t="shared" si="3"/>
        <v>0</v>
      </c>
      <c r="M33" s="195">
        <f t="shared" si="4"/>
        <v>0</v>
      </c>
    </row>
    <row r="34" spans="1:15" ht="15" x14ac:dyDescent="0.25">
      <c r="A34" s="15">
        <v>7285103</v>
      </c>
      <c r="B34" s="118" t="s">
        <v>51</v>
      </c>
      <c r="C34" s="118" t="s">
        <v>513</v>
      </c>
      <c r="D34" s="167">
        <v>640</v>
      </c>
      <c r="E34" s="119">
        <v>110242</v>
      </c>
      <c r="F34" s="167">
        <v>46018</v>
      </c>
      <c r="G34" s="120">
        <v>7.8</v>
      </c>
      <c r="H34" s="121">
        <f t="shared" si="2"/>
        <v>15.5337</v>
      </c>
      <c r="I34" t="s">
        <v>576</v>
      </c>
      <c r="J34" s="15" t="s">
        <v>1287</v>
      </c>
      <c r="K34" s="194"/>
      <c r="L34" s="196">
        <f t="shared" si="3"/>
        <v>0</v>
      </c>
      <c r="M34" s="195">
        <f t="shared" si="4"/>
        <v>0</v>
      </c>
    </row>
    <row r="35" spans="1:15" ht="15" x14ac:dyDescent="0.25">
      <c r="A35" s="11">
        <v>6106555</v>
      </c>
      <c r="B35" s="118" t="s">
        <v>54</v>
      </c>
      <c r="C35" s="118" t="s">
        <v>518</v>
      </c>
      <c r="D35" s="167">
        <v>960</v>
      </c>
      <c r="E35" s="119">
        <v>110242</v>
      </c>
      <c r="F35" s="167">
        <v>46219</v>
      </c>
      <c r="G35" s="120">
        <v>19.43</v>
      </c>
      <c r="H35" s="121">
        <f t="shared" si="2"/>
        <v>38.694845000000001</v>
      </c>
      <c r="I35" t="s">
        <v>576</v>
      </c>
      <c r="J35" s="15" t="s">
        <v>1289</v>
      </c>
      <c r="K35" s="194"/>
      <c r="L35" s="196">
        <f t="shared" si="3"/>
        <v>0</v>
      </c>
      <c r="M35" s="195">
        <f t="shared" si="4"/>
        <v>0</v>
      </c>
    </row>
    <row r="36" spans="1:15" ht="15" x14ac:dyDescent="0.25">
      <c r="A36" s="11">
        <v>7063361</v>
      </c>
      <c r="B36" s="118" t="s">
        <v>60</v>
      </c>
      <c r="C36" s="118" t="s">
        <v>519</v>
      </c>
      <c r="D36" s="167">
        <v>168</v>
      </c>
      <c r="E36" s="119">
        <v>110242</v>
      </c>
      <c r="F36" s="167">
        <v>59703</v>
      </c>
      <c r="G36" s="120">
        <v>10.5</v>
      </c>
      <c r="H36" s="121">
        <f t="shared" si="2"/>
        <v>20.91075</v>
      </c>
      <c r="I36" t="s">
        <v>576</v>
      </c>
      <c r="J36" s="15" t="s">
        <v>1287</v>
      </c>
      <c r="K36" s="194"/>
      <c r="L36" s="196">
        <f t="shared" si="3"/>
        <v>0</v>
      </c>
      <c r="M36" s="195">
        <f t="shared" si="4"/>
        <v>0</v>
      </c>
    </row>
    <row r="37" spans="1:15" ht="15" x14ac:dyDescent="0.25">
      <c r="A37" s="12"/>
      <c r="B37" s="22"/>
      <c r="C37" s="22"/>
      <c r="D37" s="263"/>
      <c r="E37" s="264"/>
      <c r="F37" s="263"/>
      <c r="G37" s="265"/>
      <c r="H37" s="266"/>
      <c r="I37"/>
      <c r="J37"/>
      <c r="L37" s="269"/>
      <c r="M37" s="270"/>
    </row>
    <row r="38" spans="1:15" ht="15.75" customHeight="1" x14ac:dyDescent="0.25">
      <c r="A38" s="53"/>
      <c r="B38" s="61" t="s">
        <v>1298</v>
      </c>
      <c r="C38" s="62"/>
      <c r="D38" s="170"/>
      <c r="E38" s="53"/>
      <c r="F38" s="173"/>
      <c r="G38" s="60"/>
      <c r="H38" s="60"/>
      <c r="I38" t="s">
        <v>586</v>
      </c>
      <c r="J38" s="89" t="s">
        <v>1291</v>
      </c>
    </row>
    <row r="39" spans="1:15" ht="15" x14ac:dyDescent="0.25">
      <c r="A39" s="11">
        <v>2985965</v>
      </c>
      <c r="B39" s="118" t="s">
        <v>63</v>
      </c>
      <c r="C39" s="118" t="s">
        <v>518</v>
      </c>
      <c r="D39" s="167">
        <v>160</v>
      </c>
      <c r="E39" s="119">
        <v>100506</v>
      </c>
      <c r="F39" s="167">
        <v>1000001223</v>
      </c>
      <c r="G39" s="120">
        <v>54.55</v>
      </c>
      <c r="H39" s="121">
        <f>+G39*0.1708</f>
        <v>9.3171400000000002</v>
      </c>
      <c r="I39" t="s">
        <v>576</v>
      </c>
      <c r="J39" s="15" t="s">
        <v>1287</v>
      </c>
      <c r="K39" s="194"/>
      <c r="L39" s="196">
        <f t="shared" ref="L39:L58" si="5">+K39*G39</f>
        <v>0</v>
      </c>
      <c r="M39" s="195">
        <f t="shared" ref="M39:M58" si="6">+K39*H39</f>
        <v>0</v>
      </c>
      <c r="N39" s="196">
        <f>SUM(L39:L58)</f>
        <v>0</v>
      </c>
      <c r="O39" s="195">
        <f>SUM(M39:M58)</f>
        <v>0</v>
      </c>
    </row>
    <row r="40" spans="1:15" ht="15" x14ac:dyDescent="0.25">
      <c r="A40" s="122">
        <v>4295669</v>
      </c>
      <c r="B40" s="118" t="s">
        <v>66</v>
      </c>
      <c r="C40" s="118" t="s">
        <v>520</v>
      </c>
      <c r="D40" s="167">
        <v>183</v>
      </c>
      <c r="E40" s="119">
        <v>100506</v>
      </c>
      <c r="F40" s="167">
        <v>1000004108</v>
      </c>
      <c r="G40" s="120">
        <v>43.64</v>
      </c>
      <c r="H40" s="121">
        <f t="shared" ref="H40:H58" si="7">+G40*0.1708</f>
        <v>7.4537120000000003</v>
      </c>
      <c r="I40" t="s">
        <v>576</v>
      </c>
      <c r="J40" s="15" t="s">
        <v>1287</v>
      </c>
      <c r="K40" s="194"/>
      <c r="L40" s="196">
        <f t="shared" si="5"/>
        <v>0</v>
      </c>
      <c r="M40" s="195">
        <f t="shared" si="6"/>
        <v>0</v>
      </c>
    </row>
    <row r="41" spans="1:15" ht="15" x14ac:dyDescent="0.25">
      <c r="A41" s="11">
        <v>5147067</v>
      </c>
      <c r="B41" s="118" t="s">
        <v>68</v>
      </c>
      <c r="C41" s="118" t="s">
        <v>518</v>
      </c>
      <c r="D41" s="167">
        <v>160</v>
      </c>
      <c r="E41" s="119">
        <v>100506</v>
      </c>
      <c r="F41" s="167">
        <v>1000006188</v>
      </c>
      <c r="G41" s="120">
        <v>54.55</v>
      </c>
      <c r="H41" s="121">
        <f t="shared" si="7"/>
        <v>9.3171400000000002</v>
      </c>
      <c r="I41" t="s">
        <v>576</v>
      </c>
      <c r="J41" s="15" t="s">
        <v>1287</v>
      </c>
      <c r="K41" s="194"/>
      <c r="L41" s="196">
        <f t="shared" si="5"/>
        <v>0</v>
      </c>
      <c r="M41" s="195">
        <f t="shared" si="6"/>
        <v>0</v>
      </c>
    </row>
    <row r="42" spans="1:15" ht="30" x14ac:dyDescent="0.25">
      <c r="A42" s="122">
        <v>9905565</v>
      </c>
      <c r="B42" s="118" t="s">
        <v>70</v>
      </c>
      <c r="C42" s="118" t="s">
        <v>518</v>
      </c>
      <c r="D42" s="167">
        <v>160</v>
      </c>
      <c r="E42" s="119">
        <v>100506</v>
      </c>
      <c r="F42" s="167">
        <v>1000007470</v>
      </c>
      <c r="G42" s="120">
        <v>54.55</v>
      </c>
      <c r="H42" s="121">
        <f t="shared" si="7"/>
        <v>9.3171400000000002</v>
      </c>
      <c r="I42" t="s">
        <v>576</v>
      </c>
      <c r="J42" s="15" t="s">
        <v>1287</v>
      </c>
      <c r="K42" s="194"/>
      <c r="L42" s="196">
        <f t="shared" si="5"/>
        <v>0</v>
      </c>
      <c r="M42" s="195">
        <f t="shared" si="6"/>
        <v>0</v>
      </c>
    </row>
    <row r="43" spans="1:15" ht="30" x14ac:dyDescent="0.25">
      <c r="A43" s="122">
        <v>6662019</v>
      </c>
      <c r="B43" s="118" t="s">
        <v>85</v>
      </c>
      <c r="C43" s="118" t="s">
        <v>515</v>
      </c>
      <c r="D43" s="167">
        <v>160</v>
      </c>
      <c r="E43" s="119">
        <v>100506</v>
      </c>
      <c r="F43" s="174" t="s">
        <v>84</v>
      </c>
      <c r="G43" s="120">
        <v>54.55</v>
      </c>
      <c r="H43" s="121">
        <f t="shared" si="7"/>
        <v>9.3171400000000002</v>
      </c>
      <c r="I43" t="s">
        <v>576</v>
      </c>
      <c r="J43" s="15" t="s">
        <v>1287</v>
      </c>
      <c r="K43" s="194"/>
      <c r="L43" s="196">
        <f t="shared" si="5"/>
        <v>0</v>
      </c>
      <c r="M43" s="195">
        <f t="shared" si="6"/>
        <v>0</v>
      </c>
    </row>
    <row r="44" spans="1:15" ht="30" x14ac:dyDescent="0.25">
      <c r="A44" s="122">
        <v>7363849</v>
      </c>
      <c r="B44" s="118" t="s">
        <v>89</v>
      </c>
      <c r="C44" s="118" t="s">
        <v>515</v>
      </c>
      <c r="D44" s="167">
        <v>160</v>
      </c>
      <c r="E44" s="119">
        <v>100506</v>
      </c>
      <c r="F44" s="174" t="s">
        <v>88</v>
      </c>
      <c r="G44" s="120">
        <v>54.55</v>
      </c>
      <c r="H44" s="121">
        <f t="shared" si="7"/>
        <v>9.3171400000000002</v>
      </c>
      <c r="I44" t="s">
        <v>576</v>
      </c>
      <c r="J44" s="15" t="s">
        <v>1287</v>
      </c>
      <c r="K44" s="194"/>
      <c r="L44" s="196">
        <f t="shared" si="5"/>
        <v>0</v>
      </c>
      <c r="M44" s="195">
        <f t="shared" si="6"/>
        <v>0</v>
      </c>
    </row>
    <row r="45" spans="1:15" ht="30" x14ac:dyDescent="0.25">
      <c r="A45" s="122">
        <v>9714213</v>
      </c>
      <c r="B45" s="118" t="s">
        <v>109</v>
      </c>
      <c r="C45" s="118" t="s">
        <v>520</v>
      </c>
      <c r="D45" s="167">
        <v>128</v>
      </c>
      <c r="E45" s="119">
        <v>100506</v>
      </c>
      <c r="F45" s="174" t="s">
        <v>108</v>
      </c>
      <c r="G45" s="120">
        <v>43.64</v>
      </c>
      <c r="H45" s="121">
        <f t="shared" si="7"/>
        <v>7.4537120000000003</v>
      </c>
      <c r="I45" t="s">
        <v>576</v>
      </c>
      <c r="J45" s="15" t="s">
        <v>1287</v>
      </c>
      <c r="K45" s="194"/>
      <c r="L45" s="196">
        <f t="shared" si="5"/>
        <v>0</v>
      </c>
      <c r="M45" s="195">
        <f t="shared" si="6"/>
        <v>0</v>
      </c>
    </row>
    <row r="46" spans="1:15" ht="30" x14ac:dyDescent="0.25">
      <c r="A46" s="11">
        <v>9714106</v>
      </c>
      <c r="B46" s="118" t="s">
        <v>111</v>
      </c>
      <c r="C46" s="118" t="s">
        <v>522</v>
      </c>
      <c r="D46" s="167">
        <v>144</v>
      </c>
      <c r="E46" s="119">
        <v>100506</v>
      </c>
      <c r="F46" s="174" t="s">
        <v>110</v>
      </c>
      <c r="G46" s="120">
        <v>49.09</v>
      </c>
      <c r="H46" s="121">
        <f t="shared" si="7"/>
        <v>8.3845720000000004</v>
      </c>
      <c r="I46" t="s">
        <v>576</v>
      </c>
      <c r="J46" s="15" t="s">
        <v>1287</v>
      </c>
      <c r="K46" s="194"/>
      <c r="L46" s="196">
        <f t="shared" si="5"/>
        <v>0</v>
      </c>
      <c r="M46" s="195">
        <f t="shared" si="6"/>
        <v>0</v>
      </c>
    </row>
    <row r="47" spans="1:15" ht="30" x14ac:dyDescent="0.25">
      <c r="A47" s="122">
        <v>9714478</v>
      </c>
      <c r="B47" s="118" t="s">
        <v>113</v>
      </c>
      <c r="C47" s="118" t="s">
        <v>518</v>
      </c>
      <c r="D47" s="167">
        <v>160</v>
      </c>
      <c r="E47" s="119">
        <v>100506</v>
      </c>
      <c r="F47" s="174" t="s">
        <v>112</v>
      </c>
      <c r="G47" s="120">
        <v>54.55</v>
      </c>
      <c r="H47" s="121">
        <f t="shared" si="7"/>
        <v>9.3171400000000002</v>
      </c>
      <c r="I47" t="s">
        <v>576</v>
      </c>
      <c r="J47" s="15" t="s">
        <v>1287</v>
      </c>
      <c r="K47" s="194"/>
      <c r="L47" s="196">
        <f t="shared" si="5"/>
        <v>0</v>
      </c>
      <c r="M47" s="195">
        <f t="shared" si="6"/>
        <v>0</v>
      </c>
    </row>
    <row r="48" spans="1:15" ht="30" x14ac:dyDescent="0.25">
      <c r="A48" s="122">
        <v>2545937</v>
      </c>
      <c r="B48" s="118" t="s">
        <v>115</v>
      </c>
      <c r="C48" s="118" t="s">
        <v>522</v>
      </c>
      <c r="D48" s="167">
        <v>144</v>
      </c>
      <c r="E48" s="119">
        <v>100506</v>
      </c>
      <c r="F48" s="174" t="s">
        <v>114</v>
      </c>
      <c r="G48" s="120">
        <v>49.09</v>
      </c>
      <c r="H48" s="121">
        <f t="shared" si="7"/>
        <v>8.3845720000000004</v>
      </c>
      <c r="I48" t="s">
        <v>576</v>
      </c>
      <c r="J48" s="15" t="s">
        <v>1287</v>
      </c>
      <c r="K48" s="194"/>
      <c r="L48" s="196">
        <f t="shared" si="5"/>
        <v>0</v>
      </c>
      <c r="M48" s="195">
        <f t="shared" si="6"/>
        <v>0</v>
      </c>
    </row>
    <row r="49" spans="1:15" ht="15" x14ac:dyDescent="0.25">
      <c r="A49" s="122">
        <v>5998602</v>
      </c>
      <c r="B49" s="118" t="s">
        <v>117</v>
      </c>
      <c r="C49" s="118" t="s">
        <v>523</v>
      </c>
      <c r="D49" s="167">
        <v>91</v>
      </c>
      <c r="E49" s="119">
        <v>100506</v>
      </c>
      <c r="F49" s="174" t="s">
        <v>116</v>
      </c>
      <c r="G49" s="120">
        <v>30.91</v>
      </c>
      <c r="H49" s="121">
        <f t="shared" si="7"/>
        <v>5.2794280000000002</v>
      </c>
      <c r="I49" t="s">
        <v>576</v>
      </c>
      <c r="J49" s="15" t="s">
        <v>1287</v>
      </c>
      <c r="K49" s="194"/>
      <c r="L49" s="196">
        <f t="shared" si="5"/>
        <v>0</v>
      </c>
      <c r="M49" s="195">
        <f t="shared" si="6"/>
        <v>0</v>
      </c>
    </row>
    <row r="50" spans="1:15" ht="30" x14ac:dyDescent="0.25">
      <c r="A50" s="122">
        <v>9714239</v>
      </c>
      <c r="B50" s="118" t="s">
        <v>121</v>
      </c>
      <c r="C50" s="118" t="s">
        <v>518</v>
      </c>
      <c r="D50" s="167">
        <v>160</v>
      </c>
      <c r="E50" s="119">
        <v>100506</v>
      </c>
      <c r="F50" s="174" t="s">
        <v>120</v>
      </c>
      <c r="G50" s="120">
        <v>54.55</v>
      </c>
      <c r="H50" s="121">
        <f t="shared" si="7"/>
        <v>9.3171400000000002</v>
      </c>
      <c r="I50" t="s">
        <v>576</v>
      </c>
      <c r="J50" s="15" t="s">
        <v>1289</v>
      </c>
      <c r="K50" s="194"/>
      <c r="L50" s="196">
        <f t="shared" si="5"/>
        <v>0</v>
      </c>
      <c r="M50" s="195">
        <f t="shared" si="6"/>
        <v>0</v>
      </c>
    </row>
    <row r="51" spans="1:15" ht="15" x14ac:dyDescent="0.25">
      <c r="A51" s="122">
        <v>9714387</v>
      </c>
      <c r="B51" s="118" t="s">
        <v>123</v>
      </c>
      <c r="C51" s="118" t="s">
        <v>518</v>
      </c>
      <c r="D51" s="167">
        <v>160</v>
      </c>
      <c r="E51" s="119">
        <v>100506</v>
      </c>
      <c r="F51" s="174" t="s">
        <v>122</v>
      </c>
      <c r="G51" s="120">
        <v>54.55</v>
      </c>
      <c r="H51" s="121">
        <f t="shared" si="7"/>
        <v>9.3171400000000002</v>
      </c>
      <c r="I51" t="s">
        <v>576</v>
      </c>
      <c r="J51" s="15" t="s">
        <v>1287</v>
      </c>
      <c r="K51" s="194"/>
      <c r="L51" s="196">
        <f t="shared" si="5"/>
        <v>0</v>
      </c>
      <c r="M51" s="195">
        <f t="shared" si="6"/>
        <v>0</v>
      </c>
    </row>
    <row r="52" spans="1:15" ht="15" x14ac:dyDescent="0.25">
      <c r="A52" s="122">
        <v>2458388</v>
      </c>
      <c r="B52" s="118" t="s">
        <v>127</v>
      </c>
      <c r="C52" s="118" t="s">
        <v>518</v>
      </c>
      <c r="D52" s="167">
        <v>160</v>
      </c>
      <c r="E52" s="119">
        <v>100506</v>
      </c>
      <c r="F52" s="174" t="s">
        <v>126</v>
      </c>
      <c r="G52" s="120">
        <v>54.55</v>
      </c>
      <c r="H52" s="121">
        <f t="shared" si="7"/>
        <v>9.3171400000000002</v>
      </c>
      <c r="I52" t="s">
        <v>576</v>
      </c>
      <c r="J52" s="15" t="s">
        <v>1287</v>
      </c>
      <c r="K52" s="194"/>
      <c r="L52" s="196">
        <f t="shared" si="5"/>
        <v>0</v>
      </c>
      <c r="M52" s="195">
        <f t="shared" si="6"/>
        <v>0</v>
      </c>
    </row>
    <row r="53" spans="1:15" ht="15" x14ac:dyDescent="0.25">
      <c r="A53" s="122">
        <v>41539</v>
      </c>
      <c r="B53" s="118" t="s">
        <v>129</v>
      </c>
      <c r="C53" s="118" t="s">
        <v>515</v>
      </c>
      <c r="D53" s="167">
        <v>160</v>
      </c>
      <c r="E53" s="119">
        <v>100506</v>
      </c>
      <c r="F53" s="174" t="s">
        <v>128</v>
      </c>
      <c r="G53" s="120">
        <v>54.55</v>
      </c>
      <c r="H53" s="121">
        <f t="shared" si="7"/>
        <v>9.3171400000000002</v>
      </c>
      <c r="I53" t="s">
        <v>576</v>
      </c>
      <c r="J53" s="15" t="s">
        <v>1287</v>
      </c>
      <c r="K53" s="194"/>
      <c r="L53" s="196">
        <f t="shared" si="5"/>
        <v>0</v>
      </c>
      <c r="M53" s="195">
        <f t="shared" si="6"/>
        <v>0</v>
      </c>
    </row>
    <row r="54" spans="1:15" ht="15" x14ac:dyDescent="0.25">
      <c r="A54" s="122">
        <v>13553</v>
      </c>
      <c r="B54" s="118" t="s">
        <v>132</v>
      </c>
      <c r="C54" s="118" t="s">
        <v>515</v>
      </c>
      <c r="D54" s="167">
        <v>160</v>
      </c>
      <c r="E54" s="119">
        <v>100506</v>
      </c>
      <c r="F54" s="174" t="s">
        <v>131</v>
      </c>
      <c r="G54" s="120">
        <v>54.55</v>
      </c>
      <c r="H54" s="121">
        <f t="shared" si="7"/>
        <v>9.3171400000000002</v>
      </c>
      <c r="I54" t="s">
        <v>576</v>
      </c>
      <c r="J54" s="15" t="s">
        <v>1287</v>
      </c>
      <c r="K54" s="194"/>
      <c r="L54" s="196">
        <f t="shared" si="5"/>
        <v>0</v>
      </c>
      <c r="M54" s="195">
        <f t="shared" si="6"/>
        <v>0</v>
      </c>
    </row>
    <row r="55" spans="1:15" ht="15" x14ac:dyDescent="0.25">
      <c r="A55" s="122">
        <v>13567</v>
      </c>
      <c r="B55" s="118" t="s">
        <v>134</v>
      </c>
      <c r="C55" s="118" t="s">
        <v>524</v>
      </c>
      <c r="D55" s="167">
        <v>96</v>
      </c>
      <c r="E55" s="119">
        <v>100506</v>
      </c>
      <c r="F55" s="174" t="s">
        <v>133</v>
      </c>
      <c r="G55" s="120">
        <v>32.729999999999997</v>
      </c>
      <c r="H55" s="121">
        <f t="shared" si="7"/>
        <v>5.5902839999999996</v>
      </c>
      <c r="I55" t="s">
        <v>576</v>
      </c>
      <c r="J55" s="15" t="s">
        <v>1287</v>
      </c>
      <c r="K55" s="194"/>
      <c r="L55" s="196">
        <f t="shared" si="5"/>
        <v>0</v>
      </c>
      <c r="M55" s="195">
        <f t="shared" si="6"/>
        <v>0</v>
      </c>
    </row>
    <row r="56" spans="1:15" ht="15" x14ac:dyDescent="0.25">
      <c r="A56" s="122">
        <v>41618</v>
      </c>
      <c r="B56" s="118" t="s">
        <v>140</v>
      </c>
      <c r="C56" s="118" t="s">
        <v>525</v>
      </c>
      <c r="D56" s="167">
        <v>149</v>
      </c>
      <c r="E56" s="119">
        <v>100506</v>
      </c>
      <c r="F56" s="174" t="s">
        <v>139</v>
      </c>
      <c r="G56" s="120">
        <v>49.09</v>
      </c>
      <c r="H56" s="121">
        <f t="shared" si="7"/>
        <v>8.3845720000000004</v>
      </c>
      <c r="I56" t="s">
        <v>576</v>
      </c>
      <c r="J56" s="15" t="s">
        <v>1287</v>
      </c>
      <c r="K56" s="194"/>
      <c r="L56" s="196">
        <f t="shared" si="5"/>
        <v>0</v>
      </c>
      <c r="M56" s="195">
        <f t="shared" si="6"/>
        <v>0</v>
      </c>
    </row>
    <row r="57" spans="1:15" ht="15" x14ac:dyDescent="0.25">
      <c r="A57" s="11">
        <v>4313920</v>
      </c>
      <c r="B57" s="118" t="s">
        <v>144</v>
      </c>
      <c r="C57" s="118" t="s">
        <v>520</v>
      </c>
      <c r="D57" s="167">
        <v>128</v>
      </c>
      <c r="E57" s="119">
        <v>100506</v>
      </c>
      <c r="F57" s="174" t="s">
        <v>143</v>
      </c>
      <c r="G57" s="120">
        <v>43.64</v>
      </c>
      <c r="H57" s="121">
        <f t="shared" si="7"/>
        <v>7.4537120000000003</v>
      </c>
      <c r="I57" t="s">
        <v>576</v>
      </c>
      <c r="J57" s="15" t="s">
        <v>1287</v>
      </c>
      <c r="K57" s="194"/>
      <c r="L57" s="196">
        <f t="shared" si="5"/>
        <v>0</v>
      </c>
      <c r="M57" s="195">
        <f t="shared" si="6"/>
        <v>0</v>
      </c>
    </row>
    <row r="58" spans="1:15" ht="30" x14ac:dyDescent="0.25">
      <c r="A58" s="122">
        <v>9380270</v>
      </c>
      <c r="B58" s="118" t="s">
        <v>146</v>
      </c>
      <c r="C58" s="118" t="s">
        <v>520</v>
      </c>
      <c r="D58" s="167">
        <v>128</v>
      </c>
      <c r="E58" s="119">
        <v>100506</v>
      </c>
      <c r="F58" s="174" t="s">
        <v>145</v>
      </c>
      <c r="G58" s="120">
        <v>43.64</v>
      </c>
      <c r="H58" s="121">
        <f t="shared" si="7"/>
        <v>7.4537120000000003</v>
      </c>
      <c r="I58" t="s">
        <v>576</v>
      </c>
      <c r="J58" s="15" t="s">
        <v>1287</v>
      </c>
      <c r="K58" s="194"/>
      <c r="L58" s="196">
        <f t="shared" si="5"/>
        <v>0</v>
      </c>
      <c r="M58" s="195">
        <f t="shared" si="6"/>
        <v>0</v>
      </c>
    </row>
    <row r="59" spans="1:15" ht="15" x14ac:dyDescent="0.25">
      <c r="A59" s="122"/>
      <c r="B59" s="118"/>
      <c r="C59" s="118"/>
      <c r="D59" s="167"/>
      <c r="E59" s="119"/>
      <c r="F59" s="174"/>
      <c r="G59" s="120"/>
      <c r="H59" s="121"/>
      <c r="I59"/>
      <c r="J59" s="15"/>
    </row>
    <row r="60" spans="1:15" ht="15" x14ac:dyDescent="0.25">
      <c r="A60" s="122"/>
      <c r="B60" s="118"/>
      <c r="C60" s="118"/>
      <c r="D60" s="167"/>
      <c r="E60" s="119"/>
      <c r="F60" s="174"/>
      <c r="G60" s="120"/>
      <c r="H60" s="121"/>
      <c r="I60"/>
      <c r="J60" s="15"/>
    </row>
    <row r="61" spans="1:15" ht="15" x14ac:dyDescent="0.25">
      <c r="A61" s="122"/>
      <c r="B61" s="61" t="s">
        <v>1297</v>
      </c>
      <c r="C61" s="118"/>
      <c r="D61" s="167"/>
      <c r="E61" s="119"/>
      <c r="F61" s="174"/>
      <c r="G61" s="120"/>
      <c r="H61" s="121"/>
      <c r="I61"/>
      <c r="J61" s="15"/>
    </row>
    <row r="62" spans="1:15" ht="15" x14ac:dyDescent="0.25">
      <c r="A62" s="11">
        <v>4506525</v>
      </c>
      <c r="B62" s="118" t="s">
        <v>67</v>
      </c>
      <c r="C62" s="118" t="s">
        <v>521</v>
      </c>
      <c r="D62" s="167">
        <v>80</v>
      </c>
      <c r="E62" s="119">
        <v>100980</v>
      </c>
      <c r="F62" s="167">
        <v>1000004309</v>
      </c>
      <c r="G62" s="162">
        <v>29.41</v>
      </c>
      <c r="H62" s="163">
        <f>+G62*0.1878</f>
        <v>5.5231979999999998</v>
      </c>
      <c r="I62" s="161" t="s">
        <v>576</v>
      </c>
      <c r="J62" s="15" t="s">
        <v>1287</v>
      </c>
      <c r="K62" s="194"/>
      <c r="L62" s="196">
        <f t="shared" ref="L62:L66" si="8">+K62*G62</f>
        <v>0</v>
      </c>
      <c r="M62" s="195">
        <f t="shared" ref="M62:M66" si="9">+K62*H62</f>
        <v>0</v>
      </c>
      <c r="N62" s="196">
        <f>SUM(L62:L66)</f>
        <v>0</v>
      </c>
      <c r="O62" s="195">
        <f>SUM(M62:M66)</f>
        <v>0</v>
      </c>
    </row>
    <row r="63" spans="1:15" ht="30" x14ac:dyDescent="0.25">
      <c r="A63" s="122">
        <v>3700499</v>
      </c>
      <c r="B63" s="118" t="s">
        <v>83</v>
      </c>
      <c r="C63" s="118" t="s">
        <v>521</v>
      </c>
      <c r="D63" s="167">
        <v>80</v>
      </c>
      <c r="E63" s="119">
        <v>100980</v>
      </c>
      <c r="F63" s="175" t="s">
        <v>82</v>
      </c>
      <c r="G63" s="120">
        <v>29.41</v>
      </c>
      <c r="H63" s="163">
        <f t="shared" ref="H63:H66" si="10">+G63*0.1878</f>
        <v>5.5231979999999998</v>
      </c>
      <c r="I63" t="s">
        <v>576</v>
      </c>
      <c r="J63" s="15" t="s">
        <v>1287</v>
      </c>
      <c r="K63" s="194"/>
      <c r="L63" s="196">
        <f t="shared" si="8"/>
        <v>0</v>
      </c>
      <c r="M63" s="195">
        <f t="shared" si="9"/>
        <v>0</v>
      </c>
    </row>
    <row r="64" spans="1:15" ht="30" x14ac:dyDescent="0.25">
      <c r="A64" s="122">
        <v>5656200</v>
      </c>
      <c r="B64" s="118" t="s">
        <v>95</v>
      </c>
      <c r="C64" s="118" t="s">
        <v>521</v>
      </c>
      <c r="D64" s="167">
        <v>80</v>
      </c>
      <c r="E64" s="119">
        <v>100980</v>
      </c>
      <c r="F64" s="174" t="s">
        <v>94</v>
      </c>
      <c r="G64" s="120">
        <v>29.41</v>
      </c>
      <c r="H64" s="163">
        <f t="shared" si="10"/>
        <v>5.5231979999999998</v>
      </c>
      <c r="I64" t="s">
        <v>576</v>
      </c>
      <c r="J64" s="15" t="s">
        <v>1287</v>
      </c>
      <c r="K64" s="194"/>
      <c r="L64" s="196">
        <f t="shared" si="8"/>
        <v>0</v>
      </c>
      <c r="M64" s="195">
        <f t="shared" si="9"/>
        <v>0</v>
      </c>
    </row>
    <row r="65" spans="1:15" ht="30" x14ac:dyDescent="0.25">
      <c r="A65" s="122">
        <v>7152020</v>
      </c>
      <c r="B65" s="118" t="s">
        <v>97</v>
      </c>
      <c r="C65" s="118" t="s">
        <v>521</v>
      </c>
      <c r="D65" s="167">
        <v>80</v>
      </c>
      <c r="E65" s="119">
        <v>100980</v>
      </c>
      <c r="F65" s="174" t="s">
        <v>96</v>
      </c>
      <c r="G65" s="120">
        <v>29.41</v>
      </c>
      <c r="H65" s="163">
        <f t="shared" si="10"/>
        <v>5.5231979999999998</v>
      </c>
      <c r="I65" t="s">
        <v>576</v>
      </c>
      <c r="J65" s="15" t="s">
        <v>1287</v>
      </c>
      <c r="K65" s="194"/>
      <c r="L65" s="196">
        <f t="shared" si="8"/>
        <v>0</v>
      </c>
      <c r="M65" s="195">
        <f t="shared" si="9"/>
        <v>0</v>
      </c>
    </row>
    <row r="66" spans="1:15" ht="30" x14ac:dyDescent="0.25">
      <c r="A66" s="122">
        <v>721060</v>
      </c>
      <c r="B66" s="118" t="s">
        <v>107</v>
      </c>
      <c r="C66" s="118" t="s">
        <v>521</v>
      </c>
      <c r="D66" s="167">
        <v>80</v>
      </c>
      <c r="E66" s="119">
        <v>100980</v>
      </c>
      <c r="F66" s="174" t="s">
        <v>106</v>
      </c>
      <c r="G66" s="120">
        <v>29.41</v>
      </c>
      <c r="H66" s="163">
        <f t="shared" si="10"/>
        <v>5.5231979999999998</v>
      </c>
      <c r="I66" t="s">
        <v>576</v>
      </c>
      <c r="J66" s="15" t="s">
        <v>1287</v>
      </c>
      <c r="K66" s="194"/>
      <c r="L66" s="196">
        <f t="shared" si="8"/>
        <v>0</v>
      </c>
      <c r="M66" s="195">
        <f t="shared" si="9"/>
        <v>0</v>
      </c>
    </row>
    <row r="67" spans="1:15" ht="14.25" customHeight="1" x14ac:dyDescent="0.25">
      <c r="A67" s="123"/>
      <c r="B67" s="124" t="s">
        <v>150</v>
      </c>
      <c r="C67" s="124"/>
      <c r="D67" s="190"/>
      <c r="E67" s="123"/>
      <c r="F67" s="176"/>
      <c r="G67" s="125"/>
      <c r="H67" s="126"/>
      <c r="I67" t="s">
        <v>586</v>
      </c>
      <c r="J67" s="127" t="s">
        <v>1287</v>
      </c>
    </row>
    <row r="68" spans="1:15" ht="30" x14ac:dyDescent="0.25">
      <c r="A68" s="15">
        <v>7049241</v>
      </c>
      <c r="B68" s="118" t="s">
        <v>154</v>
      </c>
      <c r="C68" s="118" t="s">
        <v>526</v>
      </c>
      <c r="D68" s="167">
        <v>96</v>
      </c>
      <c r="E68" s="119">
        <v>110149</v>
      </c>
      <c r="F68" s="177" t="s">
        <v>153</v>
      </c>
      <c r="G68" s="120">
        <v>10</v>
      </c>
      <c r="H68" s="121">
        <f>+G68*0.3831</f>
        <v>3.831</v>
      </c>
      <c r="I68" t="s">
        <v>576</v>
      </c>
      <c r="J68" s="15" t="s">
        <v>1287</v>
      </c>
      <c r="K68" s="194"/>
      <c r="L68" s="196">
        <f t="shared" ref="L68:L72" si="11">+K68*G68</f>
        <v>0</v>
      </c>
      <c r="M68" s="195">
        <f t="shared" ref="M68:M72" si="12">+K68*H68</f>
        <v>0</v>
      </c>
      <c r="N68" s="196">
        <f>SUM(L68:L72)</f>
        <v>0</v>
      </c>
      <c r="O68" s="195">
        <f>SUM(M68:M72)</f>
        <v>0</v>
      </c>
    </row>
    <row r="69" spans="1:15" s="22" customFormat="1" ht="15" x14ac:dyDescent="0.25">
      <c r="A69" s="15">
        <v>7315915</v>
      </c>
      <c r="B69" s="118" t="s">
        <v>176</v>
      </c>
      <c r="C69" s="118" t="s">
        <v>526</v>
      </c>
      <c r="D69" s="167">
        <v>96</v>
      </c>
      <c r="E69" s="119">
        <v>110149</v>
      </c>
      <c r="F69" s="177" t="s">
        <v>175</v>
      </c>
      <c r="G69" s="166">
        <v>10</v>
      </c>
      <c r="H69" s="121">
        <f t="shared" ref="H69:H72" si="13">+G69*0.3831</f>
        <v>3.831</v>
      </c>
      <c r="I69"/>
      <c r="J69" s="15" t="s">
        <v>1287</v>
      </c>
      <c r="K69" s="194"/>
      <c r="L69" s="196">
        <f t="shared" si="11"/>
        <v>0</v>
      </c>
      <c r="M69" s="195">
        <f t="shared" si="12"/>
        <v>0</v>
      </c>
      <c r="N69" s="273"/>
    </row>
    <row r="70" spans="1:15" s="22" customFormat="1" ht="30" x14ac:dyDescent="0.25">
      <c r="A70" s="15">
        <v>7315915</v>
      </c>
      <c r="B70" s="118" t="s">
        <v>178</v>
      </c>
      <c r="C70" s="118" t="s">
        <v>526</v>
      </c>
      <c r="D70" s="167">
        <v>96</v>
      </c>
      <c r="E70" s="119">
        <v>110149</v>
      </c>
      <c r="F70" s="177" t="s">
        <v>177</v>
      </c>
      <c r="G70" s="166">
        <v>10</v>
      </c>
      <c r="H70" s="121">
        <f t="shared" si="13"/>
        <v>3.831</v>
      </c>
      <c r="I70"/>
      <c r="J70" s="15" t="s">
        <v>1287</v>
      </c>
      <c r="K70" s="194"/>
      <c r="L70" s="196">
        <f t="shared" si="11"/>
        <v>0</v>
      </c>
      <c r="M70" s="195">
        <f t="shared" si="12"/>
        <v>0</v>
      </c>
      <c r="N70" s="273"/>
    </row>
    <row r="71" spans="1:15" s="22" customFormat="1" ht="30" x14ac:dyDescent="0.25">
      <c r="A71" s="15">
        <v>7315888</v>
      </c>
      <c r="B71" s="118" t="s">
        <v>182</v>
      </c>
      <c r="C71" s="118" t="s">
        <v>526</v>
      </c>
      <c r="D71" s="167">
        <v>96</v>
      </c>
      <c r="E71" s="119">
        <v>110149</v>
      </c>
      <c r="F71" s="177" t="s">
        <v>181</v>
      </c>
      <c r="G71" s="166">
        <v>10</v>
      </c>
      <c r="H71" s="121">
        <f t="shared" si="13"/>
        <v>3.831</v>
      </c>
      <c r="I71"/>
      <c r="J71" s="15" t="s">
        <v>1287</v>
      </c>
      <c r="K71" s="194"/>
      <c r="L71" s="196">
        <f t="shared" si="11"/>
        <v>0</v>
      </c>
      <c r="M71" s="195">
        <f t="shared" si="12"/>
        <v>0</v>
      </c>
      <c r="N71" s="273"/>
    </row>
    <row r="72" spans="1:15" ht="30" x14ac:dyDescent="0.25">
      <c r="A72" s="15">
        <v>4471759</v>
      </c>
      <c r="B72" s="118" t="s">
        <v>190</v>
      </c>
      <c r="C72" s="118" t="s">
        <v>526</v>
      </c>
      <c r="D72" s="167">
        <v>96</v>
      </c>
      <c r="E72" s="119">
        <v>110149</v>
      </c>
      <c r="F72" s="177" t="s">
        <v>189</v>
      </c>
      <c r="G72" s="120">
        <v>10</v>
      </c>
      <c r="H72" s="121">
        <f t="shared" si="13"/>
        <v>3.831</v>
      </c>
      <c r="I72" t="s">
        <v>576</v>
      </c>
      <c r="J72" s="15" t="s">
        <v>1287</v>
      </c>
      <c r="K72" s="194"/>
      <c r="L72" s="196">
        <f t="shared" si="11"/>
        <v>0</v>
      </c>
      <c r="M72" s="195">
        <f t="shared" si="12"/>
        <v>0</v>
      </c>
    </row>
    <row r="73" spans="1:15" ht="17.25" customHeight="1" x14ac:dyDescent="0.25">
      <c r="A73" s="123"/>
      <c r="B73" s="124" t="s">
        <v>245</v>
      </c>
      <c r="C73" s="124"/>
      <c r="D73" s="190"/>
      <c r="E73" s="123"/>
      <c r="F73" s="176"/>
      <c r="G73" s="125"/>
      <c r="H73" s="126"/>
      <c r="I73" t="s">
        <v>586</v>
      </c>
      <c r="J73" s="127" t="s">
        <v>1287</v>
      </c>
    </row>
    <row r="74" spans="1:15" ht="15" x14ac:dyDescent="0.25">
      <c r="A74" s="252">
        <v>4557637</v>
      </c>
      <c r="B74" s="248" t="s">
        <v>202</v>
      </c>
      <c r="C74" s="248" t="s">
        <v>514</v>
      </c>
      <c r="D74" s="249">
        <v>107</v>
      </c>
      <c r="E74" s="250" t="s">
        <v>3</v>
      </c>
      <c r="F74" s="249" t="str">
        <f>" 54410"</f>
        <v xml:space="preserve"> 54410</v>
      </c>
      <c r="G74" s="251">
        <f>4.17+9.24</f>
        <v>13.41</v>
      </c>
      <c r="H74" s="183">
        <f>(G74+G75)*1.4903</f>
        <v>19.984922999999998</v>
      </c>
      <c r="I74" t="s">
        <v>576</v>
      </c>
      <c r="J74" s="15" t="s">
        <v>1287</v>
      </c>
      <c r="K74" s="194"/>
      <c r="L74" s="196">
        <f>+K74*(G74+G75)</f>
        <v>0</v>
      </c>
      <c r="M74" s="291">
        <f t="shared" ref="M74" si="14">+K74*H74</f>
        <v>0</v>
      </c>
      <c r="N74" s="196">
        <f>SUM(L74:L86)</f>
        <v>0</v>
      </c>
      <c r="O74" s="195">
        <f>SUM(M74:M86)</f>
        <v>0</v>
      </c>
    </row>
    <row r="75" spans="1:15" ht="15" x14ac:dyDescent="0.25">
      <c r="A75" s="252">
        <v>4557637</v>
      </c>
      <c r="B75" s="199"/>
      <c r="C75" s="248" t="s">
        <v>514</v>
      </c>
      <c r="D75" s="249"/>
      <c r="E75" s="250" t="s">
        <v>4</v>
      </c>
      <c r="F75" s="249" t="str">
        <f>" 54410"</f>
        <v xml:space="preserve"> 54410</v>
      </c>
      <c r="G75" s="251"/>
      <c r="H75" s="163"/>
      <c r="I75" t="s">
        <v>576</v>
      </c>
      <c r="J75" s="15" t="s">
        <v>1287</v>
      </c>
      <c r="K75" s="292"/>
      <c r="L75" s="194"/>
    </row>
    <row r="76" spans="1:15" ht="15" x14ac:dyDescent="0.25">
      <c r="A76" s="11"/>
      <c r="B76" s="118"/>
      <c r="C76" s="118"/>
      <c r="D76" s="167"/>
      <c r="E76" s="119"/>
      <c r="F76" s="167"/>
      <c r="G76" s="162"/>
      <c r="H76" s="163"/>
      <c r="I76"/>
      <c r="J76" s="15"/>
      <c r="K76" s="194"/>
      <c r="L76" s="194"/>
      <c r="N76" s="274"/>
    </row>
    <row r="77" spans="1:15" s="22" customFormat="1" ht="30" x14ac:dyDescent="0.25">
      <c r="A77" s="11">
        <v>7093059</v>
      </c>
      <c r="B77" s="118" t="s">
        <v>207</v>
      </c>
      <c r="C77" s="118" t="s">
        <v>513</v>
      </c>
      <c r="D77" s="167">
        <v>77</v>
      </c>
      <c r="E77" s="119" t="s">
        <v>3</v>
      </c>
      <c r="F77" s="167" t="str">
        <f>" 94403"</f>
        <v xml:space="preserve"> 94403</v>
      </c>
      <c r="G77" s="120">
        <v>31.8</v>
      </c>
      <c r="H77" s="121">
        <f>+G77*1.4903</f>
        <v>47.391539999999999</v>
      </c>
      <c r="I77" t="s">
        <v>576</v>
      </c>
      <c r="J77" s="15" t="s">
        <v>1287</v>
      </c>
      <c r="K77" s="194"/>
      <c r="L77" s="196">
        <f t="shared" ref="L77:L79" si="15">+K77*G77</f>
        <v>0</v>
      </c>
      <c r="M77" s="291">
        <f t="shared" ref="M77:M80" si="16">+K77*H77</f>
        <v>0</v>
      </c>
      <c r="N77" s="273"/>
    </row>
    <row r="78" spans="1:15" s="22" customFormat="1" ht="15" x14ac:dyDescent="0.25">
      <c r="A78" s="11">
        <v>7170366</v>
      </c>
      <c r="B78" s="118" t="s">
        <v>209</v>
      </c>
      <c r="C78" s="118" t="s">
        <v>528</v>
      </c>
      <c r="D78" s="167">
        <v>78</v>
      </c>
      <c r="E78" s="119" t="s">
        <v>4</v>
      </c>
      <c r="F78" s="167" t="str">
        <f>" 13440"</f>
        <v xml:space="preserve"> 13440</v>
      </c>
      <c r="G78" s="120">
        <v>20.5</v>
      </c>
      <c r="H78" s="121">
        <f>+G78*1.4903</f>
        <v>30.55115</v>
      </c>
      <c r="I78" t="s">
        <v>576</v>
      </c>
      <c r="J78" s="15" t="s">
        <v>1287</v>
      </c>
      <c r="K78" s="194"/>
      <c r="L78" s="196">
        <f t="shared" si="15"/>
        <v>0</v>
      </c>
      <c r="M78" s="291">
        <f t="shared" si="16"/>
        <v>0</v>
      </c>
      <c r="N78" s="273"/>
    </row>
    <row r="79" spans="1:15" ht="15" x14ac:dyDescent="0.25">
      <c r="A79" s="9" t="s">
        <v>221</v>
      </c>
      <c r="B79" s="118" t="s">
        <v>220</v>
      </c>
      <c r="C79" s="118" t="s">
        <v>513</v>
      </c>
      <c r="D79" s="167">
        <v>78</v>
      </c>
      <c r="E79" s="119" t="s">
        <v>4</v>
      </c>
      <c r="F79" s="167" t="str">
        <f>" 43424"</f>
        <v xml:space="preserve"> 43424</v>
      </c>
      <c r="G79" s="120">
        <v>20.5</v>
      </c>
      <c r="H79" s="121">
        <f>+G79*1.4903</f>
        <v>30.55115</v>
      </c>
      <c r="I79" t="s">
        <v>576</v>
      </c>
      <c r="J79" s="15" t="s">
        <v>1287</v>
      </c>
      <c r="K79" s="194"/>
      <c r="L79" s="196">
        <f t="shared" si="15"/>
        <v>0</v>
      </c>
      <c r="M79" s="291">
        <f t="shared" si="16"/>
        <v>0</v>
      </c>
    </row>
    <row r="80" spans="1:15" ht="15" x14ac:dyDescent="0.25">
      <c r="A80" s="253" t="s">
        <v>221</v>
      </c>
      <c r="B80" s="254" t="s">
        <v>222</v>
      </c>
      <c r="C80" s="254" t="s">
        <v>513</v>
      </c>
      <c r="D80" s="255">
        <v>107</v>
      </c>
      <c r="E80" s="256" t="s">
        <v>3</v>
      </c>
      <c r="F80" s="255" t="str">
        <f>" 54453"</f>
        <v xml:space="preserve"> 54453</v>
      </c>
      <c r="G80" s="257">
        <v>13.41</v>
      </c>
      <c r="H80" s="183">
        <f>(G80+G81)*1.4903</f>
        <v>19.984922999999998</v>
      </c>
      <c r="I80" t="s">
        <v>576</v>
      </c>
      <c r="J80" s="15" t="s">
        <v>1287</v>
      </c>
      <c r="K80" s="194"/>
      <c r="L80" s="196">
        <f>+K80*(G80+G81)</f>
        <v>0</v>
      </c>
      <c r="M80" s="291">
        <f t="shared" si="16"/>
        <v>0</v>
      </c>
    </row>
    <row r="81" spans="1:15" ht="15" x14ac:dyDescent="0.25">
      <c r="A81" s="253" t="s">
        <v>221</v>
      </c>
      <c r="B81" s="199"/>
      <c r="C81" s="254" t="s">
        <v>513</v>
      </c>
      <c r="D81" s="255"/>
      <c r="E81" s="256" t="s">
        <v>4</v>
      </c>
      <c r="F81" s="255" t="str">
        <f>" 54453"</f>
        <v xml:space="preserve"> 54453</v>
      </c>
      <c r="G81" s="257"/>
      <c r="H81" s="121"/>
      <c r="I81" t="s">
        <v>576</v>
      </c>
      <c r="J81" s="15" t="s">
        <v>1287</v>
      </c>
      <c r="K81" s="292"/>
      <c r="L81" s="194"/>
    </row>
    <row r="82" spans="1:15" ht="15" x14ac:dyDescent="0.25">
      <c r="A82" s="15"/>
      <c r="B82" s="118"/>
      <c r="C82" s="118"/>
      <c r="D82" s="167"/>
      <c r="E82" s="119"/>
      <c r="F82" s="167"/>
      <c r="G82" s="162"/>
      <c r="H82" s="163"/>
      <c r="I82"/>
      <c r="J82" s="15"/>
      <c r="K82" s="194"/>
      <c r="L82" s="194"/>
      <c r="N82" s="274"/>
    </row>
    <row r="83" spans="1:15" ht="15" x14ac:dyDescent="0.25">
      <c r="A83" s="258">
        <v>7066370</v>
      </c>
      <c r="B83" s="259" t="s">
        <v>237</v>
      </c>
      <c r="C83" s="259" t="s">
        <v>513</v>
      </c>
      <c r="D83" s="260">
        <v>107</v>
      </c>
      <c r="E83" s="261" t="s">
        <v>3</v>
      </c>
      <c r="F83" s="260" t="str">
        <f>" 54463"</f>
        <v xml:space="preserve"> 54463</v>
      </c>
      <c r="G83" s="262">
        <v>13.41</v>
      </c>
      <c r="H83" s="183">
        <f>(G83+G84)*1.4903</f>
        <v>19.984922999999998</v>
      </c>
      <c r="I83" t="s">
        <v>576</v>
      </c>
      <c r="J83" s="15" t="s">
        <v>1287</v>
      </c>
      <c r="K83" s="194"/>
      <c r="L83" s="196">
        <f>+K83*(G83+G84)</f>
        <v>0</v>
      </c>
      <c r="M83" s="291">
        <f t="shared" ref="M83" si="17">+K83*H83</f>
        <v>0</v>
      </c>
    </row>
    <row r="84" spans="1:15" ht="15" x14ac:dyDescent="0.25">
      <c r="A84" s="258">
        <v>7066370</v>
      </c>
      <c r="B84" s="199"/>
      <c r="C84" s="259" t="s">
        <v>513</v>
      </c>
      <c r="D84" s="260"/>
      <c r="E84" s="261" t="s">
        <v>4</v>
      </c>
      <c r="F84" s="260" t="str">
        <f>" 54463"</f>
        <v xml:space="preserve"> 54463</v>
      </c>
      <c r="G84" s="262"/>
      <c r="H84" s="121"/>
      <c r="I84" t="s">
        <v>576</v>
      </c>
      <c r="J84" s="15" t="s">
        <v>1287</v>
      </c>
      <c r="K84" s="292"/>
      <c r="L84" s="194"/>
    </row>
    <row r="85" spans="1:15" ht="15" x14ac:dyDescent="0.25">
      <c r="A85" s="15"/>
      <c r="B85" s="118"/>
      <c r="C85" s="118"/>
      <c r="D85" s="167"/>
      <c r="E85" s="119"/>
      <c r="F85" s="167"/>
      <c r="G85" s="162"/>
      <c r="H85" s="163"/>
      <c r="I85"/>
      <c r="J85" s="15"/>
      <c r="K85" s="194"/>
      <c r="L85" s="194"/>
      <c r="N85" s="274"/>
    </row>
    <row r="86" spans="1:15" ht="20.25" customHeight="1" x14ac:dyDescent="0.25">
      <c r="A86" s="237">
        <v>7066542</v>
      </c>
      <c r="B86" s="238" t="s">
        <v>238</v>
      </c>
      <c r="C86" s="238" t="s">
        <v>513</v>
      </c>
      <c r="D86" s="239">
        <v>107</v>
      </c>
      <c r="E86" s="240" t="s">
        <v>3</v>
      </c>
      <c r="F86" s="239" t="str">
        <f>" 54464"</f>
        <v xml:space="preserve"> 54464</v>
      </c>
      <c r="G86" s="241">
        <v>13.41</v>
      </c>
      <c r="H86" s="183">
        <f>(G86+G87)*1.4903</f>
        <v>19.984922999999998</v>
      </c>
      <c r="I86" t="s">
        <v>576</v>
      </c>
      <c r="J86" s="15" t="s">
        <v>1287</v>
      </c>
      <c r="K86" s="194"/>
      <c r="L86" s="196">
        <f>+K86*(G86+G87)</f>
        <v>0</v>
      </c>
      <c r="M86" s="291">
        <f t="shared" ref="M86" si="18">+K86*H86</f>
        <v>0</v>
      </c>
    </row>
    <row r="87" spans="1:15" ht="15" x14ac:dyDescent="0.25">
      <c r="A87" s="237">
        <v>7066542</v>
      </c>
      <c r="B87" s="199"/>
      <c r="C87" s="238" t="s">
        <v>513</v>
      </c>
      <c r="D87" s="239"/>
      <c r="E87" s="240" t="s">
        <v>4</v>
      </c>
      <c r="F87" s="239" t="str">
        <f>" 54464"</f>
        <v xml:space="preserve"> 54464</v>
      </c>
      <c r="G87" s="241"/>
      <c r="H87" s="121"/>
      <c r="I87" t="s">
        <v>576</v>
      </c>
      <c r="J87" s="15" t="s">
        <v>1287</v>
      </c>
      <c r="K87" s="292"/>
      <c r="L87" s="194"/>
    </row>
    <row r="88" spans="1:15" ht="15" x14ac:dyDescent="0.25">
      <c r="A88" s="15"/>
      <c r="B88" s="118"/>
      <c r="C88" s="118"/>
      <c r="D88" s="167"/>
      <c r="E88" s="119"/>
      <c r="F88" s="167"/>
      <c r="G88" s="162"/>
      <c r="H88" s="163"/>
      <c r="I88"/>
      <c r="J88" s="15"/>
      <c r="N88" s="274"/>
    </row>
    <row r="89" spans="1:15" ht="17.25" customHeight="1" x14ac:dyDescent="0.25">
      <c r="A89" s="123"/>
      <c r="B89" s="124" t="s">
        <v>308</v>
      </c>
      <c r="C89" s="124"/>
      <c r="D89" s="190"/>
      <c r="E89" s="123"/>
      <c r="F89" s="176"/>
      <c r="G89" s="125"/>
      <c r="H89" s="126"/>
      <c r="I89" t="s">
        <v>586</v>
      </c>
      <c r="J89" s="127" t="s">
        <v>1287</v>
      </c>
    </row>
    <row r="90" spans="1:15" ht="15" x14ac:dyDescent="0.25">
      <c r="A90" s="15">
        <v>5135128</v>
      </c>
      <c r="B90" s="118" t="s">
        <v>254</v>
      </c>
      <c r="C90" s="118" t="s">
        <v>529</v>
      </c>
      <c r="D90" s="167">
        <v>384</v>
      </c>
      <c r="E90" s="119">
        <v>100912</v>
      </c>
      <c r="F90" s="167">
        <v>8061</v>
      </c>
      <c r="G90" s="120">
        <v>4.5599999999999996</v>
      </c>
      <c r="H90" s="121">
        <f>+G90*0.2951</f>
        <v>1.3456559999999997</v>
      </c>
      <c r="I90" t="s">
        <v>576</v>
      </c>
      <c r="J90" s="15" t="s">
        <v>1287</v>
      </c>
      <c r="K90" s="194"/>
      <c r="L90" s="196">
        <f t="shared" ref="L90" si="19">+K90*G90</f>
        <v>0</v>
      </c>
      <c r="M90" s="195">
        <f t="shared" ref="M90" si="20">+K90*H90</f>
        <v>0</v>
      </c>
      <c r="N90" s="196">
        <f>SUM(L90:L105)</f>
        <v>0</v>
      </c>
      <c r="O90" s="195">
        <f>SUM(M90:M105)</f>
        <v>0</v>
      </c>
    </row>
    <row r="91" spans="1:15" ht="30" x14ac:dyDescent="0.25">
      <c r="A91" s="15">
        <v>8845168</v>
      </c>
      <c r="B91" s="118" t="s">
        <v>260</v>
      </c>
      <c r="C91" s="118" t="s">
        <v>531</v>
      </c>
      <c r="D91" s="167">
        <v>126</v>
      </c>
      <c r="E91" s="119">
        <v>100912</v>
      </c>
      <c r="F91" s="167">
        <v>8733</v>
      </c>
      <c r="G91" s="120">
        <v>4.32</v>
      </c>
      <c r="H91" s="121">
        <f t="shared" ref="H91:H105" si="21">+G91*0.2951</f>
        <v>1.274832</v>
      </c>
      <c r="I91" t="s">
        <v>576</v>
      </c>
      <c r="J91" s="15" t="s">
        <v>1287</v>
      </c>
      <c r="K91" s="194"/>
      <c r="L91" s="196">
        <f t="shared" ref="L91:L105" si="22">+K91*G91</f>
        <v>0</v>
      </c>
      <c r="M91" s="195">
        <f t="shared" ref="M91:M105" si="23">+K91*H91</f>
        <v>0</v>
      </c>
    </row>
    <row r="92" spans="1:15" ht="15" x14ac:dyDescent="0.25">
      <c r="A92" s="15">
        <v>8889996</v>
      </c>
      <c r="B92" s="118" t="s">
        <v>261</v>
      </c>
      <c r="C92" s="118" t="s">
        <v>532</v>
      </c>
      <c r="D92" s="167">
        <v>60</v>
      </c>
      <c r="E92" s="119">
        <v>100912</v>
      </c>
      <c r="F92" s="167">
        <v>8763</v>
      </c>
      <c r="G92" s="120">
        <v>13.81</v>
      </c>
      <c r="H92" s="121">
        <f t="shared" si="21"/>
        <v>4.0753309999999994</v>
      </c>
      <c r="I92" t="s">
        <v>576</v>
      </c>
      <c r="J92" s="15" t="s">
        <v>1287</v>
      </c>
      <c r="K92" s="194"/>
      <c r="L92" s="196">
        <f t="shared" si="22"/>
        <v>0</v>
      </c>
      <c r="M92" s="195">
        <f t="shared" si="23"/>
        <v>0</v>
      </c>
    </row>
    <row r="93" spans="1:15" ht="15" x14ac:dyDescent="0.25">
      <c r="A93" s="15">
        <v>1592999</v>
      </c>
      <c r="B93" s="118" t="s">
        <v>265</v>
      </c>
      <c r="C93" s="118" t="s">
        <v>534</v>
      </c>
      <c r="D93" s="167">
        <v>288</v>
      </c>
      <c r="E93" s="119">
        <v>100912</v>
      </c>
      <c r="F93" s="167">
        <v>10988</v>
      </c>
      <c r="G93" s="120">
        <v>9.94</v>
      </c>
      <c r="H93" s="121">
        <f t="shared" si="21"/>
        <v>2.9332939999999996</v>
      </c>
      <c r="I93" t="s">
        <v>576</v>
      </c>
      <c r="J93" s="15" t="s">
        <v>1287</v>
      </c>
      <c r="K93" s="194"/>
      <c r="L93" s="196">
        <f t="shared" si="22"/>
        <v>0</v>
      </c>
      <c r="M93" s="195">
        <f t="shared" si="23"/>
        <v>0</v>
      </c>
    </row>
    <row r="94" spans="1:15" ht="15" x14ac:dyDescent="0.25">
      <c r="A94" s="15">
        <v>1569266</v>
      </c>
      <c r="B94" s="118" t="s">
        <v>266</v>
      </c>
      <c r="C94" s="118" t="s">
        <v>535</v>
      </c>
      <c r="D94" s="167">
        <v>20</v>
      </c>
      <c r="E94" s="119">
        <v>100912</v>
      </c>
      <c r="F94" s="167">
        <v>11108</v>
      </c>
      <c r="G94" s="120">
        <v>16.559999999999999</v>
      </c>
      <c r="H94" s="121">
        <f t="shared" si="21"/>
        <v>4.886855999999999</v>
      </c>
      <c r="I94" t="s">
        <v>576</v>
      </c>
      <c r="J94" s="15" t="s">
        <v>1287</v>
      </c>
      <c r="K94" s="194"/>
      <c r="L94" s="196">
        <f t="shared" si="22"/>
        <v>0</v>
      </c>
      <c r="M94" s="195">
        <f t="shared" si="23"/>
        <v>0</v>
      </c>
    </row>
    <row r="95" spans="1:15" ht="15" x14ac:dyDescent="0.25">
      <c r="A95" s="15">
        <v>2416380</v>
      </c>
      <c r="B95" s="118" t="s">
        <v>272</v>
      </c>
      <c r="C95" s="118" t="s">
        <v>537</v>
      </c>
      <c r="D95" s="167">
        <v>182</v>
      </c>
      <c r="E95" s="119">
        <v>100912</v>
      </c>
      <c r="F95" s="167">
        <v>13457</v>
      </c>
      <c r="G95" s="120">
        <v>11.67</v>
      </c>
      <c r="H95" s="121">
        <f t="shared" si="21"/>
        <v>3.4438169999999997</v>
      </c>
      <c r="I95" t="s">
        <v>576</v>
      </c>
      <c r="J95" s="15" t="s">
        <v>1287</v>
      </c>
      <c r="K95" s="194"/>
      <c r="L95" s="196">
        <f t="shared" si="22"/>
        <v>0</v>
      </c>
      <c r="M95" s="195">
        <f t="shared" si="23"/>
        <v>0</v>
      </c>
    </row>
    <row r="96" spans="1:15" ht="15" x14ac:dyDescent="0.25">
      <c r="A96" s="15">
        <v>2972863</v>
      </c>
      <c r="B96" s="118" t="s">
        <v>276</v>
      </c>
      <c r="C96" s="118" t="s">
        <v>539</v>
      </c>
      <c r="D96" s="167">
        <v>160</v>
      </c>
      <c r="E96" s="119">
        <v>100912</v>
      </c>
      <c r="F96" s="167">
        <v>13918</v>
      </c>
      <c r="G96" s="120">
        <v>11.56</v>
      </c>
      <c r="H96" s="121">
        <f t="shared" si="21"/>
        <v>3.4113560000000001</v>
      </c>
      <c r="I96" t="s">
        <v>576</v>
      </c>
      <c r="J96" s="15" t="s">
        <v>1287</v>
      </c>
      <c r="K96" s="194"/>
      <c r="L96" s="196">
        <f t="shared" si="22"/>
        <v>0</v>
      </c>
      <c r="M96" s="195">
        <f t="shared" si="23"/>
        <v>0</v>
      </c>
    </row>
    <row r="97" spans="1:15" ht="30" x14ac:dyDescent="0.25">
      <c r="A97" s="15">
        <v>2972879</v>
      </c>
      <c r="B97" s="118" t="s">
        <v>277</v>
      </c>
      <c r="C97" s="118" t="s">
        <v>540</v>
      </c>
      <c r="D97" s="167">
        <v>140</v>
      </c>
      <c r="E97" s="119">
        <v>100912</v>
      </c>
      <c r="F97" s="167">
        <v>13940</v>
      </c>
      <c r="G97" s="120">
        <v>9.85</v>
      </c>
      <c r="H97" s="121">
        <f t="shared" si="21"/>
        <v>2.9067349999999998</v>
      </c>
      <c r="I97" t="s">
        <v>576</v>
      </c>
      <c r="J97" s="15" t="s">
        <v>1287</v>
      </c>
      <c r="K97" s="194"/>
      <c r="L97" s="196">
        <f t="shared" si="22"/>
        <v>0</v>
      </c>
      <c r="M97" s="195">
        <f t="shared" si="23"/>
        <v>0</v>
      </c>
    </row>
    <row r="98" spans="1:15" ht="15" x14ac:dyDescent="0.25">
      <c r="A98" s="15">
        <v>2972895</v>
      </c>
      <c r="B98" s="118" t="s">
        <v>278</v>
      </c>
      <c r="C98" s="118" t="s">
        <v>541</v>
      </c>
      <c r="D98" s="167">
        <v>18</v>
      </c>
      <c r="E98" s="119">
        <v>100912</v>
      </c>
      <c r="F98" s="167">
        <v>14006</v>
      </c>
      <c r="G98" s="120">
        <v>10.85</v>
      </c>
      <c r="H98" s="121">
        <f t="shared" si="21"/>
        <v>3.2018349999999995</v>
      </c>
      <c r="I98" t="s">
        <v>576</v>
      </c>
      <c r="J98" s="15" t="s">
        <v>1287</v>
      </c>
      <c r="K98" s="194"/>
      <c r="L98" s="196">
        <f t="shared" si="22"/>
        <v>0</v>
      </c>
      <c r="M98" s="195">
        <f t="shared" si="23"/>
        <v>0</v>
      </c>
    </row>
    <row r="99" spans="1:15" ht="30" x14ac:dyDescent="0.25">
      <c r="A99" s="15">
        <v>2971259</v>
      </c>
      <c r="B99" s="118" t="s">
        <v>280</v>
      </c>
      <c r="C99" s="118" t="s">
        <v>542</v>
      </c>
      <c r="D99" s="167">
        <v>192</v>
      </c>
      <c r="E99" s="119">
        <v>100912</v>
      </c>
      <c r="F99" s="167">
        <v>14010</v>
      </c>
      <c r="G99" s="120">
        <v>15.01</v>
      </c>
      <c r="H99" s="121">
        <f t="shared" si="21"/>
        <v>4.4294509999999994</v>
      </c>
      <c r="I99" t="s">
        <v>576</v>
      </c>
      <c r="J99" s="15" t="s">
        <v>1287</v>
      </c>
      <c r="K99" s="194"/>
      <c r="L99" s="196">
        <f t="shared" si="22"/>
        <v>0</v>
      </c>
      <c r="M99" s="195">
        <f t="shared" si="23"/>
        <v>0</v>
      </c>
    </row>
    <row r="100" spans="1:15" ht="30" x14ac:dyDescent="0.25">
      <c r="A100" s="15">
        <v>3607668</v>
      </c>
      <c r="B100" s="118" t="s">
        <v>281</v>
      </c>
      <c r="C100" s="118" t="s">
        <v>543</v>
      </c>
      <c r="D100" s="167">
        <v>84</v>
      </c>
      <c r="E100" s="119">
        <v>100912</v>
      </c>
      <c r="F100" s="167">
        <v>14839</v>
      </c>
      <c r="G100" s="120">
        <v>5.58</v>
      </c>
      <c r="H100" s="121">
        <f t="shared" si="21"/>
        <v>1.646658</v>
      </c>
      <c r="I100" t="s">
        <v>576</v>
      </c>
      <c r="J100" s="15" t="s">
        <v>1287</v>
      </c>
      <c r="K100" s="194"/>
      <c r="L100" s="196">
        <f t="shared" si="22"/>
        <v>0</v>
      </c>
      <c r="M100" s="195">
        <f t="shared" si="23"/>
        <v>0</v>
      </c>
    </row>
    <row r="101" spans="1:15" ht="15" x14ac:dyDescent="0.25">
      <c r="A101" s="15">
        <v>7076480</v>
      </c>
      <c r="B101" s="118" t="s">
        <v>282</v>
      </c>
      <c r="C101" s="118" t="s">
        <v>544</v>
      </c>
      <c r="D101" s="167">
        <v>144</v>
      </c>
      <c r="E101" s="119">
        <v>100912</v>
      </c>
      <c r="F101" s="167">
        <v>15191</v>
      </c>
      <c r="G101" s="120">
        <v>10.85</v>
      </c>
      <c r="H101" s="121">
        <f t="shared" si="21"/>
        <v>3.2018349999999995</v>
      </c>
      <c r="I101" t="s">
        <v>576</v>
      </c>
      <c r="J101" s="15" t="s">
        <v>1289</v>
      </c>
      <c r="K101" s="194"/>
      <c r="L101" s="196">
        <f t="shared" si="22"/>
        <v>0</v>
      </c>
      <c r="M101" s="195">
        <f t="shared" si="23"/>
        <v>0</v>
      </c>
    </row>
    <row r="102" spans="1:15" ht="15" x14ac:dyDescent="0.25">
      <c r="A102" s="15">
        <v>2181980</v>
      </c>
      <c r="B102" s="118" t="s">
        <v>286</v>
      </c>
      <c r="C102" s="118" t="s">
        <v>545</v>
      </c>
      <c r="D102" s="167">
        <v>96</v>
      </c>
      <c r="E102" s="119">
        <v>100912</v>
      </c>
      <c r="F102" s="167">
        <v>16387</v>
      </c>
      <c r="G102" s="120">
        <v>16.68</v>
      </c>
      <c r="H102" s="121">
        <f t="shared" si="21"/>
        <v>4.9222679999999999</v>
      </c>
      <c r="I102" t="s">
        <v>576</v>
      </c>
      <c r="J102" s="15" t="s">
        <v>1287</v>
      </c>
      <c r="K102" s="194"/>
      <c r="L102" s="196">
        <f t="shared" si="22"/>
        <v>0</v>
      </c>
      <c r="M102" s="195">
        <f t="shared" si="23"/>
        <v>0</v>
      </c>
    </row>
    <row r="103" spans="1:15" ht="15" x14ac:dyDescent="0.25">
      <c r="A103" s="15">
        <v>7091554</v>
      </c>
      <c r="B103" s="118" t="s">
        <v>290</v>
      </c>
      <c r="C103" s="118" t="s">
        <v>547</v>
      </c>
      <c r="D103" s="167">
        <v>192</v>
      </c>
      <c r="E103" s="119">
        <v>100912</v>
      </c>
      <c r="F103" s="167">
        <v>17279</v>
      </c>
      <c r="G103" s="120">
        <v>6.22</v>
      </c>
      <c r="H103" s="121">
        <f t="shared" si="21"/>
        <v>1.8355219999999997</v>
      </c>
      <c r="I103" t="s">
        <v>576</v>
      </c>
      <c r="J103" s="15" t="s">
        <v>1287</v>
      </c>
      <c r="K103" s="194"/>
      <c r="L103" s="196">
        <f t="shared" si="22"/>
        <v>0</v>
      </c>
      <c r="M103" s="195">
        <f t="shared" si="23"/>
        <v>0</v>
      </c>
    </row>
    <row r="104" spans="1:15" ht="30" x14ac:dyDescent="0.25">
      <c r="A104" s="15">
        <v>7165134</v>
      </c>
      <c r="B104" s="118" t="s">
        <v>296</v>
      </c>
      <c r="C104" s="118" t="s">
        <v>548</v>
      </c>
      <c r="D104" s="167">
        <v>126</v>
      </c>
      <c r="E104" s="119">
        <v>100912</v>
      </c>
      <c r="F104" s="167">
        <v>19402</v>
      </c>
      <c r="G104" s="120">
        <v>4.9000000000000004</v>
      </c>
      <c r="H104" s="121">
        <f t="shared" si="21"/>
        <v>1.4459899999999999</v>
      </c>
      <c r="I104" t="s">
        <v>576</v>
      </c>
      <c r="J104" s="15" t="s">
        <v>1289</v>
      </c>
      <c r="K104" s="194"/>
      <c r="L104" s="196">
        <f t="shared" si="22"/>
        <v>0</v>
      </c>
      <c r="M104" s="195">
        <f t="shared" si="23"/>
        <v>0</v>
      </c>
    </row>
    <row r="105" spans="1:15" ht="15" x14ac:dyDescent="0.25">
      <c r="A105" s="15">
        <v>2333235</v>
      </c>
      <c r="B105" s="118" t="s">
        <v>307</v>
      </c>
      <c r="C105" s="118" t="s">
        <v>551</v>
      </c>
      <c r="D105" s="167">
        <v>20</v>
      </c>
      <c r="E105" s="119">
        <v>100912</v>
      </c>
      <c r="F105" s="167">
        <v>35086</v>
      </c>
      <c r="G105" s="120">
        <v>19.649999999999999</v>
      </c>
      <c r="H105" s="121">
        <f t="shared" si="21"/>
        <v>5.7987149999999987</v>
      </c>
      <c r="I105" t="s">
        <v>576</v>
      </c>
      <c r="J105" s="15" t="s">
        <v>1287</v>
      </c>
      <c r="K105" s="194"/>
      <c r="L105" s="196">
        <f t="shared" si="22"/>
        <v>0</v>
      </c>
      <c r="M105" s="195">
        <f t="shared" si="23"/>
        <v>0</v>
      </c>
    </row>
    <row r="106" spans="1:15" s="22" customFormat="1" ht="15" x14ac:dyDescent="0.25">
      <c r="A106" s="123"/>
      <c r="B106" s="123" t="s">
        <v>409</v>
      </c>
      <c r="C106" s="123"/>
      <c r="D106" s="176"/>
      <c r="E106" s="130"/>
      <c r="F106" s="176"/>
      <c r="G106" s="125"/>
      <c r="H106" s="126"/>
      <c r="I106" t="s">
        <v>586</v>
      </c>
      <c r="J106" s="127" t="s">
        <v>1287</v>
      </c>
      <c r="N106" s="273"/>
    </row>
    <row r="107" spans="1:15" ht="15" x14ac:dyDescent="0.25">
      <c r="A107" s="15">
        <v>1270479</v>
      </c>
      <c r="B107" s="118" t="s">
        <v>355</v>
      </c>
      <c r="C107" s="118" t="s">
        <v>556</v>
      </c>
      <c r="D107" s="167">
        <v>24</v>
      </c>
      <c r="E107" s="119">
        <v>110244</v>
      </c>
      <c r="F107" s="167">
        <v>63527</v>
      </c>
      <c r="G107" s="120">
        <v>1.42</v>
      </c>
      <c r="H107" s="121">
        <f>+G107*1.8444</f>
        <v>2.6190479999999998</v>
      </c>
      <c r="I107" t="s">
        <v>576</v>
      </c>
      <c r="J107" s="15" t="s">
        <v>1287</v>
      </c>
      <c r="K107" s="194"/>
      <c r="L107" s="196">
        <f t="shared" ref="L107:L119" si="24">+K107*G107</f>
        <v>0</v>
      </c>
      <c r="M107" s="195">
        <f t="shared" ref="M107:M119" si="25">+K107*H107</f>
        <v>0</v>
      </c>
      <c r="N107" s="196">
        <f>SUM(L107:L119)</f>
        <v>0</v>
      </c>
      <c r="O107" s="195">
        <f>SUM(M107:M119)</f>
        <v>0</v>
      </c>
    </row>
    <row r="108" spans="1:15" s="22" customFormat="1" ht="15" x14ac:dyDescent="0.25">
      <c r="A108" s="15">
        <v>656094</v>
      </c>
      <c r="B108" s="118" t="s">
        <v>357</v>
      </c>
      <c r="C108" s="118" t="s">
        <v>557</v>
      </c>
      <c r="D108" s="167">
        <v>128</v>
      </c>
      <c r="E108" s="119">
        <v>110244</v>
      </c>
      <c r="F108" s="167">
        <v>63912</v>
      </c>
      <c r="G108" s="120">
        <v>2.4</v>
      </c>
      <c r="H108" s="121">
        <f t="shared" ref="H108:H119" si="26">+G108*1.8444</f>
        <v>4.4265600000000003</v>
      </c>
      <c r="I108" t="s">
        <v>576</v>
      </c>
      <c r="J108" s="15" t="s">
        <v>1287</v>
      </c>
      <c r="K108" s="194"/>
      <c r="L108" s="196">
        <f t="shared" si="24"/>
        <v>0</v>
      </c>
      <c r="M108" s="195">
        <f t="shared" si="25"/>
        <v>0</v>
      </c>
      <c r="N108" s="273"/>
    </row>
    <row r="109" spans="1:15" ht="30" x14ac:dyDescent="0.25">
      <c r="A109" s="15">
        <v>8155392</v>
      </c>
      <c r="B109" s="118" t="s">
        <v>374</v>
      </c>
      <c r="C109" s="118" t="s">
        <v>562</v>
      </c>
      <c r="D109" s="167">
        <v>12</v>
      </c>
      <c r="E109" s="119">
        <v>110244</v>
      </c>
      <c r="F109" s="167">
        <v>73069</v>
      </c>
      <c r="G109" s="120">
        <v>0.74</v>
      </c>
      <c r="H109" s="121">
        <f t="shared" si="26"/>
        <v>1.3648560000000001</v>
      </c>
      <c r="I109" t="s">
        <v>576</v>
      </c>
      <c r="J109" s="15" t="s">
        <v>1289</v>
      </c>
      <c r="K109" s="194"/>
      <c r="L109" s="196">
        <f t="shared" si="24"/>
        <v>0</v>
      </c>
      <c r="M109" s="195">
        <f t="shared" si="25"/>
        <v>0</v>
      </c>
    </row>
    <row r="110" spans="1:15" s="22" customFormat="1" ht="15" x14ac:dyDescent="0.25">
      <c r="A110" s="11">
        <v>136663</v>
      </c>
      <c r="B110" s="118" t="s">
        <v>375</v>
      </c>
      <c r="C110" s="118" t="s">
        <v>563</v>
      </c>
      <c r="D110" s="167">
        <v>72</v>
      </c>
      <c r="E110" s="119">
        <v>110244</v>
      </c>
      <c r="F110" s="167">
        <v>73140</v>
      </c>
      <c r="G110" s="120">
        <v>6.19</v>
      </c>
      <c r="H110" s="121">
        <f t="shared" si="26"/>
        <v>11.416836000000002</v>
      </c>
      <c r="I110" t="s">
        <v>576</v>
      </c>
      <c r="J110" s="15" t="s">
        <v>1287</v>
      </c>
      <c r="K110" s="194"/>
      <c r="L110" s="196">
        <f t="shared" si="24"/>
        <v>0</v>
      </c>
      <c r="M110" s="195">
        <f t="shared" si="25"/>
        <v>0</v>
      </c>
      <c r="N110" s="273"/>
    </row>
    <row r="111" spans="1:15" s="22" customFormat="1" ht="15" x14ac:dyDescent="0.25">
      <c r="A111" s="15">
        <v>807996</v>
      </c>
      <c r="B111" s="118" t="s">
        <v>381</v>
      </c>
      <c r="C111" s="118" t="s">
        <v>565</v>
      </c>
      <c r="D111" s="167">
        <v>200</v>
      </c>
      <c r="E111" s="119">
        <v>110244</v>
      </c>
      <c r="F111" s="167">
        <v>73338</v>
      </c>
      <c r="G111" s="120">
        <v>10</v>
      </c>
      <c r="H111" s="121">
        <f t="shared" si="26"/>
        <v>18.443999999999999</v>
      </c>
      <c r="I111" t="s">
        <v>576</v>
      </c>
      <c r="J111" s="15" t="s">
        <v>1287</v>
      </c>
      <c r="K111" s="194"/>
      <c r="L111" s="196">
        <f t="shared" si="24"/>
        <v>0</v>
      </c>
      <c r="M111" s="195">
        <f t="shared" si="25"/>
        <v>0</v>
      </c>
      <c r="N111" s="273"/>
    </row>
    <row r="112" spans="1:15" s="22" customFormat="1" ht="15" x14ac:dyDescent="0.25">
      <c r="A112" s="15">
        <v>223061</v>
      </c>
      <c r="B112" s="118" t="s">
        <v>382</v>
      </c>
      <c r="C112" s="118" t="s">
        <v>563</v>
      </c>
      <c r="D112" s="167">
        <v>72</v>
      </c>
      <c r="E112" s="119">
        <v>110244</v>
      </c>
      <c r="F112" s="167">
        <v>74795</v>
      </c>
      <c r="G112" s="120">
        <v>4.5</v>
      </c>
      <c r="H112" s="121">
        <f t="shared" si="26"/>
        <v>8.2997999999999994</v>
      </c>
      <c r="I112" t="s">
        <v>576</v>
      </c>
      <c r="J112" s="15" t="s">
        <v>1287</v>
      </c>
      <c r="K112" s="194"/>
      <c r="L112" s="196">
        <f t="shared" si="24"/>
        <v>0</v>
      </c>
      <c r="M112" s="195">
        <f t="shared" si="25"/>
        <v>0</v>
      </c>
      <c r="N112" s="273"/>
    </row>
    <row r="113" spans="1:15" s="22" customFormat="1" ht="15" x14ac:dyDescent="0.25">
      <c r="A113" s="15">
        <v>1564487</v>
      </c>
      <c r="B113" s="118" t="s">
        <v>386</v>
      </c>
      <c r="C113" s="118" t="s">
        <v>557</v>
      </c>
      <c r="D113" s="167">
        <v>128</v>
      </c>
      <c r="E113" s="119">
        <v>110244</v>
      </c>
      <c r="F113" s="167">
        <v>78353</v>
      </c>
      <c r="G113" s="120">
        <v>4.96</v>
      </c>
      <c r="H113" s="121">
        <f t="shared" si="26"/>
        <v>9.1482240000000008</v>
      </c>
      <c r="I113" t="s">
        <v>576</v>
      </c>
      <c r="J113" s="15" t="s">
        <v>1287</v>
      </c>
      <c r="K113" s="194"/>
      <c r="L113" s="196">
        <f t="shared" si="24"/>
        <v>0</v>
      </c>
      <c r="M113" s="195">
        <f t="shared" si="25"/>
        <v>0</v>
      </c>
      <c r="N113" s="273"/>
    </row>
    <row r="114" spans="1:15" ht="15" x14ac:dyDescent="0.25">
      <c r="A114" s="15">
        <v>664021</v>
      </c>
      <c r="B114" s="118" t="s">
        <v>370</v>
      </c>
      <c r="C114" s="118" t="s">
        <v>567</v>
      </c>
      <c r="D114" s="167">
        <v>60</v>
      </c>
      <c r="E114" s="119">
        <v>110244</v>
      </c>
      <c r="F114" s="167">
        <v>78356</v>
      </c>
      <c r="G114" s="120">
        <v>3.1</v>
      </c>
      <c r="H114" s="121">
        <f t="shared" si="26"/>
        <v>5.7176400000000003</v>
      </c>
      <c r="I114" t="s">
        <v>576</v>
      </c>
      <c r="J114" s="15" t="s">
        <v>1287</v>
      </c>
      <c r="K114" s="194"/>
      <c r="L114" s="196">
        <f t="shared" si="24"/>
        <v>0</v>
      </c>
      <c r="M114" s="195">
        <f t="shared" si="25"/>
        <v>0</v>
      </c>
    </row>
    <row r="115" spans="1:15" s="22" customFormat="1" ht="15" x14ac:dyDescent="0.25">
      <c r="A115" s="15">
        <v>748531</v>
      </c>
      <c r="B115" s="118" t="s">
        <v>390</v>
      </c>
      <c r="C115" s="118" t="s">
        <v>568</v>
      </c>
      <c r="D115" s="167">
        <v>72</v>
      </c>
      <c r="E115" s="119">
        <v>110244</v>
      </c>
      <c r="F115" s="167">
        <v>78366</v>
      </c>
      <c r="G115" s="120">
        <v>7.06</v>
      </c>
      <c r="H115" s="121">
        <f t="shared" si="26"/>
        <v>13.021464</v>
      </c>
      <c r="I115" t="s">
        <v>576</v>
      </c>
      <c r="J115" s="15" t="s">
        <v>1287</v>
      </c>
      <c r="K115" s="194"/>
      <c r="L115" s="196">
        <f t="shared" si="24"/>
        <v>0</v>
      </c>
      <c r="M115" s="195">
        <f t="shared" si="25"/>
        <v>0</v>
      </c>
      <c r="N115" s="273"/>
    </row>
    <row r="116" spans="1:15" s="22" customFormat="1" ht="15" x14ac:dyDescent="0.25">
      <c r="A116" s="11">
        <v>1427824</v>
      </c>
      <c r="B116" s="118" t="s">
        <v>394</v>
      </c>
      <c r="C116" s="118" t="s">
        <v>569</v>
      </c>
      <c r="D116" s="167">
        <v>96</v>
      </c>
      <c r="E116" s="119">
        <v>110244</v>
      </c>
      <c r="F116" s="167">
        <v>78372</v>
      </c>
      <c r="G116" s="120">
        <v>9.1199999999999992</v>
      </c>
      <c r="H116" s="121">
        <f t="shared" si="26"/>
        <v>16.820927999999999</v>
      </c>
      <c r="I116" t="s">
        <v>576</v>
      </c>
      <c r="J116" s="15" t="s">
        <v>1289</v>
      </c>
      <c r="K116" s="194"/>
      <c r="L116" s="196">
        <f t="shared" si="24"/>
        <v>0</v>
      </c>
      <c r="M116" s="195">
        <f t="shared" si="25"/>
        <v>0</v>
      </c>
      <c r="N116" s="273"/>
    </row>
    <row r="117" spans="1:15" s="22" customFormat="1" ht="15" x14ac:dyDescent="0.25">
      <c r="A117" s="11">
        <v>1427835</v>
      </c>
      <c r="B117" s="118" t="s">
        <v>395</v>
      </c>
      <c r="C117" s="118" t="s">
        <v>570</v>
      </c>
      <c r="D117" s="167">
        <v>96</v>
      </c>
      <c r="E117" s="119">
        <v>110244</v>
      </c>
      <c r="F117" s="167">
        <v>78373</v>
      </c>
      <c r="G117" s="120">
        <v>6.72</v>
      </c>
      <c r="H117" s="121">
        <f t="shared" si="26"/>
        <v>12.394368</v>
      </c>
      <c r="I117" t="s">
        <v>576</v>
      </c>
      <c r="J117" s="15" t="s">
        <v>1289</v>
      </c>
      <c r="K117" s="194"/>
      <c r="L117" s="196">
        <f t="shared" si="24"/>
        <v>0</v>
      </c>
      <c r="M117" s="195">
        <f t="shared" si="25"/>
        <v>0</v>
      </c>
      <c r="N117" s="273"/>
    </row>
    <row r="118" spans="1:15" s="22" customFormat="1" ht="15" x14ac:dyDescent="0.25">
      <c r="A118" s="15">
        <v>2607824</v>
      </c>
      <c r="B118" s="118" t="s">
        <v>396</v>
      </c>
      <c r="C118" s="118" t="s">
        <v>571</v>
      </c>
      <c r="D118" s="167">
        <v>72</v>
      </c>
      <c r="E118" s="119">
        <v>110244</v>
      </c>
      <c r="F118" s="167">
        <v>78637</v>
      </c>
      <c r="G118" s="120">
        <v>9</v>
      </c>
      <c r="H118" s="121">
        <f t="shared" si="26"/>
        <v>16.599599999999999</v>
      </c>
      <c r="I118" t="s">
        <v>576</v>
      </c>
      <c r="J118" s="15" t="s">
        <v>1287</v>
      </c>
      <c r="K118" s="194"/>
      <c r="L118" s="196">
        <f t="shared" si="24"/>
        <v>0</v>
      </c>
      <c r="M118" s="195">
        <f t="shared" si="25"/>
        <v>0</v>
      </c>
      <c r="N118" s="273"/>
    </row>
    <row r="119" spans="1:15" ht="15" x14ac:dyDescent="0.25">
      <c r="A119" s="15">
        <v>4332989</v>
      </c>
      <c r="B119" s="118" t="s">
        <v>398</v>
      </c>
      <c r="C119" s="118" t="s">
        <v>563</v>
      </c>
      <c r="D119" s="167">
        <v>72</v>
      </c>
      <c r="E119" s="119">
        <v>110244</v>
      </c>
      <c r="F119" s="167">
        <v>78639</v>
      </c>
      <c r="G119" s="120">
        <v>7.59</v>
      </c>
      <c r="H119" s="121">
        <f t="shared" si="26"/>
        <v>13.998996</v>
      </c>
      <c r="I119" t="s">
        <v>576</v>
      </c>
      <c r="J119" s="15" t="s">
        <v>1287</v>
      </c>
      <c r="K119" s="194"/>
      <c r="L119" s="196">
        <f t="shared" si="24"/>
        <v>0</v>
      </c>
      <c r="M119" s="195">
        <f t="shared" si="25"/>
        <v>0</v>
      </c>
    </row>
    <row r="120" spans="1:15" s="22" customFormat="1" ht="15" x14ac:dyDescent="0.25">
      <c r="A120" s="134"/>
      <c r="B120" s="135" t="s">
        <v>1067</v>
      </c>
      <c r="C120" s="136"/>
      <c r="D120" s="191"/>
      <c r="E120" s="123"/>
      <c r="F120" s="176"/>
      <c r="G120" s="125"/>
      <c r="H120" s="126"/>
      <c r="I120" t="s">
        <v>586</v>
      </c>
      <c r="J120" s="127" t="s">
        <v>1287</v>
      </c>
      <c r="N120" s="273"/>
    </row>
    <row r="121" spans="1:15" ht="15" x14ac:dyDescent="0.25">
      <c r="A121" s="137">
        <v>2713976</v>
      </c>
      <c r="B121" s="15" t="s">
        <v>1068</v>
      </c>
      <c r="C121" s="15" t="s">
        <v>1082</v>
      </c>
      <c r="D121" s="177">
        <v>48</v>
      </c>
      <c r="E121" s="15"/>
      <c r="F121" s="177">
        <v>10101</v>
      </c>
      <c r="G121" s="128">
        <v>6</v>
      </c>
      <c r="H121" s="129">
        <f>+G121*1.9915</f>
        <v>11.949</v>
      </c>
      <c r="I121" t="s">
        <v>576</v>
      </c>
      <c r="J121" s="15" t="s">
        <v>1287</v>
      </c>
      <c r="K121" s="194"/>
      <c r="L121" s="196">
        <f t="shared" ref="L121:L127" si="27">+K121*G121</f>
        <v>0</v>
      </c>
      <c r="M121" s="195">
        <f t="shared" ref="M121:M127" si="28">+K121*H121</f>
        <v>0</v>
      </c>
      <c r="N121" s="196">
        <f>SUM(L121:L127)</f>
        <v>0</v>
      </c>
      <c r="O121" s="195">
        <f>SUM(M121:M127)</f>
        <v>0</v>
      </c>
    </row>
    <row r="122" spans="1:15" s="22" customFormat="1" ht="15" x14ac:dyDescent="0.25">
      <c r="A122" s="137">
        <v>2758991</v>
      </c>
      <c r="B122" s="184" t="s">
        <v>1292</v>
      </c>
      <c r="C122" s="15" t="s">
        <v>1083</v>
      </c>
      <c r="D122" s="177">
        <v>48</v>
      </c>
      <c r="E122" s="15"/>
      <c r="F122" s="177">
        <v>10102</v>
      </c>
      <c r="G122" s="128">
        <v>6</v>
      </c>
      <c r="H122" s="129">
        <f t="shared" ref="H122:H127" si="29">+G122*1.9915</f>
        <v>11.949</v>
      </c>
      <c r="I122" t="s">
        <v>576</v>
      </c>
      <c r="J122" s="15" t="s">
        <v>1289</v>
      </c>
      <c r="K122" s="194"/>
      <c r="L122" s="196">
        <f t="shared" si="27"/>
        <v>0</v>
      </c>
      <c r="M122" s="195">
        <f t="shared" si="28"/>
        <v>0</v>
      </c>
      <c r="N122" s="273"/>
    </row>
    <row r="123" spans="1:15" s="22" customFormat="1" ht="15" x14ac:dyDescent="0.25">
      <c r="A123" s="137">
        <v>7058055</v>
      </c>
      <c r="B123" s="15" t="s">
        <v>1074</v>
      </c>
      <c r="C123" s="15" t="s">
        <v>518</v>
      </c>
      <c r="D123" s="177">
        <v>113</v>
      </c>
      <c r="E123" s="15"/>
      <c r="F123" s="177">
        <v>41009</v>
      </c>
      <c r="G123" s="128">
        <v>14.13</v>
      </c>
      <c r="H123" s="129">
        <f t="shared" si="29"/>
        <v>28.139895000000003</v>
      </c>
      <c r="I123" t="s">
        <v>576</v>
      </c>
      <c r="J123" s="15" t="s">
        <v>1287</v>
      </c>
      <c r="K123" s="194"/>
      <c r="L123" s="196">
        <f t="shared" si="27"/>
        <v>0</v>
      </c>
      <c r="M123" s="195">
        <f t="shared" si="28"/>
        <v>0</v>
      </c>
      <c r="N123" s="273"/>
    </row>
    <row r="124" spans="1:15" s="22" customFormat="1" ht="15" x14ac:dyDescent="0.25">
      <c r="A124" s="137">
        <v>4223358</v>
      </c>
      <c r="B124" s="15" t="s">
        <v>1071</v>
      </c>
      <c r="C124" s="15" t="s">
        <v>544</v>
      </c>
      <c r="D124" s="177">
        <v>144</v>
      </c>
      <c r="E124" s="15"/>
      <c r="F124" s="177">
        <v>62001</v>
      </c>
      <c r="G124" s="128">
        <v>7.2</v>
      </c>
      <c r="H124" s="129">
        <f t="shared" si="29"/>
        <v>14.338800000000001</v>
      </c>
      <c r="I124" t="s">
        <v>576</v>
      </c>
      <c r="J124" s="15" t="s">
        <v>1287</v>
      </c>
      <c r="K124" s="194"/>
      <c r="L124" s="196">
        <f t="shared" si="27"/>
        <v>0</v>
      </c>
      <c r="M124" s="195">
        <f t="shared" si="28"/>
        <v>0</v>
      </c>
      <c r="N124" s="273"/>
    </row>
    <row r="125" spans="1:15" s="22" customFormat="1" ht="15" x14ac:dyDescent="0.25">
      <c r="A125" s="137">
        <v>7005815</v>
      </c>
      <c r="B125" s="15" t="s">
        <v>1072</v>
      </c>
      <c r="C125" s="15" t="s">
        <v>1086</v>
      </c>
      <c r="D125" s="177">
        <v>110</v>
      </c>
      <c r="E125" s="15"/>
      <c r="F125" s="177" t="s">
        <v>1073</v>
      </c>
      <c r="G125" s="128">
        <v>11.28</v>
      </c>
      <c r="H125" s="129">
        <f>+G125*1.8444</f>
        <v>20.804831999999998</v>
      </c>
      <c r="I125" t="s">
        <v>576</v>
      </c>
      <c r="J125" s="15" t="s">
        <v>1287</v>
      </c>
      <c r="K125" s="194"/>
      <c r="L125" s="196">
        <f t="shared" si="27"/>
        <v>0</v>
      </c>
      <c r="M125" s="195">
        <f t="shared" si="28"/>
        <v>0</v>
      </c>
      <c r="N125" s="273"/>
    </row>
    <row r="126" spans="1:15" s="22" customFormat="1" ht="15" x14ac:dyDescent="0.25">
      <c r="A126" s="137">
        <v>9903397</v>
      </c>
      <c r="B126" s="15" t="s">
        <v>1080</v>
      </c>
      <c r="C126" s="15" t="s">
        <v>518</v>
      </c>
      <c r="D126" s="177">
        <v>211</v>
      </c>
      <c r="E126" s="15"/>
      <c r="F126" s="177" t="s">
        <v>1081</v>
      </c>
      <c r="G126" s="128">
        <v>3.17</v>
      </c>
      <c r="H126" s="129">
        <f t="shared" si="29"/>
        <v>6.3130550000000003</v>
      </c>
      <c r="I126" t="s">
        <v>576</v>
      </c>
      <c r="J126" s="15" t="s">
        <v>1287</v>
      </c>
      <c r="K126" s="194"/>
      <c r="L126" s="196">
        <f t="shared" si="27"/>
        <v>0</v>
      </c>
      <c r="M126" s="195">
        <f t="shared" si="28"/>
        <v>0</v>
      </c>
      <c r="N126" s="273"/>
    </row>
    <row r="127" spans="1:15" s="22" customFormat="1" ht="15" x14ac:dyDescent="0.25">
      <c r="A127" s="137">
        <v>7197578</v>
      </c>
      <c r="B127" s="15" t="s">
        <v>1077</v>
      </c>
      <c r="C127" s="15" t="s">
        <v>518</v>
      </c>
      <c r="D127" s="177">
        <v>221</v>
      </c>
      <c r="E127" s="15"/>
      <c r="F127" s="177" t="s">
        <v>1078</v>
      </c>
      <c r="G127" s="128">
        <v>5.22</v>
      </c>
      <c r="H127" s="129">
        <f t="shared" si="29"/>
        <v>10.395630000000001</v>
      </c>
      <c r="I127" t="s">
        <v>576</v>
      </c>
      <c r="J127" s="15" t="s">
        <v>1287</v>
      </c>
      <c r="K127" s="194"/>
      <c r="L127" s="196">
        <f t="shared" si="27"/>
        <v>0</v>
      </c>
      <c r="M127" s="195">
        <f t="shared" si="28"/>
        <v>0</v>
      </c>
      <c r="N127" s="273"/>
    </row>
    <row r="128" spans="1:15" s="22" customFormat="1" ht="15" x14ac:dyDescent="0.25">
      <c r="A128" s="131"/>
      <c r="B128" s="124" t="s">
        <v>486</v>
      </c>
      <c r="C128" s="138"/>
      <c r="D128" s="192"/>
      <c r="E128" s="131"/>
      <c r="F128" s="178"/>
      <c r="G128" s="132"/>
      <c r="H128" s="133"/>
      <c r="I128" t="s">
        <v>586</v>
      </c>
      <c r="J128" s="127" t="s">
        <v>1287</v>
      </c>
      <c r="N128" s="273"/>
    </row>
    <row r="129" spans="1:15" s="22" customFormat="1" ht="15" x14ac:dyDescent="0.25">
      <c r="A129" s="15">
        <v>7000928</v>
      </c>
      <c r="B129" s="15" t="s">
        <v>458</v>
      </c>
      <c r="C129" s="15" t="s">
        <v>574</v>
      </c>
      <c r="D129" s="177">
        <v>192</v>
      </c>
      <c r="E129" s="15" t="s">
        <v>347</v>
      </c>
      <c r="F129" s="177" t="s">
        <v>457</v>
      </c>
      <c r="G129" s="128">
        <v>37.78</v>
      </c>
      <c r="H129" s="129">
        <f>+G129*0.6664</f>
        <v>25.176591999999999</v>
      </c>
      <c r="I129" t="s">
        <v>576</v>
      </c>
      <c r="J129" s="15" t="s">
        <v>1289</v>
      </c>
      <c r="K129" s="194"/>
      <c r="L129" s="196">
        <f t="shared" ref="L129:L132" si="30">+K129*G129</f>
        <v>0</v>
      </c>
      <c r="M129" s="195">
        <f t="shared" ref="M129:M132" si="31">+K129*H129</f>
        <v>0</v>
      </c>
      <c r="N129" s="196">
        <f>SUM(L129:L132)</f>
        <v>0</v>
      </c>
      <c r="O129" s="195">
        <f>SUM(M129:M132)</f>
        <v>0</v>
      </c>
    </row>
    <row r="130" spans="1:15" s="22" customFormat="1" ht="15" x14ac:dyDescent="0.25">
      <c r="A130" s="15">
        <v>7000929</v>
      </c>
      <c r="B130" s="15" t="s">
        <v>464</v>
      </c>
      <c r="C130" s="15" t="s">
        <v>574</v>
      </c>
      <c r="D130" s="177">
        <v>240</v>
      </c>
      <c r="E130" s="15" t="s">
        <v>347</v>
      </c>
      <c r="F130" s="177" t="s">
        <v>463</v>
      </c>
      <c r="G130" s="128">
        <v>45.92</v>
      </c>
      <c r="H130" s="129">
        <f t="shared" ref="H130:H132" si="32">+G130*0.6664</f>
        <v>30.601088000000001</v>
      </c>
      <c r="I130" t="s">
        <v>576</v>
      </c>
      <c r="J130" s="15" t="s">
        <v>1287</v>
      </c>
      <c r="K130" s="194"/>
      <c r="L130" s="196">
        <f t="shared" si="30"/>
        <v>0</v>
      </c>
      <c r="M130" s="195">
        <f t="shared" si="31"/>
        <v>0</v>
      </c>
      <c r="N130" s="273"/>
    </row>
    <row r="131" spans="1:15" s="22" customFormat="1" ht="15" x14ac:dyDescent="0.25">
      <c r="A131" s="15" t="s">
        <v>467</v>
      </c>
      <c r="B131" s="15" t="s">
        <v>466</v>
      </c>
      <c r="C131" s="15" t="s">
        <v>574</v>
      </c>
      <c r="D131" s="177">
        <v>192</v>
      </c>
      <c r="E131" s="15" t="s">
        <v>347</v>
      </c>
      <c r="F131" s="177" t="s">
        <v>465</v>
      </c>
      <c r="G131" s="128">
        <v>37.78</v>
      </c>
      <c r="H131" s="129">
        <f t="shared" si="32"/>
        <v>25.176591999999999</v>
      </c>
      <c r="I131" t="s">
        <v>576</v>
      </c>
      <c r="J131" s="15" t="s">
        <v>1287</v>
      </c>
      <c r="K131" s="194"/>
      <c r="L131" s="196">
        <f t="shared" si="30"/>
        <v>0</v>
      </c>
      <c r="M131" s="195">
        <f t="shared" si="31"/>
        <v>0</v>
      </c>
      <c r="N131" s="273"/>
    </row>
    <row r="132" spans="1:15" s="22" customFormat="1" ht="15" x14ac:dyDescent="0.25">
      <c r="A132" s="15" t="s">
        <v>477</v>
      </c>
      <c r="B132" s="15" t="s">
        <v>476</v>
      </c>
      <c r="C132" s="15" t="s">
        <v>515</v>
      </c>
      <c r="D132" s="177">
        <v>192</v>
      </c>
      <c r="E132" s="15" t="s">
        <v>347</v>
      </c>
      <c r="F132" s="177" t="s">
        <v>475</v>
      </c>
      <c r="G132" s="128">
        <v>37.78</v>
      </c>
      <c r="H132" s="129">
        <f t="shared" si="32"/>
        <v>25.176591999999999</v>
      </c>
      <c r="I132" t="s">
        <v>576</v>
      </c>
      <c r="J132" s="15" t="s">
        <v>1287</v>
      </c>
      <c r="K132" s="194"/>
      <c r="L132" s="196">
        <f t="shared" si="30"/>
        <v>0</v>
      </c>
      <c r="M132" s="195">
        <f t="shared" si="31"/>
        <v>0</v>
      </c>
      <c r="N132" s="273"/>
    </row>
    <row r="133" spans="1:15" ht="15" x14ac:dyDescent="0.25">
      <c r="A133" s="139"/>
      <c r="B133" s="140" t="s">
        <v>585</v>
      </c>
      <c r="C133" s="141"/>
      <c r="D133" s="141"/>
      <c r="E133" s="142"/>
      <c r="F133" s="141"/>
      <c r="G133" s="144"/>
      <c r="H133" s="145"/>
      <c r="I133" s="75" t="s">
        <v>583</v>
      </c>
      <c r="J133" s="127" t="s">
        <v>1287</v>
      </c>
    </row>
    <row r="134" spans="1:15" s="22" customFormat="1" ht="15" x14ac:dyDescent="0.25">
      <c r="A134" s="146">
        <v>1245893</v>
      </c>
      <c r="B134" s="147" t="s">
        <v>587</v>
      </c>
      <c r="C134" s="147" t="s">
        <v>588</v>
      </c>
      <c r="D134" s="179">
        <v>108</v>
      </c>
      <c r="E134" s="148">
        <v>110227</v>
      </c>
      <c r="F134" s="179">
        <v>10017</v>
      </c>
      <c r="G134" s="149">
        <v>45.5</v>
      </c>
      <c r="H134" s="150">
        <f>+G134*0.1473</f>
        <v>6.7021499999999996</v>
      </c>
      <c r="I134" t="s">
        <v>576</v>
      </c>
      <c r="J134" s="15" t="s">
        <v>1289</v>
      </c>
      <c r="K134" s="194"/>
      <c r="L134" s="196">
        <f t="shared" ref="L134:L137" si="33">+K134*G134</f>
        <v>0</v>
      </c>
      <c r="M134" s="195">
        <f t="shared" ref="M134:M137" si="34">+K134*H134</f>
        <v>0</v>
      </c>
      <c r="N134" s="196">
        <f>SUM(L134:L137)</f>
        <v>0</v>
      </c>
      <c r="O134" s="195">
        <f>SUM(M134:M137)</f>
        <v>0</v>
      </c>
    </row>
    <row r="135" spans="1:15" s="22" customFormat="1" ht="15" x14ac:dyDescent="0.25">
      <c r="A135" s="146">
        <v>117341</v>
      </c>
      <c r="B135" s="147" t="s">
        <v>592</v>
      </c>
      <c r="C135" s="147" t="s">
        <v>593</v>
      </c>
      <c r="D135" s="179">
        <v>400</v>
      </c>
      <c r="E135" s="148">
        <v>110227</v>
      </c>
      <c r="F135" s="179">
        <v>10169</v>
      </c>
      <c r="G135" s="149">
        <v>91.55</v>
      </c>
      <c r="H135" s="150">
        <f t="shared" ref="H135:H137" si="35">+G135*0.1473</f>
        <v>13.485314999999998</v>
      </c>
      <c r="I135" t="s">
        <v>576</v>
      </c>
      <c r="J135" s="15" t="s">
        <v>1287</v>
      </c>
      <c r="K135" s="194"/>
      <c r="L135" s="196">
        <f t="shared" si="33"/>
        <v>0</v>
      </c>
      <c r="M135" s="195">
        <f t="shared" si="34"/>
        <v>0</v>
      </c>
      <c r="N135" s="273"/>
    </row>
    <row r="136" spans="1:15" ht="15" x14ac:dyDescent="0.25">
      <c r="A136" s="146">
        <v>7386212</v>
      </c>
      <c r="B136" s="147" t="s">
        <v>608</v>
      </c>
      <c r="C136" s="147" t="s">
        <v>609</v>
      </c>
      <c r="D136" s="179">
        <v>240</v>
      </c>
      <c r="E136" s="148">
        <v>110227</v>
      </c>
      <c r="F136" s="179">
        <v>33787</v>
      </c>
      <c r="G136" s="149">
        <v>63.75</v>
      </c>
      <c r="H136" s="150">
        <f t="shared" si="35"/>
        <v>9.3903749999999988</v>
      </c>
      <c r="I136" t="s">
        <v>576</v>
      </c>
      <c r="J136" s="15" t="s">
        <v>1289</v>
      </c>
      <c r="K136" s="194"/>
      <c r="L136" s="196">
        <f t="shared" si="33"/>
        <v>0</v>
      </c>
      <c r="M136" s="195">
        <f t="shared" si="34"/>
        <v>0</v>
      </c>
    </row>
    <row r="137" spans="1:15" s="22" customFormat="1" ht="15" x14ac:dyDescent="0.25">
      <c r="A137" s="146">
        <v>9893553</v>
      </c>
      <c r="B137" s="147" t="s">
        <v>607</v>
      </c>
      <c r="C137" s="147" t="s">
        <v>521</v>
      </c>
      <c r="D137" s="179">
        <v>180</v>
      </c>
      <c r="E137" s="148">
        <v>110227</v>
      </c>
      <c r="F137" s="179">
        <v>71341</v>
      </c>
      <c r="G137" s="149">
        <v>75</v>
      </c>
      <c r="H137" s="150">
        <f t="shared" si="35"/>
        <v>11.047499999999999</v>
      </c>
      <c r="I137" t="s">
        <v>576</v>
      </c>
      <c r="J137" s="15" t="s">
        <v>1289</v>
      </c>
      <c r="K137" s="194"/>
      <c r="L137" s="196">
        <f t="shared" si="33"/>
        <v>0</v>
      </c>
      <c r="M137" s="195">
        <f t="shared" si="34"/>
        <v>0</v>
      </c>
      <c r="N137" s="273"/>
    </row>
    <row r="138" spans="1:15" s="22" customFormat="1" ht="15" x14ac:dyDescent="0.25">
      <c r="A138" s="152"/>
      <c r="B138" s="140" t="s">
        <v>624</v>
      </c>
      <c r="C138" s="143"/>
      <c r="D138" s="141"/>
      <c r="E138" s="142"/>
      <c r="F138" s="141"/>
      <c r="G138" s="144"/>
      <c r="H138" s="145"/>
      <c r="I138" s="75" t="s">
        <v>583</v>
      </c>
      <c r="J138" s="127" t="s">
        <v>1287</v>
      </c>
      <c r="N138" s="273"/>
    </row>
    <row r="139" spans="1:15" s="22" customFormat="1" ht="15" x14ac:dyDescent="0.25">
      <c r="A139" s="151">
        <v>1913797</v>
      </c>
      <c r="B139" s="147" t="s">
        <v>631</v>
      </c>
      <c r="C139" s="147" t="s">
        <v>632</v>
      </c>
      <c r="D139" s="179">
        <v>192</v>
      </c>
      <c r="E139" s="153">
        <v>110244</v>
      </c>
      <c r="F139" s="179" t="s">
        <v>943</v>
      </c>
      <c r="G139" s="149">
        <v>6.06</v>
      </c>
      <c r="H139" s="150">
        <f>+G139*1.8444</f>
        <v>11.177064</v>
      </c>
      <c r="I139" t="s">
        <v>576</v>
      </c>
      <c r="J139" s="15" t="s">
        <v>1287</v>
      </c>
      <c r="K139" s="194"/>
      <c r="L139" s="196">
        <f t="shared" ref="L139:L144" si="36">+K139*G139</f>
        <v>0</v>
      </c>
      <c r="M139" s="195">
        <f t="shared" ref="M139:M144" si="37">+K139*H139</f>
        <v>0</v>
      </c>
      <c r="N139" s="196">
        <f>SUM(L139:L144)</f>
        <v>0</v>
      </c>
      <c r="O139" s="195">
        <f>SUM(M139:M144)</f>
        <v>0</v>
      </c>
    </row>
    <row r="140" spans="1:15" ht="15" x14ac:dyDescent="0.25">
      <c r="A140" s="151">
        <v>6451165</v>
      </c>
      <c r="B140" s="147" t="s">
        <v>644</v>
      </c>
      <c r="C140" s="147" t="s">
        <v>645</v>
      </c>
      <c r="D140" s="179">
        <v>96</v>
      </c>
      <c r="E140" s="153">
        <v>110244</v>
      </c>
      <c r="F140" s="179" t="s">
        <v>955</v>
      </c>
      <c r="G140" s="149">
        <v>3.93</v>
      </c>
      <c r="H140" s="150">
        <f t="shared" ref="H140:H144" si="38">+G140*1.8444</f>
        <v>7.2484920000000006</v>
      </c>
      <c r="I140" t="s">
        <v>576</v>
      </c>
      <c r="J140" s="15" t="s">
        <v>1287</v>
      </c>
      <c r="K140" s="194"/>
      <c r="L140" s="196">
        <f t="shared" si="36"/>
        <v>0</v>
      </c>
      <c r="M140" s="195">
        <f t="shared" si="37"/>
        <v>0</v>
      </c>
    </row>
    <row r="141" spans="1:15" s="22" customFormat="1" ht="15" x14ac:dyDescent="0.25">
      <c r="A141" s="151">
        <v>8962243</v>
      </c>
      <c r="B141" s="147" t="s">
        <v>648</v>
      </c>
      <c r="C141" s="147" t="s">
        <v>649</v>
      </c>
      <c r="D141" s="179">
        <v>72</v>
      </c>
      <c r="E141" s="153">
        <v>110244</v>
      </c>
      <c r="F141" s="179" t="s">
        <v>958</v>
      </c>
      <c r="G141" s="149">
        <v>4.55</v>
      </c>
      <c r="H141" s="150">
        <f t="shared" si="38"/>
        <v>8.3920200000000005</v>
      </c>
      <c r="I141" t="s">
        <v>576</v>
      </c>
      <c r="J141" s="15" t="s">
        <v>1287</v>
      </c>
      <c r="K141" s="194"/>
      <c r="L141" s="196">
        <f t="shared" si="36"/>
        <v>0</v>
      </c>
      <c r="M141" s="195">
        <f t="shared" si="37"/>
        <v>0</v>
      </c>
      <c r="N141" s="273"/>
    </row>
    <row r="142" spans="1:15" s="22" customFormat="1" ht="15" x14ac:dyDescent="0.25">
      <c r="A142" s="151">
        <v>5664253</v>
      </c>
      <c r="B142" s="147" t="s">
        <v>653</v>
      </c>
      <c r="C142" s="147" t="s">
        <v>632</v>
      </c>
      <c r="D142" s="179">
        <v>192</v>
      </c>
      <c r="E142" s="153">
        <v>110244</v>
      </c>
      <c r="F142" s="179" t="s">
        <v>962</v>
      </c>
      <c r="G142" s="149">
        <v>6.06</v>
      </c>
      <c r="H142" s="150">
        <f t="shared" si="38"/>
        <v>11.177064</v>
      </c>
      <c r="I142" t="s">
        <v>576</v>
      </c>
      <c r="J142" s="15" t="s">
        <v>1287</v>
      </c>
      <c r="K142" s="194"/>
      <c r="L142" s="196">
        <f t="shared" si="36"/>
        <v>0</v>
      </c>
      <c r="M142" s="195">
        <f t="shared" si="37"/>
        <v>0</v>
      </c>
      <c r="N142" s="273"/>
    </row>
    <row r="143" spans="1:15" s="22" customFormat="1" ht="15" x14ac:dyDescent="0.25">
      <c r="A143" s="151">
        <v>7070186</v>
      </c>
      <c r="B143" s="147" t="s">
        <v>656</v>
      </c>
      <c r="C143" s="147" t="s">
        <v>657</v>
      </c>
      <c r="D143" s="179">
        <v>96</v>
      </c>
      <c r="E143" s="153">
        <v>110244</v>
      </c>
      <c r="F143" s="179" t="s">
        <v>965</v>
      </c>
      <c r="G143" s="149">
        <v>4.0199999999999996</v>
      </c>
      <c r="H143" s="150">
        <f t="shared" si="38"/>
        <v>7.4144879999999995</v>
      </c>
      <c r="I143" t="s">
        <v>576</v>
      </c>
      <c r="J143" s="15" t="s">
        <v>1287</v>
      </c>
      <c r="K143" s="194"/>
      <c r="L143" s="196">
        <f t="shared" si="36"/>
        <v>0</v>
      </c>
      <c r="M143" s="195">
        <f t="shared" si="37"/>
        <v>0</v>
      </c>
      <c r="N143" s="273"/>
    </row>
    <row r="144" spans="1:15" s="22" customFormat="1" ht="15" x14ac:dyDescent="0.25">
      <c r="A144" s="151">
        <v>7070150</v>
      </c>
      <c r="B144" s="147" t="s">
        <v>658</v>
      </c>
      <c r="C144" s="147" t="s">
        <v>659</v>
      </c>
      <c r="D144" s="179">
        <v>96</v>
      </c>
      <c r="E144" s="153">
        <v>110244</v>
      </c>
      <c r="F144" s="179" t="s">
        <v>966</v>
      </c>
      <c r="G144" s="149">
        <v>1.92</v>
      </c>
      <c r="H144" s="150">
        <f t="shared" si="38"/>
        <v>3.541248</v>
      </c>
      <c r="I144" t="s">
        <v>576</v>
      </c>
      <c r="J144" s="15" t="s">
        <v>1289</v>
      </c>
      <c r="K144" s="194"/>
      <c r="L144" s="196">
        <f t="shared" si="36"/>
        <v>0</v>
      </c>
      <c r="M144" s="195">
        <f t="shared" si="37"/>
        <v>0</v>
      </c>
      <c r="N144" s="273"/>
    </row>
    <row r="145" spans="1:15" s="22" customFormat="1" ht="15" x14ac:dyDescent="0.25">
      <c r="A145" s="152"/>
      <c r="B145" s="140" t="s">
        <v>670</v>
      </c>
      <c r="C145" s="143"/>
      <c r="D145" s="141"/>
      <c r="E145" s="142"/>
      <c r="F145" s="141"/>
      <c r="G145" s="144"/>
      <c r="H145" s="145"/>
      <c r="I145" s="75" t="s">
        <v>583</v>
      </c>
      <c r="J145" s="127" t="s">
        <v>1287</v>
      </c>
      <c r="N145" s="273"/>
    </row>
    <row r="146" spans="1:15" s="22" customFormat="1" ht="15" x14ac:dyDescent="0.25">
      <c r="A146" s="151">
        <v>2223453</v>
      </c>
      <c r="B146" s="147" t="s">
        <v>671</v>
      </c>
      <c r="C146" s="147" t="s">
        <v>672</v>
      </c>
      <c r="D146" s="179">
        <v>72</v>
      </c>
      <c r="E146" s="154">
        <v>110700</v>
      </c>
      <c r="F146" s="179">
        <v>6960</v>
      </c>
      <c r="G146" s="149">
        <v>4.46</v>
      </c>
      <c r="H146" s="150">
        <f>+G146*0.644</f>
        <v>2.8722400000000001</v>
      </c>
      <c r="I146" t="s">
        <v>576</v>
      </c>
      <c r="J146" s="15" t="s">
        <v>1287</v>
      </c>
      <c r="K146" s="194"/>
      <c r="L146" s="196">
        <f t="shared" ref="L146:L149" si="39">+K146*G146</f>
        <v>0</v>
      </c>
      <c r="M146" s="195">
        <f t="shared" ref="M146:M149" si="40">+K146*H146</f>
        <v>0</v>
      </c>
      <c r="N146" s="196">
        <f>SUM(L146:L149)</f>
        <v>0</v>
      </c>
      <c r="O146" s="195">
        <f>SUM(M146:M149)</f>
        <v>0</v>
      </c>
    </row>
    <row r="147" spans="1:15" ht="15" x14ac:dyDescent="0.25">
      <c r="A147" s="151">
        <v>2223465</v>
      </c>
      <c r="B147" s="147" t="s">
        <v>673</v>
      </c>
      <c r="C147" s="147" t="s">
        <v>672</v>
      </c>
      <c r="D147" s="179">
        <v>72</v>
      </c>
      <c r="E147" s="154">
        <v>110700</v>
      </c>
      <c r="F147" s="179">
        <v>6961</v>
      </c>
      <c r="G147" s="149">
        <v>4.46</v>
      </c>
      <c r="H147" s="150">
        <f t="shared" ref="H147:H149" si="41">+G147*0.644</f>
        <v>2.8722400000000001</v>
      </c>
      <c r="I147" t="s">
        <v>576</v>
      </c>
      <c r="J147" s="15" t="s">
        <v>1287</v>
      </c>
      <c r="K147" s="194"/>
      <c r="L147" s="196">
        <f t="shared" si="39"/>
        <v>0</v>
      </c>
      <c r="M147" s="195">
        <f t="shared" si="40"/>
        <v>0</v>
      </c>
    </row>
    <row r="148" spans="1:15" ht="15" x14ac:dyDescent="0.25">
      <c r="A148" s="151">
        <v>3441407</v>
      </c>
      <c r="B148" s="147" t="s">
        <v>674</v>
      </c>
      <c r="C148" s="147" t="s">
        <v>675</v>
      </c>
      <c r="D148" s="179">
        <v>72</v>
      </c>
      <c r="E148" s="154">
        <v>110700</v>
      </c>
      <c r="F148" s="179">
        <v>21027</v>
      </c>
      <c r="G148" s="149">
        <v>8.91</v>
      </c>
      <c r="H148" s="150">
        <f t="shared" si="41"/>
        <v>5.7380399999999998</v>
      </c>
      <c r="I148" t="s">
        <v>576</v>
      </c>
      <c r="J148" s="15" t="s">
        <v>1287</v>
      </c>
      <c r="K148" s="194"/>
      <c r="L148" s="196">
        <f t="shared" si="39"/>
        <v>0</v>
      </c>
      <c r="M148" s="195">
        <f t="shared" si="40"/>
        <v>0</v>
      </c>
    </row>
    <row r="149" spans="1:15" s="22" customFormat="1" ht="15" x14ac:dyDescent="0.25">
      <c r="A149" s="151">
        <v>3441395</v>
      </c>
      <c r="B149" s="147" t="s">
        <v>676</v>
      </c>
      <c r="C149" s="147" t="s">
        <v>675</v>
      </c>
      <c r="D149" s="179">
        <v>72</v>
      </c>
      <c r="E149" s="154">
        <v>110700</v>
      </c>
      <c r="F149" s="179">
        <v>21028</v>
      </c>
      <c r="G149" s="149">
        <v>8.91</v>
      </c>
      <c r="H149" s="150">
        <f t="shared" si="41"/>
        <v>5.7380399999999998</v>
      </c>
      <c r="I149" t="s">
        <v>576</v>
      </c>
      <c r="J149" s="15" t="s">
        <v>1287</v>
      </c>
      <c r="K149" s="194"/>
      <c r="L149" s="196">
        <f t="shared" si="39"/>
        <v>0</v>
      </c>
      <c r="M149" s="195">
        <f t="shared" si="40"/>
        <v>0</v>
      </c>
      <c r="N149" s="273"/>
    </row>
    <row r="150" spans="1:15" s="22" customFormat="1" ht="15" x14ac:dyDescent="0.25">
      <c r="A150" s="155"/>
      <c r="B150" s="140" t="s">
        <v>679</v>
      </c>
      <c r="C150" s="140"/>
      <c r="D150" s="180"/>
      <c r="E150" s="156"/>
      <c r="F150" s="180"/>
      <c r="G150" s="157"/>
      <c r="H150" s="158"/>
      <c r="I150" s="75" t="s">
        <v>583</v>
      </c>
      <c r="J150" s="127" t="s">
        <v>1287</v>
      </c>
      <c r="N150" s="273"/>
    </row>
    <row r="151" spans="1:15" s="22" customFormat="1" ht="15" x14ac:dyDescent="0.25">
      <c r="A151" s="42">
        <v>8382129</v>
      </c>
      <c r="B151" s="34" t="s">
        <v>701</v>
      </c>
      <c r="C151" s="34" t="s">
        <v>1299</v>
      </c>
      <c r="D151" s="181">
        <v>1141</v>
      </c>
      <c r="E151" s="39">
        <v>100332</v>
      </c>
      <c r="F151" s="181" t="s">
        <v>998</v>
      </c>
      <c r="G151" s="48">
        <v>9.7200000000000006</v>
      </c>
      <c r="H151" s="150">
        <f>+G151*0.7987</f>
        <v>7.7633640000000002</v>
      </c>
      <c r="I151" s="21"/>
      <c r="J151" s="15" t="s">
        <v>1287</v>
      </c>
      <c r="K151" s="194"/>
      <c r="L151" s="196">
        <f t="shared" ref="L151:L167" si="42">+K151*G151</f>
        <v>0</v>
      </c>
      <c r="M151" s="195">
        <f t="shared" ref="M151:M167" si="43">+K151*H151</f>
        <v>0</v>
      </c>
      <c r="N151" s="196">
        <f>SUM(L151:L167)</f>
        <v>0</v>
      </c>
      <c r="O151" s="195">
        <f>SUM(M151:M167)</f>
        <v>0</v>
      </c>
    </row>
    <row r="152" spans="1:15" ht="15" x14ac:dyDescent="0.25">
      <c r="A152" s="151">
        <v>5686266</v>
      </c>
      <c r="B152" s="147" t="s">
        <v>702</v>
      </c>
      <c r="C152" s="147" t="s">
        <v>703</v>
      </c>
      <c r="D152" s="179">
        <v>1151</v>
      </c>
      <c r="E152" s="159">
        <v>100332</v>
      </c>
      <c r="F152" s="179" t="s">
        <v>999</v>
      </c>
      <c r="G152" s="186">
        <v>9.81</v>
      </c>
      <c r="H152" s="150">
        <f t="shared" ref="H152:H167" si="44">+G152*0.7987</f>
        <v>7.8352469999999999</v>
      </c>
      <c r="I152" t="s">
        <v>576</v>
      </c>
      <c r="J152" s="15" t="s">
        <v>1287</v>
      </c>
      <c r="K152" s="194"/>
      <c r="L152" s="196">
        <f t="shared" si="42"/>
        <v>0</v>
      </c>
      <c r="M152" s="195">
        <f t="shared" si="43"/>
        <v>0</v>
      </c>
    </row>
    <row r="153" spans="1:15" s="22" customFormat="1" ht="15" x14ac:dyDescent="0.25">
      <c r="A153" s="151">
        <v>8747859</v>
      </c>
      <c r="B153" s="147" t="s">
        <v>704</v>
      </c>
      <c r="C153" s="147" t="s">
        <v>705</v>
      </c>
      <c r="D153" s="179">
        <v>1000</v>
      </c>
      <c r="E153" s="159">
        <v>100332</v>
      </c>
      <c r="F153" s="179" t="s">
        <v>1000</v>
      </c>
      <c r="G153" s="186">
        <v>4.21</v>
      </c>
      <c r="H153" s="150">
        <f t="shared" si="44"/>
        <v>3.362527</v>
      </c>
      <c r="I153" t="s">
        <v>576</v>
      </c>
      <c r="J153" s="15" t="s">
        <v>1287</v>
      </c>
      <c r="K153" s="194"/>
      <c r="L153" s="196">
        <f t="shared" si="42"/>
        <v>0</v>
      </c>
      <c r="M153" s="195">
        <f t="shared" si="43"/>
        <v>0</v>
      </c>
      <c r="N153" s="273"/>
    </row>
    <row r="154" spans="1:15" ht="15" x14ac:dyDescent="0.25">
      <c r="A154" s="151">
        <v>9903790</v>
      </c>
      <c r="B154" s="147" t="s">
        <v>701</v>
      </c>
      <c r="C154" s="147" t="s">
        <v>706</v>
      </c>
      <c r="D154" s="179">
        <v>1141</v>
      </c>
      <c r="E154" s="159">
        <v>100332</v>
      </c>
      <c r="F154" s="179" t="s">
        <v>1001</v>
      </c>
      <c r="G154" s="186">
        <v>9.7200000000000006</v>
      </c>
      <c r="H154" s="150">
        <f t="shared" si="44"/>
        <v>7.7633640000000002</v>
      </c>
      <c r="I154" t="s">
        <v>576</v>
      </c>
      <c r="J154" s="15" t="s">
        <v>1287</v>
      </c>
      <c r="K154" s="194"/>
      <c r="L154" s="196">
        <f t="shared" si="42"/>
        <v>0</v>
      </c>
      <c r="M154" s="195">
        <f t="shared" si="43"/>
        <v>0</v>
      </c>
    </row>
    <row r="155" spans="1:15" s="22" customFormat="1" ht="15" x14ac:dyDescent="0.25">
      <c r="A155" s="151">
        <v>6396949</v>
      </c>
      <c r="B155" s="147" t="s">
        <v>707</v>
      </c>
      <c r="C155" s="147" t="s">
        <v>708</v>
      </c>
      <c r="D155" s="179">
        <v>760</v>
      </c>
      <c r="E155" s="159">
        <v>100332</v>
      </c>
      <c r="F155" s="179" t="s">
        <v>1002</v>
      </c>
      <c r="G155" s="186">
        <v>6.48</v>
      </c>
      <c r="H155" s="150">
        <f t="shared" si="44"/>
        <v>5.1755760000000004</v>
      </c>
      <c r="I155" t="s">
        <v>576</v>
      </c>
      <c r="J155" s="15" t="s">
        <v>1287</v>
      </c>
      <c r="K155" s="194"/>
      <c r="L155" s="196">
        <f t="shared" si="42"/>
        <v>0</v>
      </c>
      <c r="M155" s="195">
        <f t="shared" si="43"/>
        <v>0</v>
      </c>
      <c r="N155" s="273"/>
    </row>
    <row r="156" spans="1:15" s="22" customFormat="1" ht="15" x14ac:dyDescent="0.25">
      <c r="A156" s="151">
        <v>9431024</v>
      </c>
      <c r="B156" s="147" t="s">
        <v>709</v>
      </c>
      <c r="C156" s="147" t="s">
        <v>710</v>
      </c>
      <c r="D156" s="179">
        <v>961</v>
      </c>
      <c r="E156" s="159">
        <v>100332</v>
      </c>
      <c r="F156" s="179" t="s">
        <v>1003</v>
      </c>
      <c r="G156" s="186">
        <v>8.23</v>
      </c>
      <c r="H156" s="150">
        <f t="shared" si="44"/>
        <v>6.5733009999999998</v>
      </c>
      <c r="I156" t="s">
        <v>576</v>
      </c>
      <c r="J156" s="15" t="s">
        <v>1287</v>
      </c>
      <c r="K156" s="194"/>
      <c r="L156" s="196">
        <f t="shared" si="42"/>
        <v>0</v>
      </c>
      <c r="M156" s="195">
        <f t="shared" si="43"/>
        <v>0</v>
      </c>
      <c r="N156" s="273"/>
    </row>
    <row r="157" spans="1:15" ht="15" x14ac:dyDescent="0.25">
      <c r="A157" s="151">
        <v>8185804</v>
      </c>
      <c r="B157" s="147" t="s">
        <v>723</v>
      </c>
      <c r="C157" s="147" t="s">
        <v>724</v>
      </c>
      <c r="D157" s="179">
        <v>250</v>
      </c>
      <c r="E157" s="159">
        <v>100332</v>
      </c>
      <c r="F157" s="179" t="s">
        <v>1016</v>
      </c>
      <c r="G157" s="186">
        <v>3.98</v>
      </c>
      <c r="H157" s="150">
        <f t="shared" si="44"/>
        <v>3.1788259999999999</v>
      </c>
      <c r="I157" t="s">
        <v>576</v>
      </c>
      <c r="J157" s="15" t="s">
        <v>1289</v>
      </c>
      <c r="K157" s="194"/>
      <c r="L157" s="196">
        <f t="shared" si="42"/>
        <v>0</v>
      </c>
      <c r="M157" s="195">
        <f t="shared" si="43"/>
        <v>0</v>
      </c>
    </row>
    <row r="158" spans="1:15" s="22" customFormat="1" ht="15" x14ac:dyDescent="0.25">
      <c r="A158" s="151">
        <v>9953068</v>
      </c>
      <c r="B158" s="147" t="s">
        <v>738</v>
      </c>
      <c r="C158" s="147" t="s">
        <v>739</v>
      </c>
      <c r="D158" s="179">
        <v>412</v>
      </c>
      <c r="E158" s="159">
        <v>100332</v>
      </c>
      <c r="F158" s="179" t="s">
        <v>1027</v>
      </c>
      <c r="G158" s="186">
        <v>5.9</v>
      </c>
      <c r="H158" s="150">
        <f t="shared" si="44"/>
        <v>4.7123299999999997</v>
      </c>
      <c r="I158" t="s">
        <v>576</v>
      </c>
      <c r="J158" s="15" t="s">
        <v>1287</v>
      </c>
      <c r="K158" s="194"/>
      <c r="L158" s="196">
        <f t="shared" si="42"/>
        <v>0</v>
      </c>
      <c r="M158" s="195">
        <f t="shared" si="43"/>
        <v>0</v>
      </c>
      <c r="N158" s="273"/>
    </row>
    <row r="159" spans="1:15" s="22" customFormat="1" ht="15" x14ac:dyDescent="0.25">
      <c r="A159" s="151">
        <v>7062551</v>
      </c>
      <c r="B159" s="147" t="s">
        <v>740</v>
      </c>
      <c r="C159" s="147" t="s">
        <v>741</v>
      </c>
      <c r="D159" s="179">
        <v>264</v>
      </c>
      <c r="E159" s="159">
        <v>100332</v>
      </c>
      <c r="F159" s="179" t="s">
        <v>1028</v>
      </c>
      <c r="G159" s="186">
        <v>3.71</v>
      </c>
      <c r="H159" s="150">
        <f t="shared" si="44"/>
        <v>2.9631769999999999</v>
      </c>
      <c r="I159" t="s">
        <v>576</v>
      </c>
      <c r="J159" s="15" t="s">
        <v>1287</v>
      </c>
      <c r="K159" s="194"/>
      <c r="L159" s="196">
        <f t="shared" si="42"/>
        <v>0</v>
      </c>
      <c r="M159" s="195">
        <f t="shared" si="43"/>
        <v>0</v>
      </c>
      <c r="N159" s="273"/>
    </row>
    <row r="160" spans="1:15" s="22" customFormat="1" ht="15" x14ac:dyDescent="0.25">
      <c r="A160" s="151">
        <v>8185858</v>
      </c>
      <c r="B160" s="147" t="s">
        <v>744</v>
      </c>
      <c r="C160" s="147" t="s">
        <v>724</v>
      </c>
      <c r="D160" s="179">
        <v>250</v>
      </c>
      <c r="E160" s="159">
        <v>100332</v>
      </c>
      <c r="F160" s="179" t="s">
        <v>1030</v>
      </c>
      <c r="G160" s="186">
        <v>3.56</v>
      </c>
      <c r="H160" s="150">
        <f t="shared" si="44"/>
        <v>2.843372</v>
      </c>
      <c r="I160" t="s">
        <v>576</v>
      </c>
      <c r="J160" s="15" t="s">
        <v>1287</v>
      </c>
      <c r="K160" s="194"/>
      <c r="L160" s="196">
        <f t="shared" si="42"/>
        <v>0</v>
      </c>
      <c r="M160" s="195">
        <f t="shared" si="43"/>
        <v>0</v>
      </c>
      <c r="N160" s="273"/>
    </row>
    <row r="161" spans="1:15" s="22" customFormat="1" ht="15" x14ac:dyDescent="0.25">
      <c r="A161" s="151">
        <v>7150387</v>
      </c>
      <c r="B161" s="147" t="s">
        <v>751</v>
      </c>
      <c r="C161" s="147" t="s">
        <v>724</v>
      </c>
      <c r="D161" s="179">
        <v>250</v>
      </c>
      <c r="E161" s="159">
        <v>100332</v>
      </c>
      <c r="F161" s="179" t="s">
        <v>1037</v>
      </c>
      <c r="G161" s="186">
        <v>3.55</v>
      </c>
      <c r="H161" s="150">
        <f t="shared" si="44"/>
        <v>2.8353849999999996</v>
      </c>
      <c r="I161" t="s">
        <v>576</v>
      </c>
      <c r="J161" s="15" t="s">
        <v>1289</v>
      </c>
      <c r="K161" s="194"/>
      <c r="L161" s="196">
        <f t="shared" si="42"/>
        <v>0</v>
      </c>
      <c r="M161" s="195">
        <f t="shared" si="43"/>
        <v>0</v>
      </c>
      <c r="N161" s="273"/>
    </row>
    <row r="162" spans="1:15" s="22" customFormat="1" ht="15" x14ac:dyDescent="0.25">
      <c r="A162" s="151">
        <v>2321323</v>
      </c>
      <c r="B162" s="147" t="s">
        <v>756</v>
      </c>
      <c r="C162" s="147" t="s">
        <v>757</v>
      </c>
      <c r="D162" s="179">
        <v>773</v>
      </c>
      <c r="E162" s="159">
        <v>100332</v>
      </c>
      <c r="F162" s="179" t="s">
        <v>1042</v>
      </c>
      <c r="G162" s="186">
        <v>6.93</v>
      </c>
      <c r="H162" s="150">
        <f t="shared" si="44"/>
        <v>5.5349909999999998</v>
      </c>
      <c r="I162" t="s">
        <v>576</v>
      </c>
      <c r="J162" s="15" t="s">
        <v>1289</v>
      </c>
      <c r="K162" s="194"/>
      <c r="L162" s="196">
        <f t="shared" si="42"/>
        <v>0</v>
      </c>
      <c r="M162" s="195">
        <f t="shared" si="43"/>
        <v>0</v>
      </c>
      <c r="N162" s="273"/>
    </row>
    <row r="163" spans="1:15" ht="15" x14ac:dyDescent="0.25">
      <c r="A163" s="151">
        <v>263933</v>
      </c>
      <c r="B163" s="147" t="s">
        <v>758</v>
      </c>
      <c r="C163" s="147" t="s">
        <v>703</v>
      </c>
      <c r="D163" s="179">
        <v>1140</v>
      </c>
      <c r="E163" s="159">
        <v>100332</v>
      </c>
      <c r="F163" s="179" t="s">
        <v>1043</v>
      </c>
      <c r="G163" s="186">
        <v>10.39</v>
      </c>
      <c r="H163" s="150">
        <f t="shared" si="44"/>
        <v>8.2984930000000006</v>
      </c>
      <c r="I163" t="s">
        <v>576</v>
      </c>
      <c r="J163" s="15" t="s">
        <v>1287</v>
      </c>
      <c r="K163" s="194"/>
      <c r="L163" s="196">
        <f t="shared" si="42"/>
        <v>0</v>
      </c>
      <c r="M163" s="195">
        <f t="shared" si="43"/>
        <v>0</v>
      </c>
    </row>
    <row r="164" spans="1:15" s="22" customFormat="1" ht="15" x14ac:dyDescent="0.25">
      <c r="A164" s="151">
        <v>1362856</v>
      </c>
      <c r="B164" s="147" t="s">
        <v>766</v>
      </c>
      <c r="C164" s="147" t="s">
        <v>703</v>
      </c>
      <c r="D164" s="179">
        <v>530</v>
      </c>
      <c r="E164" s="159">
        <v>100332</v>
      </c>
      <c r="F164" s="179" t="s">
        <v>1051</v>
      </c>
      <c r="G164" s="186">
        <v>12.26</v>
      </c>
      <c r="H164" s="150">
        <f t="shared" si="44"/>
        <v>9.7920619999999996</v>
      </c>
      <c r="I164" s="21" t="s">
        <v>576</v>
      </c>
      <c r="J164" s="15" t="s">
        <v>1289</v>
      </c>
      <c r="K164" s="194"/>
      <c r="L164" s="196">
        <f t="shared" si="42"/>
        <v>0</v>
      </c>
      <c r="M164" s="195">
        <f t="shared" si="43"/>
        <v>0</v>
      </c>
      <c r="N164" s="273"/>
    </row>
    <row r="165" spans="1:15" s="22" customFormat="1" ht="15" x14ac:dyDescent="0.25">
      <c r="A165" s="151">
        <v>7191501</v>
      </c>
      <c r="B165" s="147" t="s">
        <v>767</v>
      </c>
      <c r="C165" s="147" t="s">
        <v>703</v>
      </c>
      <c r="D165" s="179">
        <v>530</v>
      </c>
      <c r="E165" s="159">
        <v>100332</v>
      </c>
      <c r="F165" s="179" t="s">
        <v>1052</v>
      </c>
      <c r="G165" s="186">
        <v>12.35</v>
      </c>
      <c r="H165" s="150">
        <f t="shared" si="44"/>
        <v>9.8639449999999993</v>
      </c>
      <c r="I165" s="21" t="s">
        <v>576</v>
      </c>
      <c r="J165" s="15" t="s">
        <v>1287</v>
      </c>
      <c r="K165" s="194"/>
      <c r="L165" s="196">
        <f t="shared" si="42"/>
        <v>0</v>
      </c>
      <c r="M165" s="195">
        <f t="shared" si="43"/>
        <v>0</v>
      </c>
      <c r="N165" s="273"/>
    </row>
    <row r="166" spans="1:15" s="22" customFormat="1" ht="15" x14ac:dyDescent="0.25">
      <c r="A166" s="151">
        <v>6220533</v>
      </c>
      <c r="B166" s="147" t="s">
        <v>770</v>
      </c>
      <c r="C166" s="147" t="s">
        <v>703</v>
      </c>
      <c r="D166" s="179">
        <v>530</v>
      </c>
      <c r="E166" s="159">
        <v>100332</v>
      </c>
      <c r="F166" s="179" t="s">
        <v>1055</v>
      </c>
      <c r="G166" s="186">
        <v>10.32</v>
      </c>
      <c r="H166" s="150">
        <f t="shared" si="44"/>
        <v>8.242583999999999</v>
      </c>
      <c r="I166" t="s">
        <v>576</v>
      </c>
      <c r="J166" s="15" t="s">
        <v>1287</v>
      </c>
      <c r="K166" s="194"/>
      <c r="L166" s="196">
        <f t="shared" si="42"/>
        <v>0</v>
      </c>
      <c r="M166" s="195">
        <f t="shared" si="43"/>
        <v>0</v>
      </c>
      <c r="N166" s="273"/>
    </row>
    <row r="167" spans="1:15" s="22" customFormat="1" ht="15" x14ac:dyDescent="0.25">
      <c r="A167" s="151">
        <v>1362868</v>
      </c>
      <c r="B167" s="147" t="s">
        <v>772</v>
      </c>
      <c r="C167" s="147" t="s">
        <v>703</v>
      </c>
      <c r="D167" s="179">
        <v>420</v>
      </c>
      <c r="E167" s="159">
        <v>100332</v>
      </c>
      <c r="F167" s="179" t="s">
        <v>1057</v>
      </c>
      <c r="G167" s="186">
        <v>7.33</v>
      </c>
      <c r="H167" s="150">
        <f t="shared" si="44"/>
        <v>5.8544710000000002</v>
      </c>
      <c r="I167" t="s">
        <v>576</v>
      </c>
      <c r="J167" s="15" t="s">
        <v>1287</v>
      </c>
      <c r="K167" s="194"/>
      <c r="L167" s="196">
        <f t="shared" si="42"/>
        <v>0</v>
      </c>
      <c r="M167" s="195">
        <f t="shared" si="43"/>
        <v>0</v>
      </c>
      <c r="N167" s="273"/>
    </row>
    <row r="168" spans="1:15" s="22" customFormat="1" ht="15" x14ac:dyDescent="0.25">
      <c r="A168" s="155"/>
      <c r="B168" s="140" t="s">
        <v>1294</v>
      </c>
      <c r="C168" s="140"/>
      <c r="D168" s="180"/>
      <c r="E168" s="156"/>
      <c r="F168" s="180"/>
      <c r="G168" s="157"/>
      <c r="H168" s="158"/>
      <c r="I168" s="75" t="s">
        <v>583</v>
      </c>
      <c r="J168" s="127" t="s">
        <v>1287</v>
      </c>
      <c r="N168" s="273"/>
    </row>
    <row r="169" spans="1:15" s="22" customFormat="1" ht="15" x14ac:dyDescent="0.25">
      <c r="A169" s="151">
        <v>1607425</v>
      </c>
      <c r="B169" s="147" t="s">
        <v>787</v>
      </c>
      <c r="C169" s="147" t="s">
        <v>788</v>
      </c>
      <c r="D169" s="179">
        <v>144</v>
      </c>
      <c r="E169" s="160">
        <v>110244</v>
      </c>
      <c r="F169" s="179">
        <v>17020111120</v>
      </c>
      <c r="G169" s="149">
        <v>9</v>
      </c>
      <c r="H169" s="150">
        <f>+G169*1.844</f>
        <v>16.596</v>
      </c>
      <c r="I169" t="s">
        <v>576</v>
      </c>
      <c r="J169" s="15" t="s">
        <v>1287</v>
      </c>
      <c r="K169" s="194"/>
      <c r="L169" s="196">
        <f t="shared" ref="L169:L170" si="45">+K169*G169</f>
        <v>0</v>
      </c>
      <c r="M169" s="195">
        <f t="shared" ref="M169:M170" si="46">+K169*H169</f>
        <v>0</v>
      </c>
      <c r="N169" s="275">
        <f>+L169+L170</f>
        <v>0</v>
      </c>
      <c r="O169" s="200">
        <f>+M169+M170</f>
        <v>0</v>
      </c>
    </row>
    <row r="170" spans="1:15" s="22" customFormat="1" ht="15" x14ac:dyDescent="0.25">
      <c r="A170" s="151">
        <v>5312596</v>
      </c>
      <c r="B170" s="147" t="s">
        <v>791</v>
      </c>
      <c r="C170" s="147" t="s">
        <v>792</v>
      </c>
      <c r="D170" s="179">
        <v>18</v>
      </c>
      <c r="E170" s="160">
        <v>110244</v>
      </c>
      <c r="F170" s="179">
        <v>17021101120</v>
      </c>
      <c r="G170" s="149">
        <v>6.75</v>
      </c>
      <c r="H170" s="150">
        <f>+G170*1.844</f>
        <v>12.447000000000001</v>
      </c>
      <c r="I170" t="s">
        <v>576</v>
      </c>
      <c r="J170" s="15" t="s">
        <v>1287</v>
      </c>
      <c r="K170" s="194"/>
      <c r="L170" s="196">
        <f t="shared" si="45"/>
        <v>0</v>
      </c>
      <c r="M170" s="195">
        <f t="shared" si="46"/>
        <v>0</v>
      </c>
      <c r="N170" s="273"/>
    </row>
    <row r="171" spans="1:15" s="22" customFormat="1" ht="15" x14ac:dyDescent="0.25">
      <c r="A171" s="151"/>
      <c r="B171" s="147"/>
      <c r="C171" s="147"/>
      <c r="D171" s="179"/>
      <c r="E171" s="160"/>
      <c r="F171" s="179"/>
      <c r="G171" s="149"/>
      <c r="H171" s="150"/>
      <c r="I171"/>
      <c r="J171" s="15"/>
      <c r="N171" s="273"/>
    </row>
    <row r="172" spans="1:15" s="22" customFormat="1" ht="15" x14ac:dyDescent="0.25">
      <c r="A172" s="151"/>
      <c r="B172" s="147"/>
      <c r="C172" s="147"/>
      <c r="D172" s="179"/>
      <c r="E172" s="160"/>
      <c r="F172" s="179"/>
      <c r="G172" s="149"/>
      <c r="H172" s="150"/>
      <c r="I172"/>
      <c r="J172" s="15"/>
      <c r="N172" s="273"/>
    </row>
    <row r="173" spans="1:15" s="22" customFormat="1" ht="15" x14ac:dyDescent="0.25">
      <c r="A173" s="151"/>
      <c r="B173" s="140" t="s">
        <v>1293</v>
      </c>
      <c r="C173" s="147"/>
      <c r="D173" s="179"/>
      <c r="E173" s="160"/>
      <c r="F173" s="179"/>
      <c r="G173" s="149"/>
      <c r="H173" s="150"/>
      <c r="I173"/>
      <c r="J173" s="15"/>
      <c r="N173" s="273"/>
    </row>
    <row r="174" spans="1:15" ht="15" x14ac:dyDescent="0.25">
      <c r="A174" s="151">
        <v>7021071</v>
      </c>
      <c r="B174" s="147" t="s">
        <v>804</v>
      </c>
      <c r="C174" s="147" t="s">
        <v>805</v>
      </c>
      <c r="D174" s="179">
        <v>59</v>
      </c>
      <c r="E174" s="160" t="s">
        <v>3</v>
      </c>
      <c r="F174" s="179">
        <v>10110260328</v>
      </c>
      <c r="G174" s="149">
        <v>12.47</v>
      </c>
      <c r="H174" s="150">
        <f>+G174*1.4903</f>
        <v>18.584040999999999</v>
      </c>
      <c r="I174" t="s">
        <v>576</v>
      </c>
      <c r="J174" s="15" t="s">
        <v>1287</v>
      </c>
      <c r="K174" s="194"/>
      <c r="L174" s="196">
        <f t="shared" ref="L174:L178" si="47">+K174*G174</f>
        <v>0</v>
      </c>
      <c r="M174" s="195">
        <f t="shared" ref="M174:M179" si="48">+K174*H174</f>
        <v>0</v>
      </c>
      <c r="N174" s="196">
        <f>SUM(L174:L202)</f>
        <v>0</v>
      </c>
      <c r="O174" s="195">
        <f>SUM(M174:M202)</f>
        <v>0</v>
      </c>
    </row>
    <row r="175" spans="1:15" s="22" customFormat="1" ht="15" x14ac:dyDescent="0.25">
      <c r="A175" s="151">
        <v>3009879</v>
      </c>
      <c r="B175" s="147" t="s">
        <v>807</v>
      </c>
      <c r="C175" s="147" t="s">
        <v>518</v>
      </c>
      <c r="D175" s="179">
        <v>336</v>
      </c>
      <c r="E175" s="160" t="s">
        <v>3</v>
      </c>
      <c r="F175" s="179">
        <v>10174430928</v>
      </c>
      <c r="G175" s="149">
        <v>44.75</v>
      </c>
      <c r="H175" s="150">
        <f t="shared" ref="H175:H178" si="49">+G175*1.4903</f>
        <v>66.690924999999993</v>
      </c>
      <c r="I175" t="s">
        <v>576</v>
      </c>
      <c r="J175" s="15" t="s">
        <v>1287</v>
      </c>
      <c r="K175" s="194"/>
      <c r="L175" s="196">
        <f t="shared" si="47"/>
        <v>0</v>
      </c>
      <c r="M175" s="195">
        <f t="shared" si="48"/>
        <v>0</v>
      </c>
      <c r="N175" s="273"/>
    </row>
    <row r="176" spans="1:15" s="22" customFormat="1" ht="15" x14ac:dyDescent="0.25">
      <c r="A176" s="151">
        <v>9901767</v>
      </c>
      <c r="B176" s="147" t="s">
        <v>808</v>
      </c>
      <c r="C176" s="147" t="s">
        <v>809</v>
      </c>
      <c r="D176" s="179">
        <v>165</v>
      </c>
      <c r="E176" s="160" t="s">
        <v>3</v>
      </c>
      <c r="F176" s="179">
        <v>10195430928</v>
      </c>
      <c r="G176" s="149">
        <v>22.95</v>
      </c>
      <c r="H176" s="150">
        <f t="shared" si="49"/>
        <v>34.202385</v>
      </c>
      <c r="I176" t="s">
        <v>576</v>
      </c>
      <c r="J176" s="15" t="s">
        <v>1289</v>
      </c>
      <c r="K176" s="194"/>
      <c r="L176" s="196">
        <f t="shared" si="47"/>
        <v>0</v>
      </c>
      <c r="M176" s="195">
        <f t="shared" si="48"/>
        <v>0</v>
      </c>
      <c r="N176" s="273"/>
    </row>
    <row r="177" spans="1:14" s="22" customFormat="1" ht="15" x14ac:dyDescent="0.25">
      <c r="A177" s="151">
        <v>7007443</v>
      </c>
      <c r="B177" s="147" t="s">
        <v>812</v>
      </c>
      <c r="C177" s="147" t="s">
        <v>518</v>
      </c>
      <c r="D177" s="179" t="s">
        <v>1300</v>
      </c>
      <c r="E177" s="160" t="s">
        <v>3</v>
      </c>
      <c r="F177" s="179">
        <v>10264350928</v>
      </c>
      <c r="G177" s="149">
        <v>24.79</v>
      </c>
      <c r="H177" s="150">
        <f t="shared" si="49"/>
        <v>36.944536999999997</v>
      </c>
      <c r="I177" t="s">
        <v>576</v>
      </c>
      <c r="J177" s="15" t="s">
        <v>1287</v>
      </c>
      <c r="K177" s="194"/>
      <c r="L177" s="196">
        <f t="shared" si="47"/>
        <v>0</v>
      </c>
      <c r="M177" s="195">
        <f t="shared" si="48"/>
        <v>0</v>
      </c>
      <c r="N177" s="273"/>
    </row>
    <row r="178" spans="1:14" s="22" customFormat="1" ht="15" x14ac:dyDescent="0.25">
      <c r="A178" s="151">
        <v>5316627</v>
      </c>
      <c r="B178" s="147" t="s">
        <v>819</v>
      </c>
      <c r="C178" s="147" t="s">
        <v>820</v>
      </c>
      <c r="D178" s="179">
        <v>150</v>
      </c>
      <c r="E178" s="160" t="s">
        <v>3</v>
      </c>
      <c r="F178" s="179">
        <v>10021540928</v>
      </c>
      <c r="G178" s="149">
        <v>7.03</v>
      </c>
      <c r="H178" s="150">
        <f t="shared" si="49"/>
        <v>10.476808999999999</v>
      </c>
      <c r="I178" t="s">
        <v>576</v>
      </c>
      <c r="J178" s="15" t="s">
        <v>1287</v>
      </c>
      <c r="K178" s="194"/>
      <c r="L178" s="196">
        <f t="shared" si="47"/>
        <v>0</v>
      </c>
      <c r="M178" s="195">
        <f t="shared" si="48"/>
        <v>0</v>
      </c>
      <c r="N178" s="273"/>
    </row>
    <row r="179" spans="1:14" s="22" customFormat="1" ht="15" x14ac:dyDescent="0.25">
      <c r="A179" s="202">
        <v>5316631</v>
      </c>
      <c r="B179" s="203" t="s">
        <v>821</v>
      </c>
      <c r="C179" s="203" t="s">
        <v>820</v>
      </c>
      <c r="D179" s="204">
        <v>137</v>
      </c>
      <c r="E179" s="205" t="s">
        <v>3</v>
      </c>
      <c r="F179" s="204">
        <v>10021550928</v>
      </c>
      <c r="G179" s="206">
        <f>6.47+7.01</f>
        <v>13.48</v>
      </c>
      <c r="H179" s="187">
        <f>G179*1.4903</f>
        <v>20.089244000000001</v>
      </c>
      <c r="I179" t="s">
        <v>576</v>
      </c>
      <c r="J179" s="15" t="s">
        <v>1287</v>
      </c>
      <c r="K179" s="194"/>
      <c r="L179" s="196">
        <f>+K179*(G179+G180)</f>
        <v>0</v>
      </c>
      <c r="M179" s="195">
        <f t="shared" si="48"/>
        <v>0</v>
      </c>
      <c r="N179" s="273"/>
    </row>
    <row r="180" spans="1:14" s="22" customFormat="1" ht="15" x14ac:dyDescent="0.25">
      <c r="A180" s="202">
        <v>5316631</v>
      </c>
      <c r="B180" s="185"/>
      <c r="C180" s="203" t="s">
        <v>820</v>
      </c>
      <c r="D180" s="204"/>
      <c r="E180" s="205" t="s">
        <v>4</v>
      </c>
      <c r="F180" s="204">
        <v>10021550928</v>
      </c>
      <c r="G180" s="206"/>
      <c r="H180" s="150"/>
      <c r="I180" t="s">
        <v>576</v>
      </c>
      <c r="J180" s="15" t="s">
        <v>1287</v>
      </c>
      <c r="K180" s="201"/>
      <c r="N180" s="273"/>
    </row>
    <row r="181" spans="1:14" s="22" customFormat="1" ht="15" x14ac:dyDescent="0.25">
      <c r="A181" s="151"/>
      <c r="B181" s="147"/>
      <c r="C181" s="147"/>
      <c r="D181" s="179"/>
      <c r="E181" s="160"/>
      <c r="F181" s="179"/>
      <c r="G181" s="276"/>
      <c r="H181" s="277"/>
      <c r="I181"/>
      <c r="J181" s="15"/>
      <c r="N181" s="278"/>
    </row>
    <row r="182" spans="1:14" s="22" customFormat="1" ht="15" x14ac:dyDescent="0.25">
      <c r="A182" s="207">
        <v>1820578</v>
      </c>
      <c r="B182" s="208" t="s">
        <v>837</v>
      </c>
      <c r="C182" s="208" t="s">
        <v>838</v>
      </c>
      <c r="D182" s="209">
        <v>175</v>
      </c>
      <c r="E182" s="210" t="s">
        <v>3</v>
      </c>
      <c r="F182" s="209">
        <v>10703040928</v>
      </c>
      <c r="G182" s="211">
        <f>9.01+9.76</f>
        <v>18.77</v>
      </c>
      <c r="H182" s="187">
        <f>G182*1.4903</f>
        <v>27.972930999999999</v>
      </c>
      <c r="I182" t="s">
        <v>576</v>
      </c>
      <c r="J182" s="15" t="s">
        <v>1287</v>
      </c>
      <c r="K182" s="194"/>
      <c r="L182" s="196">
        <f>+K182*(G182+G183)</f>
        <v>0</v>
      </c>
      <c r="M182" s="195">
        <f t="shared" ref="M182" si="50">+K182*H182</f>
        <v>0</v>
      </c>
      <c r="N182" s="273"/>
    </row>
    <row r="183" spans="1:14" s="22" customFormat="1" ht="15" x14ac:dyDescent="0.25">
      <c r="A183" s="207">
        <v>1820578</v>
      </c>
      <c r="B183" s="185"/>
      <c r="C183" s="208" t="s">
        <v>838</v>
      </c>
      <c r="D183" s="209"/>
      <c r="E183" s="210" t="s">
        <v>4</v>
      </c>
      <c r="F183" s="209">
        <v>10703040928</v>
      </c>
      <c r="G183" s="211"/>
      <c r="H183" s="150"/>
      <c r="I183" t="s">
        <v>576</v>
      </c>
      <c r="J183" s="15" t="s">
        <v>1287</v>
      </c>
      <c r="K183" s="201"/>
      <c r="N183" s="273"/>
    </row>
    <row r="184" spans="1:14" s="22" customFormat="1" ht="15" x14ac:dyDescent="0.25">
      <c r="A184" s="151"/>
      <c r="B184" s="147"/>
      <c r="C184" s="147"/>
      <c r="D184" s="179"/>
      <c r="E184" s="160"/>
      <c r="F184" s="179"/>
      <c r="G184" s="276"/>
      <c r="H184" s="277"/>
      <c r="I184"/>
      <c r="J184" s="15"/>
      <c r="N184" s="278"/>
    </row>
    <row r="185" spans="1:14" s="22" customFormat="1" ht="15" x14ac:dyDescent="0.25">
      <c r="A185" s="212">
        <v>2155881</v>
      </c>
      <c r="B185" s="213" t="s">
        <v>839</v>
      </c>
      <c r="C185" s="213" t="s">
        <v>840</v>
      </c>
      <c r="D185" s="214">
        <v>175</v>
      </c>
      <c r="E185" s="215" t="s">
        <v>3</v>
      </c>
      <c r="F185" s="214">
        <v>10703140928</v>
      </c>
      <c r="G185" s="216">
        <f>8.22+8.91</f>
        <v>17.130000000000003</v>
      </c>
      <c r="H185" s="187">
        <f>G185*1.4903</f>
        <v>25.528839000000001</v>
      </c>
      <c r="I185" t="s">
        <v>576</v>
      </c>
      <c r="J185" s="15" t="s">
        <v>1287</v>
      </c>
      <c r="K185" s="194"/>
      <c r="L185" s="196">
        <f>+K185*(G185+G186)</f>
        <v>0</v>
      </c>
      <c r="M185" s="195">
        <f t="shared" ref="M185" si="51">+K185*H185</f>
        <v>0</v>
      </c>
      <c r="N185" s="273"/>
    </row>
    <row r="186" spans="1:14" s="22" customFormat="1" ht="15" x14ac:dyDescent="0.25">
      <c r="A186" s="212">
        <v>2155881</v>
      </c>
      <c r="B186" s="185"/>
      <c r="C186" s="213" t="s">
        <v>840</v>
      </c>
      <c r="D186" s="214"/>
      <c r="E186" s="215" t="s">
        <v>4</v>
      </c>
      <c r="F186" s="214">
        <v>10703140928</v>
      </c>
      <c r="G186" s="216"/>
      <c r="H186" s="150"/>
      <c r="I186" t="s">
        <v>576</v>
      </c>
      <c r="J186" s="15" t="s">
        <v>1287</v>
      </c>
      <c r="K186" s="201"/>
      <c r="N186" s="273"/>
    </row>
    <row r="187" spans="1:14" s="22" customFormat="1" ht="15" x14ac:dyDescent="0.25">
      <c r="A187" s="151"/>
      <c r="B187" s="147"/>
      <c r="C187" s="147"/>
      <c r="D187" s="179"/>
      <c r="E187" s="160"/>
      <c r="F187" s="179"/>
      <c r="G187" s="276"/>
      <c r="H187" s="277"/>
      <c r="I187"/>
      <c r="J187" s="15"/>
      <c r="N187" s="278"/>
    </row>
    <row r="188" spans="1:14" s="22" customFormat="1" ht="15" x14ac:dyDescent="0.25">
      <c r="A188" s="217">
        <v>2155846</v>
      </c>
      <c r="B188" s="218" t="s">
        <v>841</v>
      </c>
      <c r="C188" s="218" t="s">
        <v>820</v>
      </c>
      <c r="D188" s="219">
        <v>150</v>
      </c>
      <c r="E188" s="220" t="s">
        <v>3</v>
      </c>
      <c r="F188" s="219">
        <v>10703340928</v>
      </c>
      <c r="G188" s="221">
        <f>5.98+8.96</f>
        <v>14.940000000000001</v>
      </c>
      <c r="H188" s="187">
        <f>G188*1.4903</f>
        <v>22.265082</v>
      </c>
      <c r="I188" s="21" t="s">
        <v>576</v>
      </c>
      <c r="J188" s="15" t="s">
        <v>1287</v>
      </c>
      <c r="K188" s="194"/>
      <c r="L188" s="196">
        <f>+K188*(G188+G189)</f>
        <v>0</v>
      </c>
      <c r="M188" s="195">
        <f t="shared" ref="M188" si="52">+K188*H188</f>
        <v>0</v>
      </c>
      <c r="N188" s="273"/>
    </row>
    <row r="189" spans="1:14" s="22" customFormat="1" ht="15" x14ac:dyDescent="0.25">
      <c r="A189" s="217">
        <v>2155846</v>
      </c>
      <c r="B189" s="185"/>
      <c r="C189" s="218" t="s">
        <v>820</v>
      </c>
      <c r="D189" s="219"/>
      <c r="E189" s="220" t="s">
        <v>4</v>
      </c>
      <c r="F189" s="219">
        <v>10703340928</v>
      </c>
      <c r="G189" s="221"/>
      <c r="H189" s="150"/>
      <c r="I189" s="21" t="s">
        <v>576</v>
      </c>
      <c r="J189" s="15" t="s">
        <v>1287</v>
      </c>
      <c r="K189" s="201"/>
      <c r="N189" s="273"/>
    </row>
    <row r="190" spans="1:14" s="22" customFormat="1" ht="15" x14ac:dyDescent="0.25">
      <c r="A190" s="151"/>
      <c r="B190" s="147"/>
      <c r="C190" s="147"/>
      <c r="D190" s="179"/>
      <c r="E190" s="160"/>
      <c r="F190" s="179"/>
      <c r="G190" s="276"/>
      <c r="H190" s="277"/>
      <c r="I190"/>
      <c r="J190" s="15"/>
      <c r="N190" s="278"/>
    </row>
    <row r="191" spans="1:14" s="22" customFormat="1" ht="15" x14ac:dyDescent="0.25">
      <c r="A191" s="222">
        <v>1837461</v>
      </c>
      <c r="B191" s="223" t="s">
        <v>843</v>
      </c>
      <c r="C191" s="223" t="s">
        <v>820</v>
      </c>
      <c r="D191" s="224">
        <v>175</v>
      </c>
      <c r="E191" s="225" t="s">
        <v>3</v>
      </c>
      <c r="F191" s="224">
        <v>10703640928</v>
      </c>
      <c r="G191" s="226">
        <v>18.77</v>
      </c>
      <c r="H191" s="187">
        <f>G191*1.4903</f>
        <v>27.972930999999999</v>
      </c>
      <c r="I191" t="s">
        <v>576</v>
      </c>
      <c r="J191" s="15" t="s">
        <v>1287</v>
      </c>
      <c r="K191" s="194"/>
      <c r="L191" s="196">
        <f>+K191*(G191+G192)</f>
        <v>0</v>
      </c>
      <c r="M191" s="195">
        <f t="shared" ref="M191" si="53">+K191*H191</f>
        <v>0</v>
      </c>
      <c r="N191" s="273"/>
    </row>
    <row r="192" spans="1:14" s="22" customFormat="1" ht="15" x14ac:dyDescent="0.25">
      <c r="A192" s="222">
        <v>1837461</v>
      </c>
      <c r="B192" s="185"/>
      <c r="C192" s="223" t="s">
        <v>820</v>
      </c>
      <c r="D192" s="224"/>
      <c r="E192" s="225" t="s">
        <v>4</v>
      </c>
      <c r="F192" s="224">
        <v>10703640928</v>
      </c>
      <c r="G192" s="226"/>
      <c r="H192" s="150"/>
      <c r="I192" t="s">
        <v>576</v>
      </c>
      <c r="J192" s="15" t="s">
        <v>1287</v>
      </c>
      <c r="K192" s="201"/>
      <c r="N192" s="273"/>
    </row>
    <row r="193" spans="1:14" s="22" customFormat="1" ht="15" x14ac:dyDescent="0.25">
      <c r="A193" s="151"/>
      <c r="B193" s="147"/>
      <c r="C193" s="147"/>
      <c r="D193" s="179"/>
      <c r="E193" s="160"/>
      <c r="F193" s="179"/>
      <c r="G193" s="276"/>
      <c r="H193" s="277"/>
      <c r="I193"/>
      <c r="J193" s="15"/>
      <c r="N193" s="278"/>
    </row>
    <row r="194" spans="1:14" s="22" customFormat="1" ht="15" x14ac:dyDescent="0.25">
      <c r="A194" s="227">
        <v>2155830</v>
      </c>
      <c r="B194" s="228" t="s">
        <v>844</v>
      </c>
      <c r="C194" s="228" t="s">
        <v>845</v>
      </c>
      <c r="D194" s="229">
        <v>155</v>
      </c>
      <c r="E194" s="230" t="s">
        <v>3</v>
      </c>
      <c r="F194" s="229">
        <v>10703680928</v>
      </c>
      <c r="G194" s="231">
        <f>6.15+9.22</f>
        <v>15.370000000000001</v>
      </c>
      <c r="H194" s="187">
        <f>G194*1.4903</f>
        <v>22.905911</v>
      </c>
      <c r="I194" t="s">
        <v>576</v>
      </c>
      <c r="J194" s="15" t="s">
        <v>1287</v>
      </c>
      <c r="K194" s="194"/>
      <c r="L194" s="196">
        <f>+K194*(G194+G195)</f>
        <v>0</v>
      </c>
      <c r="M194" s="195">
        <f t="shared" ref="M194" si="54">+K194*H194</f>
        <v>0</v>
      </c>
      <c r="N194" s="273"/>
    </row>
    <row r="195" spans="1:14" s="22" customFormat="1" ht="15" x14ac:dyDescent="0.25">
      <c r="A195" s="227">
        <v>2155830</v>
      </c>
      <c r="B195" s="185"/>
      <c r="C195" s="228" t="s">
        <v>845</v>
      </c>
      <c r="D195" s="229"/>
      <c r="E195" s="230" t="s">
        <v>4</v>
      </c>
      <c r="F195" s="229">
        <v>10703680928</v>
      </c>
      <c r="G195" s="231"/>
      <c r="H195" s="150"/>
      <c r="I195" t="s">
        <v>576</v>
      </c>
      <c r="J195" s="15" t="s">
        <v>1287</v>
      </c>
      <c r="K195" s="201"/>
      <c r="N195" s="273"/>
    </row>
    <row r="196" spans="1:14" s="22" customFormat="1" ht="15" x14ac:dyDescent="0.25">
      <c r="A196" s="151"/>
      <c r="B196" s="147"/>
      <c r="C196" s="147"/>
      <c r="D196" s="179"/>
      <c r="E196" s="160"/>
      <c r="F196" s="179"/>
      <c r="G196" s="276"/>
      <c r="H196" s="277"/>
      <c r="I196"/>
      <c r="J196" s="15"/>
      <c r="N196" s="278"/>
    </row>
    <row r="197" spans="1:14" s="22" customFormat="1" ht="15" x14ac:dyDescent="0.25">
      <c r="A197" s="151">
        <v>7116003</v>
      </c>
      <c r="B197" s="147" t="s">
        <v>857</v>
      </c>
      <c r="C197" s="147" t="s">
        <v>858</v>
      </c>
      <c r="D197" s="179" t="s">
        <v>1301</v>
      </c>
      <c r="E197" s="160" t="s">
        <v>4</v>
      </c>
      <c r="F197" s="179">
        <v>10346960928</v>
      </c>
      <c r="G197" s="149">
        <v>26.39</v>
      </c>
      <c r="H197" s="150">
        <f>+G197*1.4903</f>
        <v>39.329017</v>
      </c>
      <c r="I197" s="21" t="s">
        <v>577</v>
      </c>
      <c r="J197" s="15" t="s">
        <v>1287</v>
      </c>
      <c r="K197" s="194"/>
      <c r="L197" s="196">
        <f t="shared" ref="L197:L202" si="55">+K197*G197</f>
        <v>0</v>
      </c>
      <c r="M197" s="195">
        <f t="shared" ref="M197:M202" si="56">+K197*H197</f>
        <v>0</v>
      </c>
      <c r="N197" s="273"/>
    </row>
    <row r="198" spans="1:14" s="22" customFormat="1" ht="15" x14ac:dyDescent="0.25">
      <c r="A198" s="151">
        <v>2188031</v>
      </c>
      <c r="B198" s="147" t="s">
        <v>864</v>
      </c>
      <c r="C198" s="147" t="s">
        <v>820</v>
      </c>
      <c r="D198" s="179">
        <v>132</v>
      </c>
      <c r="E198" s="160" t="s">
        <v>4</v>
      </c>
      <c r="F198" s="179">
        <v>10703020928</v>
      </c>
      <c r="G198" s="149">
        <v>33.74</v>
      </c>
      <c r="H198" s="150">
        <f t="shared" ref="H198:H202" si="57">+G198*1.4903</f>
        <v>50.282722</v>
      </c>
      <c r="I198" t="s">
        <v>576</v>
      </c>
      <c r="J198" s="15" t="s">
        <v>1287</v>
      </c>
      <c r="K198" s="194"/>
      <c r="L198" s="196">
        <f t="shared" si="55"/>
        <v>0</v>
      </c>
      <c r="M198" s="195">
        <f t="shared" si="56"/>
        <v>0</v>
      </c>
      <c r="N198" s="273"/>
    </row>
    <row r="199" spans="1:14" s="22" customFormat="1" ht="15" x14ac:dyDescent="0.25">
      <c r="A199" s="42">
        <v>3067727</v>
      </c>
      <c r="B199" s="147" t="s">
        <v>865</v>
      </c>
      <c r="C199" s="147" t="s">
        <v>1295</v>
      </c>
      <c r="D199" s="179">
        <v>226</v>
      </c>
      <c r="E199" s="160" t="s">
        <v>4</v>
      </c>
      <c r="F199" s="179">
        <v>10703030928</v>
      </c>
      <c r="G199" s="188">
        <v>31.84</v>
      </c>
      <c r="H199" s="150">
        <f t="shared" si="57"/>
        <v>47.451152</v>
      </c>
      <c r="I199" s="21"/>
      <c r="J199" s="164" t="s">
        <v>1289</v>
      </c>
      <c r="K199" s="194"/>
      <c r="L199" s="196">
        <f t="shared" si="55"/>
        <v>0</v>
      </c>
      <c r="M199" s="195">
        <f t="shared" si="56"/>
        <v>0</v>
      </c>
      <c r="N199" s="273"/>
    </row>
    <row r="200" spans="1:14" s="22" customFormat="1" ht="15" x14ac:dyDescent="0.25">
      <c r="A200" s="151">
        <v>2194474</v>
      </c>
      <c r="B200" s="147" t="s">
        <v>867</v>
      </c>
      <c r="C200" s="147" t="s">
        <v>820</v>
      </c>
      <c r="D200" s="179">
        <v>132</v>
      </c>
      <c r="E200" s="160" t="s">
        <v>4</v>
      </c>
      <c r="F200" s="179">
        <v>10703120928</v>
      </c>
      <c r="G200" s="149">
        <v>33.74</v>
      </c>
      <c r="H200" s="150">
        <f t="shared" si="57"/>
        <v>50.282722</v>
      </c>
      <c r="I200" t="s">
        <v>576</v>
      </c>
      <c r="J200" s="15" t="s">
        <v>1287</v>
      </c>
      <c r="K200" s="194"/>
      <c r="L200" s="196">
        <f t="shared" si="55"/>
        <v>0</v>
      </c>
      <c r="M200" s="195">
        <f t="shared" si="56"/>
        <v>0</v>
      </c>
      <c r="N200" s="273"/>
    </row>
    <row r="201" spans="1:14" s="22" customFormat="1" ht="15" x14ac:dyDescent="0.25">
      <c r="A201" s="151">
        <v>2188045</v>
      </c>
      <c r="B201" s="147" t="s">
        <v>869</v>
      </c>
      <c r="C201" s="147" t="s">
        <v>820</v>
      </c>
      <c r="D201" s="179">
        <v>119</v>
      </c>
      <c r="E201" s="160" t="s">
        <v>4</v>
      </c>
      <c r="F201" s="179">
        <v>10703320928</v>
      </c>
      <c r="G201" s="149">
        <v>34.29</v>
      </c>
      <c r="H201" s="150">
        <f t="shared" si="57"/>
        <v>51.102387</v>
      </c>
      <c r="I201" t="s">
        <v>576</v>
      </c>
      <c r="J201" s="15" t="s">
        <v>1287</v>
      </c>
      <c r="K201" s="194"/>
      <c r="L201" s="196">
        <f t="shared" si="55"/>
        <v>0</v>
      </c>
      <c r="M201" s="195">
        <f t="shared" si="56"/>
        <v>0</v>
      </c>
      <c r="N201" s="273"/>
    </row>
    <row r="202" spans="1:14" s="22" customFormat="1" ht="15" x14ac:dyDescent="0.25">
      <c r="A202" s="151">
        <v>2188058</v>
      </c>
      <c r="B202" s="147" t="s">
        <v>871</v>
      </c>
      <c r="C202" s="147" t="s">
        <v>809</v>
      </c>
      <c r="D202" s="179">
        <v>121</v>
      </c>
      <c r="E202" s="160" t="s">
        <v>4</v>
      </c>
      <c r="F202" s="179">
        <v>10703620928</v>
      </c>
      <c r="G202" s="149">
        <v>32.74</v>
      </c>
      <c r="H202" s="150">
        <f t="shared" si="57"/>
        <v>48.792422000000002</v>
      </c>
      <c r="I202" t="s">
        <v>576</v>
      </c>
      <c r="J202" s="15" t="s">
        <v>1287</v>
      </c>
      <c r="K202" s="194"/>
      <c r="L202" s="196">
        <f t="shared" si="55"/>
        <v>0</v>
      </c>
      <c r="M202" s="195">
        <f t="shared" si="56"/>
        <v>0</v>
      </c>
      <c r="N202" s="273"/>
    </row>
    <row r="203" spans="1:14" ht="15" x14ac:dyDescent="0.25">
      <c r="A203" s="27" t="s">
        <v>914</v>
      </c>
      <c r="B203" s="28"/>
      <c r="C203" s="29" t="s">
        <v>915</v>
      </c>
      <c r="D203" s="29"/>
      <c r="E203" s="30"/>
      <c r="F203" s="29" t="s">
        <v>915</v>
      </c>
      <c r="G203" s="31"/>
      <c r="H203" s="29"/>
      <c r="I203" s="25"/>
    </row>
    <row r="204" spans="1:14" ht="15" x14ac:dyDescent="0.25">
      <c r="A204" s="27"/>
      <c r="B204" s="28"/>
      <c r="C204" s="29"/>
      <c r="D204" s="29"/>
      <c r="E204" s="30"/>
      <c r="G204" s="116"/>
      <c r="H204" s="29"/>
      <c r="I204" s="25"/>
    </row>
    <row r="205" spans="1:14" ht="15" x14ac:dyDescent="0.25">
      <c r="A205" s="107"/>
      <c r="B205" s="28"/>
      <c r="C205" s="29"/>
      <c r="D205" s="29"/>
      <c r="E205" s="30"/>
      <c r="F205" s="29"/>
      <c r="G205" s="117"/>
      <c r="H205" s="29"/>
      <c r="I205" s="25"/>
    </row>
    <row r="206" spans="1:14" ht="15" x14ac:dyDescent="0.25">
      <c r="A206" s="27"/>
      <c r="B206" s="28"/>
      <c r="C206" s="29"/>
      <c r="D206" s="29"/>
      <c r="E206" s="30"/>
      <c r="F206" s="29"/>
      <c r="G206" s="117"/>
      <c r="H206" s="29"/>
      <c r="I206" s="25"/>
    </row>
    <row r="207" spans="1:14" ht="15" x14ac:dyDescent="0.25">
      <c r="A207" s="107"/>
      <c r="B207" s="28"/>
      <c r="C207" s="29"/>
      <c r="D207" s="29"/>
      <c r="E207" s="30"/>
      <c r="F207" s="29"/>
      <c r="G207" s="117"/>
      <c r="H207" s="29"/>
      <c r="I207" s="25"/>
    </row>
    <row r="208" spans="1:14" ht="15" x14ac:dyDescent="0.25">
      <c r="A208" s="27"/>
      <c r="B208" s="28"/>
      <c r="C208" s="29"/>
      <c r="D208" s="29"/>
      <c r="E208" s="30"/>
      <c r="F208" s="29"/>
      <c r="G208" s="117"/>
      <c r="H208" s="29"/>
      <c r="I208" s="25"/>
    </row>
  </sheetData>
  <sortState xmlns:xlrd2="http://schemas.microsoft.com/office/spreadsheetml/2017/richdata2" ref="A39:J66">
    <sortCondition ref="E39:E66"/>
  </sortState>
  <mergeCells count="8">
    <mergeCell ref="O1:O2"/>
    <mergeCell ref="E4:H4"/>
    <mergeCell ref="K5:K6"/>
    <mergeCell ref="L5:L6"/>
    <mergeCell ref="M5:M6"/>
    <mergeCell ref="K1:M2"/>
    <mergeCell ref="K3:M3"/>
    <mergeCell ref="K4:M4"/>
  </mergeCells>
  <pageMargins left="0.7" right="0.7" top="0.5" bottom="0.5" header="0.3" footer="0.3"/>
  <pageSetup scale="73" fitToHeight="0" orientation="portrait" horizontalDpi="1200" verticalDpi="1200" r:id="rId1"/>
  <headerFooter>
    <oddFooter>&amp;CSysco Norther New England NOI 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385E4C647DF4A989A1B6C0A2DB48A" ma:contentTypeVersion="18" ma:contentTypeDescription="Create a new document." ma:contentTypeScope="" ma:versionID="b7cdc7f35fe29f1c38ebb7b9155ff9e9">
  <xsd:schema xmlns:xsd="http://www.w3.org/2001/XMLSchema" xmlns:xs="http://www.w3.org/2001/XMLSchema" xmlns:p="http://schemas.microsoft.com/office/2006/metadata/properties" xmlns:ns2="52f8c698-a160-4f8d-ad2a-2cb8f564aaef" xmlns:ns3="db82844f-dd45-4391-9590-5b3db2e338ef" xmlns:ns4="bcbae39e-36bf-459c-969b-b5aed0e03b32" targetNamespace="http://schemas.microsoft.com/office/2006/metadata/properties" ma:root="true" ma:fieldsID="be3a6879de079919b4183e8a94dc27f9" ns2:_="" ns3:_="" ns4:_="">
    <xsd:import namespace="52f8c698-a160-4f8d-ad2a-2cb8f564aaef"/>
    <xsd:import namespace="db82844f-dd45-4391-9590-5b3db2e338ef"/>
    <xsd:import namespace="bcbae39e-36bf-459c-969b-b5aed0e03b3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8c698-a160-4f8d-ad2a-2cb8f564aa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2844f-dd45-4391-9590-5b3db2e338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77b0785-a8ba-4066-b7ef-e34809d9b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ae39e-36bf-459c-969b-b5aed0e03b3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9634710-2293-4bc9-9956-e04d951460b8}" ma:internalName="TaxCatchAll" ma:showField="CatchAllData" ma:web="52f8c698-a160-4f8d-ad2a-2cb8f564a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510A83-B9D8-4D25-8B7A-C8BB6C17E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f8c698-a160-4f8d-ad2a-2cb8f564aaef"/>
    <ds:schemaRef ds:uri="db82844f-dd45-4391-9590-5b3db2e338ef"/>
    <ds:schemaRef ds:uri="bcbae39e-36bf-459c-969b-b5aed0e0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D74DEB-19D6-4B9C-B16F-C312B35E6D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working NNE SHEET</vt:lpstr>
      <vt:lpstr>market</vt:lpstr>
      <vt:lpstr>maine</vt:lpstr>
      <vt:lpstr>market</vt:lpstr>
      <vt:lpstr>maine!Print_Area</vt:lpstr>
      <vt:lpstr>maine!Print_Titles</vt:lpstr>
      <vt:lpstr>working</vt:lpstr>
      <vt:lpstr>workings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Fenderson, Brenda 008</dc:creator>
  <cp:lastModifiedBy>Hartley, David</cp:lastModifiedBy>
  <cp:lastPrinted>2024-12-05T18:12:46Z</cp:lastPrinted>
  <dcterms:created xsi:type="dcterms:W3CDTF">2024-06-28T21:33:37Z</dcterms:created>
  <dcterms:modified xsi:type="dcterms:W3CDTF">2024-12-31T13:59:50Z</dcterms:modified>
</cp:coreProperties>
</file>