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hild Nutrition\USDA &amp; NOI\Net Off Invoice\2025-2026\"/>
    </mc:Choice>
  </mc:AlternateContent>
  <xr:revisionPtr revIDLastSave="0" documentId="13_ncr:1_{C84C072A-FDDC-4E84-889D-7086DD3B1F84}" xr6:coauthVersionLast="47" xr6:coauthVersionMax="47" xr10:uidLastSave="{00000000-0000-0000-0000-000000000000}"/>
  <bookViews>
    <workbookView xWindow="-120" yWindow="-120" windowWidth="29040" windowHeight="15840" xr2:uid="{0A06D831-1DB6-46C0-ADAA-3CE044DE17E4}"/>
  </bookViews>
  <sheets>
    <sheet name="2024-2025 PFG" sheetId="1" r:id="rId1"/>
  </sheets>
  <externalReferences>
    <externalReference r:id="rId2"/>
    <externalReference r:id="rId3"/>
  </externalReferences>
  <definedNames>
    <definedName name="list">[1]Sheet2!$A:$D</definedName>
    <definedName name="pfg">[2]Sheet1!$A:$D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1" i="1" l="1"/>
  <c r="H292" i="1"/>
  <c r="H293" i="1"/>
  <c r="H294" i="1"/>
  <c r="H295" i="1"/>
  <c r="H296" i="1"/>
  <c r="H297" i="1"/>
  <c r="H290" i="1"/>
  <c r="L301" i="1" l="1"/>
  <c r="K301" i="1"/>
  <c r="L300" i="1"/>
  <c r="K300" i="1"/>
  <c r="L297" i="1"/>
  <c r="N290" i="1" s="1"/>
  <c r="K297" i="1"/>
  <c r="M290" i="1" s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M300" i="1" l="1"/>
  <c r="N300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30" i="1"/>
  <c r="M267" i="1" l="1"/>
  <c r="N267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L234" i="1"/>
  <c r="K234" i="1"/>
  <c r="L233" i="1"/>
  <c r="K233" i="1"/>
  <c r="L232" i="1"/>
  <c r="K232" i="1"/>
  <c r="L231" i="1"/>
  <c r="K231" i="1"/>
  <c r="L230" i="1"/>
  <c r="K230" i="1"/>
  <c r="H226" i="1"/>
  <c r="G226" i="1"/>
  <c r="H219" i="1"/>
  <c r="G219" i="1"/>
  <c r="M230" i="1" l="1"/>
  <c r="N230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L218" i="1"/>
  <c r="K218" i="1"/>
  <c r="L217" i="1"/>
  <c r="K217" i="1"/>
  <c r="L216" i="1"/>
  <c r="K216" i="1"/>
  <c r="L215" i="1"/>
  <c r="K215" i="1"/>
  <c r="H211" i="1"/>
  <c r="G211" i="1"/>
  <c r="H209" i="1"/>
  <c r="G209" i="1"/>
  <c r="G205" i="1"/>
  <c r="H205" i="1"/>
  <c r="M215" i="1" l="1"/>
  <c r="N215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K199" i="1"/>
  <c r="L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K188" i="1"/>
  <c r="L188" i="1"/>
  <c r="K189" i="1"/>
  <c r="L189" i="1"/>
  <c r="L187" i="1"/>
  <c r="K187" i="1"/>
  <c r="L186" i="1"/>
  <c r="K186" i="1"/>
  <c r="L185" i="1"/>
  <c r="K185" i="1"/>
  <c r="L184" i="1"/>
  <c r="K184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L136" i="1"/>
  <c r="K136" i="1"/>
  <c r="L135" i="1"/>
  <c r="K135" i="1"/>
  <c r="L134" i="1"/>
  <c r="K134" i="1"/>
  <c r="L131" i="1"/>
  <c r="K131" i="1"/>
  <c r="L130" i="1"/>
  <c r="K130" i="1"/>
  <c r="L129" i="1"/>
  <c r="K129" i="1"/>
  <c r="M184" i="1" l="1"/>
  <c r="N193" i="1"/>
  <c r="M193" i="1"/>
  <c r="N202" i="1"/>
  <c r="M202" i="1"/>
  <c r="N134" i="1"/>
  <c r="M134" i="1"/>
  <c r="M150" i="1"/>
  <c r="N184" i="1"/>
  <c r="N150" i="1"/>
  <c r="M129" i="1"/>
  <c r="N129" i="1"/>
  <c r="H89" i="1"/>
  <c r="L89" i="1" s="1"/>
  <c r="K87" i="1"/>
  <c r="K89" i="1"/>
  <c r="K90" i="1"/>
  <c r="K92" i="1"/>
  <c r="K94" i="1"/>
  <c r="K95" i="1"/>
  <c r="K97" i="1"/>
  <c r="K98" i="1"/>
  <c r="K100" i="1"/>
  <c r="K101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86" i="1"/>
  <c r="H87" i="1"/>
  <c r="L87" i="1" s="1"/>
  <c r="L90" i="1"/>
  <c r="H92" i="1"/>
  <c r="L92" i="1" s="1"/>
  <c r="L94" i="1"/>
  <c r="L95" i="1"/>
  <c r="H97" i="1"/>
  <c r="L97" i="1" s="1"/>
  <c r="H98" i="1"/>
  <c r="L98" i="1" s="1"/>
  <c r="H100" i="1"/>
  <c r="L100" i="1" s="1"/>
  <c r="H101" i="1"/>
  <c r="L101" i="1" s="1"/>
  <c r="H103" i="1"/>
  <c r="L103" i="1" s="1"/>
  <c r="H104" i="1"/>
  <c r="L104" i="1" s="1"/>
  <c r="H106" i="1"/>
  <c r="L106" i="1" s="1"/>
  <c r="H107" i="1"/>
  <c r="L107" i="1" s="1"/>
  <c r="H108" i="1"/>
  <c r="L108" i="1" s="1"/>
  <c r="H109" i="1"/>
  <c r="L109" i="1" s="1"/>
  <c r="H110" i="1"/>
  <c r="L110" i="1" s="1"/>
  <c r="H111" i="1"/>
  <c r="L111" i="1" s="1"/>
  <c r="H112" i="1"/>
  <c r="L112" i="1" s="1"/>
  <c r="H113" i="1"/>
  <c r="L113" i="1" s="1"/>
  <c r="H114" i="1"/>
  <c r="L114" i="1" s="1"/>
  <c r="H115" i="1"/>
  <c r="L115" i="1" s="1"/>
  <c r="H116" i="1"/>
  <c r="L116" i="1" s="1"/>
  <c r="H117" i="1"/>
  <c r="L117" i="1" s="1"/>
  <c r="H118" i="1"/>
  <c r="L118" i="1" s="1"/>
  <c r="H119" i="1"/>
  <c r="L119" i="1" s="1"/>
  <c r="H120" i="1"/>
  <c r="L120" i="1" s="1"/>
  <c r="H121" i="1"/>
  <c r="L121" i="1" s="1"/>
  <c r="H122" i="1"/>
  <c r="L122" i="1" s="1"/>
  <c r="H123" i="1"/>
  <c r="L123" i="1" s="1"/>
  <c r="H124" i="1"/>
  <c r="L124" i="1" s="1"/>
  <c r="H125" i="1"/>
  <c r="L125" i="1" s="1"/>
  <c r="H126" i="1"/>
  <c r="L126" i="1" s="1"/>
  <c r="H86" i="1"/>
  <c r="L86" i="1" s="1"/>
  <c r="H82" i="1"/>
  <c r="H81" i="1"/>
  <c r="H80" i="1"/>
  <c r="N86" i="1" l="1"/>
  <c r="M86" i="1"/>
  <c r="L82" i="1"/>
  <c r="K82" i="1"/>
  <c r="L81" i="1"/>
  <c r="K81" i="1"/>
  <c r="L80" i="1"/>
  <c r="K80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47" i="1"/>
  <c r="N80" i="1" l="1"/>
  <c r="M80" i="1"/>
  <c r="H44" i="1"/>
  <c r="H43" i="1"/>
  <c r="H42" i="1"/>
  <c r="H41" i="1"/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2" i="1"/>
  <c r="K64" i="1" l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4" i="1"/>
  <c r="K44" i="1"/>
  <c r="L43" i="1"/>
  <c r="K43" i="1"/>
  <c r="L42" i="1"/>
  <c r="K42" i="1"/>
  <c r="L41" i="1"/>
  <c r="K41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K8" i="1"/>
  <c r="K9" i="1"/>
  <c r="K10" i="1"/>
  <c r="K11" i="1"/>
  <c r="K12" i="1"/>
  <c r="K13" i="1"/>
  <c r="K14" i="1"/>
  <c r="K15" i="1"/>
  <c r="K16" i="1"/>
  <c r="K17" i="1"/>
  <c r="K18" i="1"/>
  <c r="K19" i="1"/>
  <c r="K7" i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M22" i="1" l="1"/>
  <c r="N47" i="1"/>
  <c r="M47" i="1"/>
  <c r="M41" i="1"/>
  <c r="N41" i="1"/>
  <c r="M7" i="1"/>
  <c r="N22" i="1"/>
  <c r="H7" i="1"/>
  <c r="L7" i="1" s="1"/>
  <c r="N7" i="1" s="1"/>
  <c r="N2" i="1" s="1"/>
  <c r="N3" i="1" l="1"/>
</calcChain>
</file>

<file path=xl/sharedStrings.xml><?xml version="1.0" encoding="utf-8"?>
<sst xmlns="http://schemas.openxmlformats.org/spreadsheetml/2006/main" count="983" uniqueCount="480">
  <si>
    <t>Customers must have allocated funds to PFG NorthCenter to receive these allowances</t>
  </si>
  <si>
    <t xml:space="preserve">Manuf Code </t>
  </si>
  <si>
    <t>BASIC AMERICAN FOODS</t>
  </si>
  <si>
    <t>PFG Item #</t>
  </si>
  <si>
    <t xml:space="preserve">Product Description   </t>
  </si>
  <si>
    <t>Pack Size</t>
  </si>
  <si>
    <t>Status</t>
  </si>
  <si>
    <t>Material Nbr</t>
  </si>
  <si>
    <t>Pounds</t>
  </si>
  <si>
    <t>Allowance</t>
  </si>
  <si>
    <t>POTATO AU GRATIN CASSEROLE</t>
  </si>
  <si>
    <t>POTATO PEARLS CNTRY STYLE</t>
  </si>
  <si>
    <t>PANCAKE MIX POTATO</t>
  </si>
  <si>
    <t>POTATO PEARLS EXTRA RICH</t>
  </si>
  <si>
    <t>CASSEROLE HASHBROWN CHEESE BAKE</t>
  </si>
  <si>
    <t>POTATO SCALLOPED CASSEROLE</t>
  </si>
  <si>
    <t>HASHBROWN SHRED PREM RUSSET</t>
  </si>
  <si>
    <t>POTATO REDSKIN MASHED</t>
  </si>
  <si>
    <t>POTATO MASHED GOLD INST POUCH</t>
  </si>
  <si>
    <t>POTATO MASHED ORGNL BUTTER</t>
  </si>
  <si>
    <t>POTATO INST MASHED W/VIT_C</t>
  </si>
  <si>
    <t>POTATO PEARLS MASHED EXCEL</t>
  </si>
  <si>
    <t>POTATO MASHED PREM</t>
  </si>
  <si>
    <t>6/2.25LB</t>
  </si>
  <si>
    <t>12/30.7OZ</t>
  </si>
  <si>
    <t>6/24.27OZ</t>
  </si>
  <si>
    <t>6/57 OZ</t>
  </si>
  <si>
    <t>6/34 OZ</t>
  </si>
  <si>
    <t>6/40.5OZ</t>
  </si>
  <si>
    <t>8/32.5OZ</t>
  </si>
  <si>
    <t>8/31.9OZ</t>
  </si>
  <si>
    <t>12/28 OZ</t>
  </si>
  <si>
    <t>6/5.31LB</t>
  </si>
  <si>
    <t>10/29.3OZ</t>
  </si>
  <si>
    <t>CONAGRA GILARDI FOODS</t>
  </si>
  <si>
    <t>77387-12584</t>
  </si>
  <si>
    <t>77387-12407</t>
  </si>
  <si>
    <t>77387-12699</t>
  </si>
  <si>
    <t>77387-12700</t>
  </si>
  <si>
    <t>77387-12714</t>
  </si>
  <si>
    <t>77387-12716</t>
  </si>
  <si>
    <t>77387-12718</t>
  </si>
  <si>
    <t>77387-12708</t>
  </si>
  <si>
    <t>16272-20121</t>
  </si>
  <si>
    <t>16272-20120</t>
  </si>
  <si>
    <t>77387-12611</t>
  </si>
  <si>
    <t>77387-12671</t>
  </si>
  <si>
    <t>77387-12685</t>
  </si>
  <si>
    <t>77387-12680</t>
  </si>
  <si>
    <t>77387-12655</t>
  </si>
  <si>
    <t>77387-12532</t>
  </si>
  <si>
    <t>77387-12531</t>
  </si>
  <si>
    <t>PIZZA MOZZ 100% 4X6" CN</t>
  </si>
  <si>
    <t>PIZZA CHEESE STFD CRUST</t>
  </si>
  <si>
    <t>PIZZA QUESADILLA CHEESE TFF</t>
  </si>
  <si>
    <t>PIZZA QUESADILLA CHICKEN CN</t>
  </si>
  <si>
    <t>TACO BEEF WHL GRAIN 3.5" FZ</t>
  </si>
  <si>
    <t>PIZZA WEDGE CHEESE STFD CRUST</t>
  </si>
  <si>
    <t>PIZZA CHEESE 4X6 WHL GRAIN CN</t>
  </si>
  <si>
    <t>PIZZA BRKFST TURKEY SAUSAGE CN</t>
  </si>
  <si>
    <t>CALZONE MEAT COMBO WHL GRAIN FZ</t>
  </si>
  <si>
    <t>CALZONE 3 CHEESE WHL GRAIN FZ</t>
  </si>
  <si>
    <t>TWISTED STIX CINNAMON BLUBRY</t>
  </si>
  <si>
    <t>PIZZA CHEESE STFD CRUST TFF</t>
  </si>
  <si>
    <t>BREADSTICK MOZZ WHL GRAIN CN FZ</t>
  </si>
  <si>
    <t>PIZZA CHEESE W/WHL GRAIN SLCD</t>
  </si>
  <si>
    <t>PIZZA CHEESE 4X6 CN TFF</t>
  </si>
  <si>
    <t>PIZZA QUESADILLA CHICKEN TFF</t>
  </si>
  <si>
    <t>PIZZA CHEESE QUESADILLA</t>
  </si>
  <si>
    <t>96/4.65OZ</t>
  </si>
  <si>
    <t>72/4.84OZ</t>
  </si>
  <si>
    <t>96/4.8 OZ</t>
  </si>
  <si>
    <t>96/5 OZ</t>
  </si>
  <si>
    <t>96/4.09OZ</t>
  </si>
  <si>
    <t>72/4.8 OZ</t>
  </si>
  <si>
    <t>96/4.68OZ</t>
  </si>
  <si>
    <t>192/2.66OZ</t>
  </si>
  <si>
    <t>60/4.69OZ</t>
  </si>
  <si>
    <t>96/2.3 OZ</t>
  </si>
  <si>
    <t>192/1.93OZ</t>
  </si>
  <si>
    <t>96/4.67OZ</t>
  </si>
  <si>
    <t>96/4.56OZ</t>
  </si>
  <si>
    <t>48/5 OZ</t>
  </si>
  <si>
    <t>J.M. SMUCKER COMPANY</t>
  </si>
  <si>
    <t>SANDWICH PBJ GRAPE WHL GRAIN FZ</t>
  </si>
  <si>
    <t>SANDWICH PBJ STRWBRY WHL GR FZ</t>
  </si>
  <si>
    <t>SANDWICH PBJ GRAPE UNCRUSTABLE</t>
  </si>
  <si>
    <t>SANDWICH PBJ STRWBRY FZ</t>
  </si>
  <si>
    <t>72/2.6 OZ</t>
  </si>
  <si>
    <t>72/5.3 OZ</t>
  </si>
  <si>
    <t>RED GOLD, LLC</t>
  </si>
  <si>
    <t>KETCHUP FCY 33% VOL-PAK BNB</t>
  </si>
  <si>
    <t>KETCHUP TFF</t>
  </si>
  <si>
    <t>KETCHUP 33% FCY POUCH TFF</t>
  </si>
  <si>
    <t>KETCHUP TOMATO DUNK CUP</t>
  </si>
  <si>
    <t>SAUCE SPAGHETTI NTRTN ENHANCE</t>
  </si>
  <si>
    <t>KETCHUP W/NAT SUGAR</t>
  </si>
  <si>
    <t>SAUCE BBQ DUNK CUP</t>
  </si>
  <si>
    <t>KETCHUP NAT W/SUGAR LS</t>
  </si>
  <si>
    <t>SAUCE MARINARA LS</t>
  </si>
  <si>
    <t>SAUCE PIZZA LS</t>
  </si>
  <si>
    <t>SALSA DIPPING CUP</t>
  </si>
  <si>
    <t>SAUCE MARINARA DIP CUP</t>
  </si>
  <si>
    <t>SAUCE MARINARA DIPPING CUP</t>
  </si>
  <si>
    <t>KETCHUP SRIRACHA HOT CHILI</t>
  </si>
  <si>
    <t>SALSA MILD DIPPING CUP</t>
  </si>
  <si>
    <t>KETCHUP NAT BALANCE JUG</t>
  </si>
  <si>
    <t>KETCHUP SRIRACHA HOT CHILE JUG</t>
  </si>
  <si>
    <t>SAUCE BBQ NATURALLY BALANCED</t>
  </si>
  <si>
    <t>KETHCUP DIPPING CUP</t>
  </si>
  <si>
    <t>SAUCE PIZZA FULLY PREPARED</t>
  </si>
  <si>
    <t xml:space="preserve">KETCHUP NAT W/ SUGAR LS </t>
  </si>
  <si>
    <t>KETCHUP FCY BNB TFF</t>
  </si>
  <si>
    <t>KETCHUP 33% FCY CONC TFF</t>
  </si>
  <si>
    <t>SALSA MILD TFF</t>
  </si>
  <si>
    <t>KETCHUP IN JUG W/PUMP</t>
  </si>
  <si>
    <t>KETCHUP 33% FCY DISP POUCH TFF</t>
  </si>
  <si>
    <t>PASTE TOMATO</t>
  </si>
  <si>
    <t>SAUCE MARINARA</t>
  </si>
  <si>
    <t>SAUCE PIZZA XHVY W/BASIL</t>
  </si>
  <si>
    <t>1/3 GA</t>
  </si>
  <si>
    <t>1000/9 GM</t>
  </si>
  <si>
    <t>6/114 OZ</t>
  </si>
  <si>
    <t>250/1 OZ</t>
  </si>
  <si>
    <t>6/#10 CN</t>
  </si>
  <si>
    <t>2/1.5 GA</t>
  </si>
  <si>
    <t>84/3 OZ</t>
  </si>
  <si>
    <t>84/2.5 OZ</t>
  </si>
  <si>
    <t>168/2.5 OZ</t>
  </si>
  <si>
    <t>1000/8 GM</t>
  </si>
  <si>
    <t>168/3 OZ</t>
  </si>
  <si>
    <t>100103W</t>
  </si>
  <si>
    <t>100103D</t>
  </si>
  <si>
    <t>CHICKEN BRST FIL 3 OZ B/S GRLLD</t>
  </si>
  <si>
    <t>2/5 LB</t>
  </si>
  <si>
    <t>6/5 LB</t>
  </si>
  <si>
    <t>BREADSTICK 6" WHL GRAIN R/F FZ</t>
  </si>
  <si>
    <t>144/2 OZ</t>
  </si>
  <si>
    <t>CHICKEN PATTY BRD WHL GRAIN FC</t>
  </si>
  <si>
    <t>175/3 OZ</t>
  </si>
  <si>
    <t>CHICKEN NUGGET BRD WHL GRAIN FC</t>
  </si>
  <si>
    <t>750/.69 OZ</t>
  </si>
  <si>
    <t>MEATBALL CHICKEN 1 OZ FC FZ</t>
  </si>
  <si>
    <t>CHICKEN TNDR WHL GRAIN FC FZ</t>
  </si>
  <si>
    <t>450/1.13OZ</t>
  </si>
  <si>
    <t>CHICKEN PATTY BRD HOT &amp; SPICY</t>
  </si>
  <si>
    <t>CHICKEN POPCORN GLDN BRD FC FZ</t>
  </si>
  <si>
    <t>1800/.29 OZ</t>
  </si>
  <si>
    <t>CHICKEN FIL WHL GRAIN HOT SPICY</t>
  </si>
  <si>
    <t>132/3.75OZ</t>
  </si>
  <si>
    <t>CHICKEN WING BNLS BRD CRISPY</t>
  </si>
  <si>
    <t>CHICKEN TNDRLN BRD WHL GRAIN FC</t>
  </si>
  <si>
    <t>240/2.07OZ</t>
  </si>
  <si>
    <t>CHICKEN BRST FIL GLDN WHL GRAIN</t>
  </si>
  <si>
    <t>CHICKEN DRUMSTICK BRD WHL GRAIN</t>
  </si>
  <si>
    <t>108/4.4 OZ</t>
  </si>
  <si>
    <t>SAUSAGE CHICKEN PATTY BRKFST FZ</t>
  </si>
  <si>
    <t>CHICKEN PATTY HOT &amp; SPICY BRD</t>
  </si>
  <si>
    <t>150/3.23OZ</t>
  </si>
  <si>
    <t>BREADSTICK 7 IN STFD PEPPERONI</t>
  </si>
  <si>
    <t>72/3.7 OZ</t>
  </si>
  <si>
    <t>CHICKEN BRST FIL GRLLD GLZD FC</t>
  </si>
  <si>
    <t>215/2.26 OZ</t>
  </si>
  <si>
    <t>CHICKEN STRIP WHL GRAIN BRD HS</t>
  </si>
  <si>
    <t>330/1.5 OZ</t>
  </si>
  <si>
    <t>CHICKEN PULLED 65/35 LS FC FZ</t>
  </si>
  <si>
    <t>CHICKEN DRUMSTICK HOT &amp; SPICY</t>
  </si>
  <si>
    <t>92/6.6 OZ</t>
  </si>
  <si>
    <t>CHICKEN CORN DOG MINI WHL GRAIN</t>
  </si>
  <si>
    <t>720/.67 OZ</t>
  </si>
  <si>
    <t>CHICKEN DICED 1/2" NAT FC LS FZ</t>
  </si>
  <si>
    <t>1/10 LB</t>
  </si>
  <si>
    <t>CHICKEN BRST FIL BRD WHL GRAIN</t>
  </si>
  <si>
    <t>6/5 KB</t>
  </si>
  <si>
    <t>150/3.29OZ</t>
  </si>
  <si>
    <t>1/28.35LB</t>
  </si>
  <si>
    <t>BREADSTICK 7" STFD W/100% MOZZ</t>
  </si>
  <si>
    <t>108/3 OZ</t>
  </si>
  <si>
    <t>BEEF CHUCK STK PATTY CHRBRLD FZ</t>
  </si>
  <si>
    <t>53/3 OZ</t>
  </si>
  <si>
    <t>CARGILL</t>
  </si>
  <si>
    <t>369/1.25OZ</t>
  </si>
  <si>
    <t>130/2.9 OZ</t>
  </si>
  <si>
    <t>225/2.1 OZ</t>
  </si>
  <si>
    <t>EGG PATTY GRLLD</t>
  </si>
  <si>
    <t>FRNCH TOAST WHL GRAIN FZ</t>
  </si>
  <si>
    <t>EGG OMELET COLBY CHEESE FC CN</t>
  </si>
  <si>
    <t>LAND O LAKES</t>
  </si>
  <si>
    <t>SAUCE CHEESE WHI CRMY POUCH</t>
  </si>
  <si>
    <t>6/106 OZ</t>
  </si>
  <si>
    <t>CHEESE AMER WHI SLCD 160 CT</t>
  </si>
  <si>
    <t>4/5 LB</t>
  </si>
  <si>
    <t>SAUCE CHEESE YLW POUCH</t>
  </si>
  <si>
    <t>CHEESE AMER WHI SLCD 160</t>
  </si>
  <si>
    <t>CHEESE MOZZ STRING LIGHT IW</t>
  </si>
  <si>
    <t>168/1 OZ</t>
  </si>
  <si>
    <t>CHEESE AMER YLW SL R/F R/S</t>
  </si>
  <si>
    <t>CHEESE MOZZ STRING IW TFF</t>
  </si>
  <si>
    <t>MACARONI &amp; CHEESE R/F WHL GRAIN</t>
  </si>
  <si>
    <t>DIP CHEESE ULT CHED CUP</t>
  </si>
  <si>
    <t>140/3 OZ</t>
  </si>
  <si>
    <t>SAUCE CHEESE MUCHO QUESO CUP</t>
  </si>
  <si>
    <t>CHEESE PEPPER JCK SL R/F</t>
  </si>
  <si>
    <t>8/1.5 LB</t>
  </si>
  <si>
    <t>MACARONI &amp; CHEESE WHL GRAIN</t>
  </si>
  <si>
    <t>CHEESE CHED SHRED MILD</t>
  </si>
  <si>
    <t>MCCAINS</t>
  </si>
  <si>
    <t>OIF03613</t>
  </si>
  <si>
    <t>MCL03624</t>
  </si>
  <si>
    <t>MCX03626</t>
  </si>
  <si>
    <t>MCX04717</t>
  </si>
  <si>
    <t>MCF04712</t>
  </si>
  <si>
    <t>MCF04812</t>
  </si>
  <si>
    <t>MCF04851</t>
  </si>
  <si>
    <t>OIF00055A</t>
  </si>
  <si>
    <t>OIF00215A</t>
  </si>
  <si>
    <t>OIF01028A</t>
  </si>
  <si>
    <t>OIF01037A</t>
  </si>
  <si>
    <t>OIF01038A</t>
  </si>
  <si>
    <t>MCF05074</t>
  </si>
  <si>
    <t>OIF03456</t>
  </si>
  <si>
    <t>OIF00024A</t>
  </si>
  <si>
    <t>MCF03762</t>
  </si>
  <si>
    <t>MCF03927</t>
  </si>
  <si>
    <t>MCX03602</t>
  </si>
  <si>
    <t>MCF04566</t>
  </si>
  <si>
    <t>MCF03761</t>
  </si>
  <si>
    <t>MCL03623</t>
  </si>
  <si>
    <t>MCF03786</t>
  </si>
  <si>
    <t>MCF03788</t>
  </si>
  <si>
    <t>MCF03731</t>
  </si>
  <si>
    <t>MCF03725</t>
  </si>
  <si>
    <t>MCX01</t>
  </si>
  <si>
    <t>MCL03622</t>
  </si>
  <si>
    <t>MCX03621</t>
  </si>
  <si>
    <t>APTZ POTATO MINI MASHER FZ</t>
  </si>
  <si>
    <t>HASHBROWN STFD EGG &amp; CHEESE</t>
  </si>
  <si>
    <t>6/4 LB</t>
  </si>
  <si>
    <t>FRIES SWEET POTATO CC RIDGE WED</t>
  </si>
  <si>
    <t>6/2.5 LB</t>
  </si>
  <si>
    <t>FRIES 1/4" SWEET POTATO MAXI</t>
  </si>
  <si>
    <t>FRIES SWEET POTATO CROSS TRAX</t>
  </si>
  <si>
    <t>FRIES SWEET POTATO 5/16 IN</t>
  </si>
  <si>
    <t>FRIES SWEET POTATO 7/16 CC XLF</t>
  </si>
  <si>
    <t>FRIES SHOESTRING STRAIGHT CUT</t>
  </si>
  <si>
    <t>FRIES SWEET POTATO 5/16"</t>
  </si>
  <si>
    <t>FRIES 3/8 IN STRAIGHT CUT SWEET</t>
  </si>
  <si>
    <t>POTATO MASHED SEASND FZ</t>
  </si>
  <si>
    <t>POTATO CUBE BTTRD SEASND FZ</t>
  </si>
  <si>
    <t>FRIES WEDGE 8 CUT CRISP &amp; SPICY</t>
  </si>
  <si>
    <t>FRIES THICK SEASND SKN-ON 1/2"</t>
  </si>
  <si>
    <t>POTATO HLVS REDSKIN RSTD FZ</t>
  </si>
  <si>
    <t>4/3 LB</t>
  </si>
  <si>
    <t>POTATO REDSKIN RSTD CHPD FZ</t>
  </si>
  <si>
    <t>4/4 LB</t>
  </si>
  <si>
    <t>FRIES 1/2" CC OVEN RDY</t>
  </si>
  <si>
    <t>POTATO TATER TOTS VERSITOTS TFF</t>
  </si>
  <si>
    <t>FRIES 5/16 IN EVERCRISP XLF FZ</t>
  </si>
  <si>
    <t>FRIES WAFFLE CUT</t>
  </si>
  <si>
    <t>6/4.5 LB</t>
  </si>
  <si>
    <t>FRIES SPIRAL CUT GLDN TWIRL FZ</t>
  </si>
  <si>
    <t>POTATO SMILES GF</t>
  </si>
  <si>
    <t>FRIES 3/8" REG CUT HVY BTTRD</t>
  </si>
  <si>
    <t>FRIES WEDGE 8 CUT SEASND CRISPY</t>
  </si>
  <si>
    <t>TATER TOT REDU_SOD</t>
  </si>
  <si>
    <t>FRIES SPIRAL SEASND BAKEABLE FZ</t>
  </si>
  <si>
    <t>FRIES WEDGE 8 CUT CNTRY STYLE</t>
  </si>
  <si>
    <t>POTATO HASHBROWN RND FZ</t>
  </si>
  <si>
    <t>POTATO MASHED EMOTICON SHAPE</t>
  </si>
  <si>
    <t>FRIES CC CRISPY SEASND</t>
  </si>
  <si>
    <t>FRIES 3/8 IN STRAIGHT CUT TFF</t>
  </si>
  <si>
    <t>POTATO CHNK SEASND DELI ROASTER</t>
  </si>
  <si>
    <t>POTATO SKINS SHELL MED FZ</t>
  </si>
  <si>
    <t>4/4.25LB</t>
  </si>
  <si>
    <t>FRIES 3/8 IN CC LONG FCY FZ</t>
  </si>
  <si>
    <t>FRIES WAFFLE SEASND SKN-ON</t>
  </si>
  <si>
    <t>FRIES THICK STRAIGHT CUT FZ</t>
  </si>
  <si>
    <t>FRIES 1/4 IN SHOESTRING FZ</t>
  </si>
  <si>
    <t>FRIES SPIRAL SPICY BTTRD SEASND</t>
  </si>
  <si>
    <t>FRIES 3/8" STRAIGHT SPICY RED</t>
  </si>
  <si>
    <t>MCCAINS - Sweet Potatoes</t>
  </si>
  <si>
    <t>NATIONAL FOOD GROUP (ZEE ZEE)</t>
  </si>
  <si>
    <t>APPLESAUCE UNSWTND CUP</t>
  </si>
  <si>
    <t>96/4.5 OZ</t>
  </si>
  <si>
    <t>APPLESAUCE CINNAMON UNSWTND</t>
  </si>
  <si>
    <t>APPLESAUCE ROCK N BLUE RSPBRY</t>
  </si>
  <si>
    <t>APPLESAUCE STRWBY-BAN UNSWTND</t>
  </si>
  <si>
    <t>APPLESAUCE MANGO PEACH CUP</t>
  </si>
  <si>
    <t>APPLESAUCE STRWBRY UNSWTND</t>
  </si>
  <si>
    <t>A3500</t>
  </si>
  <si>
    <t>A1410</t>
  </si>
  <si>
    <t>A3530</t>
  </si>
  <si>
    <t>A3700</t>
  </si>
  <si>
    <t>A3810</t>
  </si>
  <si>
    <t>A1490</t>
  </si>
  <si>
    <t>PILGRIMS PRIDE</t>
  </si>
  <si>
    <t>CHICKEN BRST BRD FZ</t>
  </si>
  <si>
    <t>CHICKEN BRST FIL BRD FC 4OZ</t>
  </si>
  <si>
    <t>CHICKEN BITE WHL GRAIN FC FZ</t>
  </si>
  <si>
    <t>128/3.75OZ</t>
  </si>
  <si>
    <t>CHICKEN POPCORN BRD FC FZ</t>
  </si>
  <si>
    <t>CHICKEN TNDR STRIP WHL GRAIN FZ</t>
  </si>
  <si>
    <t>CHICKEN PATTY 3.05 OZ WHL GRAIN</t>
  </si>
  <si>
    <t>CHICKEN NUGGET HS BRD FC FZ</t>
  </si>
  <si>
    <t>RICH CHICKS</t>
  </si>
  <si>
    <t>CHICKEN PATTY RSTD W GARLIC</t>
  </si>
  <si>
    <t>CHICKEN POPPER DARK MEAT BRD</t>
  </si>
  <si>
    <t>CHICKEN BRST FIL 4 OZ BRD WHL</t>
  </si>
  <si>
    <t>CHICKEN WING BNLS BRD WHL GRAIN</t>
  </si>
  <si>
    <t>CHICKEN BRST SLIDER FIL 2 OZ</t>
  </si>
  <si>
    <t>CHICKEN PATTY 4.13 OZ SPICY BRD</t>
  </si>
  <si>
    <t>CHICKEN TNDR 2 OZ BRD WHL GRAIN</t>
  </si>
  <si>
    <t>CHICKEN POPCORN WHL GRAIN BRD</t>
  </si>
  <si>
    <t>CHICKEN TNDR BRD WHL GRAIN FC</t>
  </si>
  <si>
    <t>CHICKEN BRST TNDR BRD FC FZ</t>
  </si>
  <si>
    <t>CHICKEN NUGGET BRD FC FZ</t>
  </si>
  <si>
    <t>RICHS PRODUCT</t>
  </si>
  <si>
    <t>ROLL DGH SUB WHEAT DLX TFF</t>
  </si>
  <si>
    <t>PIZZA DGH SHEET 16" RND</t>
  </si>
  <si>
    <t>ROLL DGH HS TFF</t>
  </si>
  <si>
    <t>ROLL DNR DGH WHEAT TFF</t>
  </si>
  <si>
    <t>ROLL DGH CINNAMON JUMBO SWEET</t>
  </si>
  <si>
    <t>PIZZA DGH SHEET 7" TFF</t>
  </si>
  <si>
    <t>ROLL DGH SUB WHI DLX TFF</t>
  </si>
  <si>
    <t>CRUST PIZZA SHEETED 6" PRE CUT</t>
  </si>
  <si>
    <t>DGH CINNAMON ULT BRKFST RND</t>
  </si>
  <si>
    <t>BRKFST RND BKD IW T&amp;S TFF FZ</t>
  </si>
  <si>
    <t>PIZZA DGH 16" WHL GRAIN SHEET</t>
  </si>
  <si>
    <t>ROLL DGH CINNAMON WHL GRAIN FZ</t>
  </si>
  <si>
    <t>PIZZA DGH 12X16 IN WHL GRAIN FZ</t>
  </si>
  <si>
    <t>ROLL SUB DGH 6" MINI 51% WHL</t>
  </si>
  <si>
    <t>BREADSTICK DGH WHL GRAIN 51% FZ</t>
  </si>
  <si>
    <t>ROLL DNR WHL GRAIN W/HONEY</t>
  </si>
  <si>
    <t>BRKFST RND ULT OATMEAL CHOC</t>
  </si>
  <si>
    <t>FLATBREAD WHL GRAIN FZ TFF</t>
  </si>
  <si>
    <t>ROLL DNR DGH WHL GRAIN</t>
  </si>
  <si>
    <t>ROLL DGH CINNAMON WHL GRAIN</t>
  </si>
  <si>
    <t>BISCUIT DGH WHL GRAIN TFF FZ</t>
  </si>
  <si>
    <t>PIZZA CRUST 16 IN WHL GRAIN FZ</t>
  </si>
  <si>
    <t>DONUT RAISED WHL GRAIN</t>
  </si>
  <si>
    <t>FLATBREAD WHL GRAIN 4 IN FZ</t>
  </si>
  <si>
    <t>PIZZA CRUST 12 X 16 PARBKD FZ</t>
  </si>
  <si>
    <t>PIZZA DGH 5" SHEETED WHL GRAIN</t>
  </si>
  <si>
    <t>DONUT HOLE WHL GRAIN FZ TFF</t>
  </si>
  <si>
    <t>COOKIE TRIPLE CHOC FILLED WHL</t>
  </si>
  <si>
    <t>DGH PIZZA SHEETED WHL GRN</t>
  </si>
  <si>
    <t>FRNCH TOAST BITE WHL GRAIN CN</t>
  </si>
  <si>
    <t>PANCAKE BITE WHL GRAIN CN</t>
  </si>
  <si>
    <t>COOKIE CAKE FILLED WHL GRAIN IW</t>
  </si>
  <si>
    <t>BISCUIT DGH STICK</t>
  </si>
  <si>
    <t>FLATBREAD WAFFLE WHL GRAIN RND</t>
  </si>
  <si>
    <t>CORNBREAD POPPER WHL GRAIN FZ</t>
  </si>
  <si>
    <t>20/26 OZ</t>
  </si>
  <si>
    <t>288/1 OZ</t>
  </si>
  <si>
    <t>240/1.5 OZ</t>
  </si>
  <si>
    <t>84/4 OZ</t>
  </si>
  <si>
    <t>96/5.5 OZ</t>
  </si>
  <si>
    <t>60/7.5 OZ</t>
  </si>
  <si>
    <t>120/3.25 OZ</t>
  </si>
  <si>
    <t>140/2.5 OZ</t>
  </si>
  <si>
    <t>126/2.2 OZ</t>
  </si>
  <si>
    <t>24/20 OZ</t>
  </si>
  <si>
    <t>240/1.35OZ</t>
  </si>
  <si>
    <t>20/24.5OZ</t>
  </si>
  <si>
    <t>180/2.4 OZ</t>
  </si>
  <si>
    <t>250/1.2 OZ</t>
  </si>
  <si>
    <t>288/1.25OZ</t>
  </si>
  <si>
    <t>192/2 OZ</t>
  </si>
  <si>
    <t>160/2.5 OZ</t>
  </si>
  <si>
    <t>140/2.6 OZ</t>
  </si>
  <si>
    <t>182/2.6 OZ</t>
  </si>
  <si>
    <t>18/17 OZ</t>
  </si>
  <si>
    <t>84/2.45OZ</t>
  </si>
  <si>
    <t>192/1 OZ</t>
  </si>
  <si>
    <t>16/17 OZ</t>
  </si>
  <si>
    <t>150/2.5 OZ</t>
  </si>
  <si>
    <t>384/.41 OZ</t>
  </si>
  <si>
    <t>120/1.7 OZ</t>
  </si>
  <si>
    <t>20/21.5OZ</t>
  </si>
  <si>
    <t>384/.51 OZ</t>
  </si>
  <si>
    <t>250/1.25OZ</t>
  </si>
  <si>
    <t>192/1.1 OZ</t>
  </si>
  <si>
    <t>PIZZA PEPPERONI 5" DP DISH</t>
  </si>
  <si>
    <t>SCHWANS</t>
  </si>
  <si>
    <t xml:space="preserve">PIZZA CHEESE 4" RND GALAXY </t>
  </si>
  <si>
    <t>72/4.46 OZ</t>
  </si>
  <si>
    <t>PIZZA CHEESE RND 5" TFF FZ</t>
  </si>
  <si>
    <t>54/5.2 OZ</t>
  </si>
  <si>
    <t>PIZZA CHEESE 16 IN SCRATCH RDY</t>
  </si>
  <si>
    <t>9/42 OZ</t>
  </si>
  <si>
    <t>128/3.31OZ</t>
  </si>
  <si>
    <t>PIZZA CHEESE WHL GRAIN IW FZ</t>
  </si>
  <si>
    <t>72/4.46OZ</t>
  </si>
  <si>
    <t>PIZZA CHEESE DP DISH CN TFF FZ</t>
  </si>
  <si>
    <t>60/4.98OZ</t>
  </si>
  <si>
    <t>PIZZA BOLD CHEESE 16" WHL GRAIN</t>
  </si>
  <si>
    <t>9/44.5OZ</t>
  </si>
  <si>
    <t>PIZZA BRKFST BACON &amp; EGG</t>
  </si>
  <si>
    <t>128/2.95OZ</t>
  </si>
  <si>
    <t>PIZZA CHEESE FRNCH BREAD 6" FZ</t>
  </si>
  <si>
    <t>60/4.94OZ</t>
  </si>
  <si>
    <t>96/4.6 OZ</t>
  </si>
  <si>
    <t>BREAD FRNCH GARLIC MULTI CHEESE</t>
  </si>
  <si>
    <t>60/4.29OZ</t>
  </si>
  <si>
    <t>PIZZA BRKFST TURKEY SAUSAGE</t>
  </si>
  <si>
    <t>128/3 OZ</t>
  </si>
  <si>
    <t>KIT STIR FRY CHICKEN TERIYAKI</t>
  </si>
  <si>
    <t>240/2.8 OZ</t>
  </si>
  <si>
    <t>PIZZA CHEESE WHL GRAIN 16 IN FZ</t>
  </si>
  <si>
    <t>9/41.5OZ</t>
  </si>
  <si>
    <t>PIZZA BUFFALO CHICKEN 16" PRIMO</t>
  </si>
  <si>
    <t>PIZZA CHEESE 50/50 WHL GRAIN</t>
  </si>
  <si>
    <t>PIZZA PEPPERONI CHEESE 50/50 CN</t>
  </si>
  <si>
    <t>96/4.48OZ</t>
  </si>
  <si>
    <t>PIZZA CHEESE CLASSIC CRUST</t>
  </si>
  <si>
    <t>36/7 IN</t>
  </si>
  <si>
    <t>PIZZA PEPPERONI 16 IN</t>
  </si>
  <si>
    <t>9/44.78OZ</t>
  </si>
  <si>
    <t>PIZZA 4 CHEESE 16" TFF</t>
  </si>
  <si>
    <t>9/47.92OZ</t>
  </si>
  <si>
    <t>PIZZA CHEESE 5" IW TFF</t>
  </si>
  <si>
    <t>24/4.98OZ</t>
  </si>
  <si>
    <t>100113D</t>
  </si>
  <si>
    <t>YANGS</t>
  </si>
  <si>
    <t>15563-0</t>
  </si>
  <si>
    <t>15555-5</t>
  </si>
  <si>
    <t>CHICKEN MANDARIN ORANGE FZ TFF</t>
  </si>
  <si>
    <t>CHICKEN GENERAL TSO</t>
  </si>
  <si>
    <t>Stocked</t>
  </si>
  <si>
    <t>Spl Ord</t>
  </si>
  <si>
    <t>TASTY BRAND</t>
  </si>
  <si>
    <t>00825WG</t>
  </si>
  <si>
    <t>00801WG</t>
  </si>
  <si>
    <t>00832WG</t>
  </si>
  <si>
    <t>00837WG</t>
  </si>
  <si>
    <t>PASTA ROLL DBL STFD WG</t>
  </si>
  <si>
    <t>BAGEL PIZZA CHEESE MINI</t>
  </si>
  <si>
    <t>LASAGNA ROLL UP CHEESE</t>
  </si>
  <si>
    <t>BREADSTICK MOZZ FILLED WHL</t>
  </si>
  <si>
    <t>PIZZABOLI CHEESE WHL GRAIN IW</t>
  </si>
  <si>
    <t>RAVIOLI SQ WHL GRAIN FZ</t>
  </si>
  <si>
    <t>RAVIOLI CHEESE MINI WHL GRAIN</t>
  </si>
  <si>
    <t>RAVIOLI CHEESE MINI RND BRD FZ</t>
  </si>
  <si>
    <t>130/4.3 OZ</t>
  </si>
  <si>
    <t>384/1.17 OZ</t>
  </si>
  <si>
    <t>110/4.3 OZ</t>
  </si>
  <si>
    <t>110/4.36 OZ</t>
  </si>
  <si>
    <t>1/30 LB</t>
  </si>
  <si>
    <t>A3530UN</t>
  </si>
  <si>
    <t>APPLESAUCE BLUE RASPERRY</t>
  </si>
  <si>
    <t>CHEESE MOZZ SHRED P/S</t>
  </si>
  <si>
    <t>K12 FoodServices</t>
  </si>
  <si>
    <t>Basic American/Conagra/JM Smuckers/Red Gold/Tyson</t>
  </si>
  <si>
    <t>Processor Link</t>
  </si>
  <si>
    <t>Cargill Kitchen/Land o Lakes/McCain/Pilgrims Pride/Rich Chicks/ Rich ProductsSchwans/Tasty Brands/Yangs</t>
  </si>
  <si>
    <t>State of Maine - NOI Contact</t>
  </si>
  <si>
    <t>David Hartley</t>
  </si>
  <si>
    <t>624-6878</t>
  </si>
  <si>
    <t>david.hartley@maine.gov</t>
  </si>
  <si>
    <r>
      <t>PFG NorthCenter  -  NOi Allowances</t>
    </r>
    <r>
      <rPr>
        <b/>
        <sz val="28"/>
        <color rgb="FF0070C0"/>
        <rFont val="Calibri"/>
        <family val="2"/>
      </rPr>
      <t xml:space="preserve"> </t>
    </r>
    <r>
      <rPr>
        <b/>
        <sz val="28"/>
        <rFont val="Calibri"/>
        <family val="2"/>
      </rPr>
      <t xml:space="preserve"> 2024 - 2025     </t>
    </r>
  </si>
  <si>
    <t>TYSON FOODS, INC. - Cheese</t>
  </si>
  <si>
    <t>TYSON FOODS, INC. - Chicken</t>
  </si>
  <si>
    <t>Servings Per Case</t>
  </si>
  <si>
    <t>Cases Requested</t>
  </si>
  <si>
    <t>Lbs. Requested</t>
  </si>
  <si>
    <t>$ Value Requested</t>
  </si>
  <si>
    <t>Lbs requested</t>
  </si>
  <si>
    <t>Total NOI Value Requested</t>
  </si>
  <si>
    <t>District PAL 2025</t>
  </si>
  <si>
    <t>Requested NOI PAL SY 2026</t>
  </si>
  <si>
    <t>Remaining PAL SY 2026</t>
  </si>
  <si>
    <t>.</t>
  </si>
  <si>
    <t>100-140</t>
  </si>
  <si>
    <t>91-113</t>
  </si>
  <si>
    <t>90-111</t>
  </si>
  <si>
    <t>Diane Mason</t>
  </si>
  <si>
    <t>National Acct Administrator</t>
  </si>
  <si>
    <t>Performance Foodservice–NorthCenter</t>
  </si>
  <si>
    <t>20 Dalton Road  |  Augusta, ME 04330</t>
  </si>
  <si>
    <t xml:space="preserve">O: 207-248-0973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</si>
</sst>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9" x14ac:knownFonts="1">
    <font>
      <sz val="11"/>
      <color theme="1"/>
      <name val="Aptos Narrow"/>
      <family val="2"/>
      <scheme val="minor"/>
    </font>
    <font>
      <b/>
      <sz val="28"/>
      <name val="Calibri"/>
      <family val="2"/>
    </font>
    <font>
      <b/>
      <sz val="28"/>
      <color rgb="FF0070C0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sz val="11"/>
      <color rgb="FF0070C0"/>
      <name val="Calibri"/>
      <family val="2"/>
    </font>
    <font>
      <sz val="10"/>
      <name val="Calibri"/>
      <family val="2"/>
    </font>
    <font>
      <sz val="10"/>
      <color rgb="FF0070C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Tahoma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Aptos Narrow"/>
      <family val="2"/>
      <scheme val="minor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theme="1"/>
      <name val="Aptos"/>
      <family val="2"/>
    </font>
    <font>
      <sz val="4"/>
      <color theme="1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4999237037263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1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4" fillId="3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4" fontId="11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164" fontId="6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4" fontId="10" fillId="0" borderId="6" xfId="0" applyNumberFormat="1" applyFont="1" applyBorder="1" applyAlignment="1">
      <alignment horizontal="center"/>
    </xf>
    <xf numFmtId="0" fontId="12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7" xfId="0" applyNumberFormat="1" applyBorder="1"/>
    <xf numFmtId="164" fontId="0" fillId="0" borderId="13" xfId="0" applyNumberFormat="1" applyBorder="1"/>
    <xf numFmtId="164" fontId="15" fillId="0" borderId="13" xfId="3" applyNumberFormat="1" applyBorder="1"/>
    <xf numFmtId="164" fontId="0" fillId="0" borderId="10" xfId="0" applyNumberFormat="1" applyBorder="1"/>
    <xf numFmtId="0" fontId="3" fillId="2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7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0" fillId="0" borderId="6" xfId="0" applyBorder="1"/>
    <xf numFmtId="164" fontId="16" fillId="4" borderId="22" xfId="2" applyNumberFormat="1" applyFont="1" applyFill="1" applyBorder="1" applyAlignment="1">
      <alignment horizontal="center" vertical="center" wrapText="1"/>
    </xf>
    <xf numFmtId="164" fontId="16" fillId="4" borderId="20" xfId="2" applyNumberFormat="1" applyFont="1" applyFill="1" applyBorder="1" applyAlignment="1">
      <alignment horizontal="center" vertical="center" wrapText="1"/>
    </xf>
    <xf numFmtId="43" fontId="17" fillId="3" borderId="22" xfId="1" applyFont="1" applyFill="1" applyBorder="1" applyAlignment="1">
      <alignment horizontal="center" vertical="center" wrapText="1"/>
    </xf>
    <xf numFmtId="43" fontId="17" fillId="3" borderId="20" xfId="1" applyFont="1" applyFill="1" applyBorder="1" applyAlignment="1">
      <alignment horizontal="center" vertical="center" wrapText="1"/>
    </xf>
    <xf numFmtId="44" fontId="17" fillId="3" borderId="22" xfId="2" applyFont="1" applyFill="1" applyBorder="1" applyAlignment="1">
      <alignment horizontal="center" vertical="center" wrapText="1"/>
    </xf>
    <xf numFmtId="44" fontId="17" fillId="3" borderId="20" xfId="2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/>
    <xf numFmtId="43" fontId="7" fillId="0" borderId="0" xfId="1" applyFont="1" applyAlignment="1">
      <alignment horizontal="center"/>
    </xf>
    <xf numFmtId="44" fontId="7" fillId="0" borderId="0" xfId="2" applyFont="1"/>
    <xf numFmtId="44" fontId="9" fillId="0" borderId="0" xfId="2" applyFont="1"/>
    <xf numFmtId="44" fontId="7" fillId="0" borderId="0" xfId="2" applyFont="1" applyAlignment="1">
      <alignment horizontal="center"/>
    </xf>
    <xf numFmtId="43" fontId="7" fillId="0" borderId="6" xfId="1" applyFont="1" applyBorder="1"/>
    <xf numFmtId="44" fontId="7" fillId="0" borderId="6" xfId="2" applyFont="1" applyBorder="1"/>
    <xf numFmtId="0" fontId="1" fillId="2" borderId="2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0" fillId="3" borderId="0" xfId="0" applyFont="1" applyFill="1" applyBorder="1" applyAlignment="1"/>
    <xf numFmtId="0" fontId="20" fillId="3" borderId="20" xfId="0" applyFont="1" applyFill="1" applyBorder="1" applyAlignment="1">
      <alignment horizontal="center" wrapText="1"/>
    </xf>
    <xf numFmtId="0" fontId="21" fillId="3" borderId="20" xfId="0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2" fontId="20" fillId="3" borderId="20" xfId="0" applyNumberFormat="1" applyFont="1" applyFill="1" applyBorder="1" applyAlignment="1">
      <alignment horizontal="center" wrapText="1"/>
    </xf>
    <xf numFmtId="164" fontId="21" fillId="3" borderId="21" xfId="0" applyNumberFormat="1" applyFont="1" applyFill="1" applyBorder="1" applyAlignment="1">
      <alignment horizontal="center" wrapText="1"/>
    </xf>
    <xf numFmtId="0" fontId="20" fillId="3" borderId="20" xfId="0" applyFont="1" applyFill="1" applyBorder="1" applyAlignment="1">
      <alignment wrapText="1"/>
    </xf>
    <xf numFmtId="43" fontId="22" fillId="3" borderId="22" xfId="1" applyFont="1" applyFill="1" applyBorder="1" applyAlignment="1">
      <alignment vertical="center" wrapText="1"/>
    </xf>
    <xf numFmtId="44" fontId="22" fillId="3" borderId="22" xfId="2" applyFont="1" applyFill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24" fillId="0" borderId="6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4" fontId="24" fillId="0" borderId="6" xfId="0" applyNumberFormat="1" applyFont="1" applyBorder="1" applyAlignment="1">
      <alignment horizontal="center"/>
    </xf>
    <xf numFmtId="164" fontId="24" fillId="0" borderId="6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0" fontId="20" fillId="3" borderId="19" xfId="0" applyFont="1" applyFill="1" applyBorder="1" applyAlignment="1"/>
    <xf numFmtId="0" fontId="20" fillId="3" borderId="16" xfId="0" applyFont="1" applyFill="1" applyBorder="1" applyAlignment="1"/>
    <xf numFmtId="0" fontId="21" fillId="3" borderId="19" xfId="0" applyFont="1" applyFill="1" applyBorder="1" applyAlignment="1"/>
    <xf numFmtId="0" fontId="21" fillId="3" borderId="0" xfId="0" applyFont="1" applyFill="1" applyBorder="1" applyAlignment="1"/>
    <xf numFmtId="0" fontId="20" fillId="3" borderId="6" xfId="0" applyFont="1" applyFill="1" applyBorder="1"/>
    <xf numFmtId="0" fontId="20" fillId="3" borderId="6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164" fontId="21" fillId="3" borderId="6" xfId="0" applyNumberFormat="1" applyFont="1" applyFill="1" applyBorder="1" applyAlignment="1">
      <alignment horizontal="center"/>
    </xf>
    <xf numFmtId="164" fontId="22" fillId="4" borderId="22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1" fillId="3" borderId="2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left" wrapText="1"/>
    </xf>
    <xf numFmtId="0" fontId="20" fillId="3" borderId="2" xfId="0" applyFont="1" applyFill="1" applyBorder="1" applyAlignment="1">
      <alignment wrapText="1"/>
    </xf>
    <xf numFmtId="0" fontId="20" fillId="3" borderId="2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2" fontId="20" fillId="3" borderId="2" xfId="0" applyNumberFormat="1" applyFont="1" applyFill="1" applyBorder="1" applyAlignment="1">
      <alignment horizontal="center" wrapText="1"/>
    </xf>
    <xf numFmtId="164" fontId="21" fillId="3" borderId="3" xfId="0" applyNumberFormat="1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vertical="center"/>
    </xf>
    <xf numFmtId="0" fontId="7" fillId="5" borderId="6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44" fontId="7" fillId="0" borderId="6" xfId="2" applyFont="1" applyFill="1" applyBorder="1"/>
    <xf numFmtId="44" fontId="7" fillId="4" borderId="6" xfId="2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3" fontId="7" fillId="0" borderId="0" xfId="1" applyFont="1" applyBorder="1"/>
    <xf numFmtId="44" fontId="7" fillId="0" borderId="0" xfId="2" applyFont="1" applyBorder="1"/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/>
    <xf numFmtId="1" fontId="6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43" fontId="7" fillId="0" borderId="6" xfId="1" applyFont="1" applyFill="1" applyBorder="1"/>
    <xf numFmtId="0" fontId="7" fillId="0" borderId="0" xfId="0" applyFont="1" applyFill="1"/>
    <xf numFmtId="0" fontId="6" fillId="9" borderId="6" xfId="0" applyFont="1" applyFill="1" applyBorder="1" applyAlignment="1">
      <alignment horizontal="left"/>
    </xf>
    <xf numFmtId="0" fontId="6" fillId="9" borderId="6" xfId="0" applyFont="1" applyFill="1" applyBorder="1"/>
    <xf numFmtId="0" fontId="9" fillId="9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/>
    <xf numFmtId="1" fontId="6" fillId="4" borderId="6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left"/>
    </xf>
    <xf numFmtId="0" fontId="6" fillId="10" borderId="6" xfId="0" applyFont="1" applyFill="1" applyBorder="1"/>
    <xf numFmtId="1" fontId="6" fillId="10" borderId="6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164" fontId="6" fillId="10" borderId="6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left"/>
    </xf>
    <xf numFmtId="0" fontId="6" fillId="6" borderId="6" xfId="0" applyFont="1" applyFill="1" applyBorder="1"/>
    <xf numFmtId="1" fontId="6" fillId="6" borderId="6" xfId="0" applyNumberFormat="1" applyFont="1" applyFill="1" applyBorder="1" applyAlignment="1">
      <alignment horizontal="center"/>
    </xf>
    <xf numFmtId="2" fontId="6" fillId="6" borderId="6" xfId="0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left"/>
    </xf>
    <xf numFmtId="0" fontId="6" fillId="5" borderId="6" xfId="0" applyFont="1" applyFill="1" applyBorder="1"/>
    <xf numFmtId="1" fontId="6" fillId="5" borderId="6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0" fontId="6" fillId="8" borderId="6" xfId="0" applyFont="1" applyFill="1" applyBorder="1" applyAlignment="1">
      <alignment horizontal="left"/>
    </xf>
    <xf numFmtId="0" fontId="6" fillId="8" borderId="6" xfId="0" applyFont="1" applyFill="1" applyBorder="1"/>
    <xf numFmtId="1" fontId="6" fillId="8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164" fontId="6" fillId="8" borderId="6" xfId="0" applyNumberFormat="1" applyFont="1" applyFill="1" applyBorder="1" applyAlignment="1">
      <alignment horizontal="center"/>
    </xf>
    <xf numFmtId="43" fontId="18" fillId="0" borderId="22" xfId="1" applyFont="1" applyBorder="1" applyAlignment="1">
      <alignment horizontal="center" wrapText="1"/>
    </xf>
    <xf numFmtId="43" fontId="18" fillId="0" borderId="20" xfId="1" applyFont="1" applyBorder="1" applyAlignment="1">
      <alignment horizontal="center" wrapText="1"/>
    </xf>
    <xf numFmtId="43" fontId="7" fillId="0" borderId="0" xfId="1" applyFont="1" applyAlignment="1">
      <alignment wrapText="1"/>
    </xf>
    <xf numFmtId="43" fontId="25" fillId="0" borderId="6" xfId="1" applyFont="1" applyBorder="1"/>
    <xf numFmtId="43" fontId="7" fillId="0" borderId="0" xfId="1" applyFont="1" applyFill="1"/>
    <xf numFmtId="43" fontId="13" fillId="0" borderId="0" xfId="1" applyFont="1"/>
    <xf numFmtId="44" fontId="19" fillId="0" borderId="22" xfId="2" applyFont="1" applyBorder="1" applyAlignment="1">
      <alignment horizontal="center" wrapText="1"/>
    </xf>
    <xf numFmtId="44" fontId="19" fillId="0" borderId="20" xfId="2" applyFont="1" applyBorder="1" applyAlignment="1">
      <alignment horizontal="center" wrapText="1"/>
    </xf>
    <xf numFmtId="44" fontId="7" fillId="0" borderId="0" xfId="2" applyFont="1" applyAlignment="1">
      <alignment wrapText="1"/>
    </xf>
    <xf numFmtId="44" fontId="25" fillId="0" borderId="6" xfId="2" applyFont="1" applyBorder="1"/>
    <xf numFmtId="44" fontId="7" fillId="0" borderId="0" xfId="2" applyFont="1" applyFill="1"/>
    <xf numFmtId="0" fontId="7" fillId="8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left"/>
    </xf>
    <xf numFmtId="0" fontId="7" fillId="8" borderId="6" xfId="0" applyFont="1" applyFill="1" applyBorder="1"/>
    <xf numFmtId="164" fontId="7" fillId="8" borderId="6" xfId="0" applyNumberFormat="1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left"/>
    </xf>
    <xf numFmtId="0" fontId="7" fillId="7" borderId="6" xfId="0" applyFont="1" applyFill="1" applyBorder="1"/>
    <xf numFmtId="164" fontId="7" fillId="7" borderId="6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left"/>
    </xf>
    <xf numFmtId="0" fontId="7" fillId="6" borderId="6" xfId="0" applyFont="1" applyFill="1" applyBorder="1"/>
    <xf numFmtId="164" fontId="7" fillId="6" borderId="6" xfId="0" applyNumberFormat="1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left"/>
    </xf>
    <xf numFmtId="0" fontId="7" fillId="10" borderId="6" xfId="0" applyFont="1" applyFill="1" applyBorder="1"/>
    <xf numFmtId="164" fontId="7" fillId="10" borderId="6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left"/>
    </xf>
    <xf numFmtId="0" fontId="7" fillId="9" borderId="6" xfId="0" applyFont="1" applyFill="1" applyBorder="1"/>
    <xf numFmtId="0" fontId="7" fillId="5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left"/>
    </xf>
    <xf numFmtId="164" fontId="7" fillId="5" borderId="6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left"/>
    </xf>
    <xf numFmtId="0" fontId="9" fillId="6" borderId="6" xfId="0" applyFont="1" applyFill="1" applyBorder="1"/>
    <xf numFmtId="164" fontId="9" fillId="6" borderId="6" xfId="0" applyNumberFormat="1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B5B62.7C1E61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312</xdr:row>
      <xdr:rowOff>0</xdr:rowOff>
    </xdr:from>
    <xdr:to>
      <xdr:col>1</xdr:col>
      <xdr:colOff>1800225</xdr:colOff>
      <xdr:row>313</xdr:row>
      <xdr:rowOff>47625</xdr:rowOff>
    </xdr:to>
    <xdr:pic>
      <xdr:nvPicPr>
        <xdr:cNvPr id="2" name="Picture 558229016">
          <a:extLst>
            <a:ext uri="{FF2B5EF4-FFF2-40B4-BE49-F238E27FC236}">
              <a16:creationId xmlns:a16="http://schemas.microsoft.com/office/drawing/2014/main" id="{AE7DB10B-F50B-5CEA-5397-A57A2D07C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0407550"/>
          <a:ext cx="18002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fgsales-my.sharepoint.com/personal/stephanie_cobbin_pfgc_com/Documents/Desktop/National%20Accounts/24-25%20NOI/K12/Basic%20American.xlsx" TargetMode="External"/><Relationship Id="rId1" Type="http://schemas.openxmlformats.org/officeDocument/2006/relationships/externalLinkPath" Target="https://pfgsales-my.sharepoint.com/personal/stephanie_cobbin_pfgc_com/Documents/Desktop/National%20Accounts/24-25%20NOI/K12/Basic%20Americ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fgsales-my.sharepoint.com/personal/stephanie_cobbin_pfgc_com/Documents/Desktop/National%20Accounts/24-25%20NOI/K12/Smuckers.xlsx" TargetMode="External"/><Relationship Id="rId1" Type="http://schemas.openxmlformats.org/officeDocument/2006/relationships/externalLinkPath" Target="https://pfgsales-my.sharepoint.com/personal/stephanie_cobbin_pfgc_com/Documents/Desktop/National%20Accounts/24-25%20NOI/K12/Smuck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  <sheetName val="Sheet2"/>
    </sheetNames>
    <sheetDataSet>
      <sheetData sheetId="0"/>
      <sheetData sheetId="1">
        <row r="1">
          <cell r="A1">
            <v>20922</v>
          </cell>
          <cell r="B1">
            <v>20922</v>
          </cell>
          <cell r="C1" t="str">
            <v>POTATO AU GRATIN CASSEROLE</v>
          </cell>
          <cell r="D1" t="str">
            <v>6/2.25LB</v>
          </cell>
        </row>
        <row r="2">
          <cell r="A2">
            <v>81056</v>
          </cell>
          <cell r="B2">
            <v>32752</v>
          </cell>
          <cell r="C2" t="str">
            <v>POTATO PEARLS CNTRY STYLE</v>
          </cell>
          <cell r="D2" t="str">
            <v>12/30.7OZ</v>
          </cell>
        </row>
        <row r="3">
          <cell r="A3">
            <v>81837</v>
          </cell>
          <cell r="B3">
            <v>42158</v>
          </cell>
          <cell r="C3" t="str">
            <v>POTATO PEARLS EXTRA RICH</v>
          </cell>
          <cell r="D3" t="str">
            <v>6/57 OZ</v>
          </cell>
        </row>
        <row r="4">
          <cell r="A4">
            <v>94595</v>
          </cell>
          <cell r="B4">
            <v>67075</v>
          </cell>
          <cell r="C4" t="str">
            <v>POTATO SCALLOPED CASSEROLE</v>
          </cell>
          <cell r="D4" t="str">
            <v>6/2.25LB</v>
          </cell>
        </row>
        <row r="5">
          <cell r="A5">
            <v>10166</v>
          </cell>
          <cell r="B5">
            <v>77924</v>
          </cell>
          <cell r="C5" t="str">
            <v>BEAN REFRIED VEGETARIAN</v>
          </cell>
          <cell r="D5" t="str">
            <v>6/28.1OZ</v>
          </cell>
        </row>
        <row r="6">
          <cell r="A6">
            <v>10084</v>
          </cell>
          <cell r="B6">
            <v>154944</v>
          </cell>
          <cell r="C6" t="str">
            <v>HASHBROWN SHRED PREM RUSSET</v>
          </cell>
          <cell r="D6" t="str">
            <v>6/40.5OZ</v>
          </cell>
        </row>
        <row r="7">
          <cell r="A7">
            <v>10799</v>
          </cell>
          <cell r="B7">
            <v>556125</v>
          </cell>
          <cell r="C7" t="str">
            <v>POTATO MASHED ORGNL BUTTER</v>
          </cell>
          <cell r="D7" t="str">
            <v>12/28 OZ</v>
          </cell>
        </row>
        <row r="8">
          <cell r="A8">
            <v>10215</v>
          </cell>
          <cell r="B8">
            <v>892085</v>
          </cell>
          <cell r="C8" t="str">
            <v>POTATO INST MASHED W/VIT_C</v>
          </cell>
          <cell r="D8" t="str">
            <v>6/5.31LB</v>
          </cell>
        </row>
        <row r="9">
          <cell r="A9">
            <v>76468</v>
          </cell>
          <cell r="B9">
            <v>913394</v>
          </cell>
          <cell r="C9" t="str">
            <v>POTATO PEARLS MASHED EXCEL</v>
          </cell>
          <cell r="D9" t="str">
            <v>12/28 OZ</v>
          </cell>
        </row>
        <row r="10">
          <cell r="A10">
            <v>10017</v>
          </cell>
          <cell r="B10">
            <v>35644</v>
          </cell>
          <cell r="C10" t="str">
            <v>PANCAKE MIX POTATO</v>
          </cell>
          <cell r="D10" t="str">
            <v>6/24.27OZ</v>
          </cell>
        </row>
        <row r="11">
          <cell r="A11">
            <v>60045</v>
          </cell>
          <cell r="B11">
            <v>52403</v>
          </cell>
          <cell r="C11" t="str">
            <v>BEAN BLK DRY SEASND</v>
          </cell>
          <cell r="D11" t="str">
            <v>6/26.9OZ</v>
          </cell>
        </row>
        <row r="12">
          <cell r="A12">
            <v>33787</v>
          </cell>
          <cell r="B12">
            <v>55211</v>
          </cell>
          <cell r="C12" t="str">
            <v>CASSEROLE HASHBROWN CHEESE BAKE</v>
          </cell>
          <cell r="D12" t="str">
            <v>6/34 OZ</v>
          </cell>
        </row>
        <row r="13">
          <cell r="A13">
            <v>10349</v>
          </cell>
          <cell r="B13">
            <v>242524</v>
          </cell>
          <cell r="C13" t="str">
            <v>POTATO REDSKIN MASHED</v>
          </cell>
          <cell r="D13" t="str">
            <v>8/32.5OZ</v>
          </cell>
        </row>
        <row r="14">
          <cell r="A14">
            <v>10379</v>
          </cell>
          <cell r="B14">
            <v>268790</v>
          </cell>
          <cell r="C14" t="str">
            <v>POTATO MASHED GOLD INST POUCH</v>
          </cell>
          <cell r="D14" t="str">
            <v>8/31.9OZ</v>
          </cell>
        </row>
        <row r="15">
          <cell r="A15">
            <v>10302</v>
          </cell>
          <cell r="B15">
            <v>370923</v>
          </cell>
          <cell r="C15" t="str">
            <v>BEAN VEG REFRIED</v>
          </cell>
          <cell r="D15" t="str">
            <v>6/26.25OZ</v>
          </cell>
        </row>
        <row r="16">
          <cell r="A16">
            <v>10630</v>
          </cell>
          <cell r="B16">
            <v>432315</v>
          </cell>
          <cell r="C16" t="str">
            <v>POTATO MASHED STARTER INST TFF</v>
          </cell>
          <cell r="D16" t="str">
            <v>6/26 OZ</v>
          </cell>
        </row>
        <row r="17">
          <cell r="A17">
            <v>10298</v>
          </cell>
          <cell r="B17">
            <v>864834</v>
          </cell>
          <cell r="C17" t="str">
            <v>CHILI MIX VEGETARIAN W/BEAN HS</v>
          </cell>
          <cell r="D17" t="str">
            <v>6/20.8OZ</v>
          </cell>
        </row>
        <row r="18">
          <cell r="A18">
            <v>67245</v>
          </cell>
          <cell r="B18">
            <v>904782</v>
          </cell>
          <cell r="C18" t="str">
            <v>BEAN REFRIED WHL</v>
          </cell>
          <cell r="D18" t="str">
            <v>6/29.77OZ</v>
          </cell>
        </row>
        <row r="19">
          <cell r="A19">
            <v>10169</v>
          </cell>
          <cell r="B19">
            <v>981935</v>
          </cell>
          <cell r="C19" t="str">
            <v>POTATO MASHED PREM</v>
          </cell>
          <cell r="D19" t="str">
            <v>10/29.3OZ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  <sheetName val="Sheet1"/>
    </sheetNames>
    <sheetDataSet>
      <sheetData sheetId="0" refreshError="1"/>
      <sheetData sheetId="1">
        <row r="1">
          <cell r="A1">
            <v>6960</v>
          </cell>
          <cell r="B1">
            <v>381518</v>
          </cell>
          <cell r="C1" t="str">
            <v>SANDWICH PBJ GRAPE WHL GRAIN FZ</v>
          </cell>
          <cell r="D1" t="str">
            <v>72/2.6 OZ</v>
          </cell>
        </row>
        <row r="2">
          <cell r="A2">
            <v>6961</v>
          </cell>
          <cell r="B2">
            <v>381503</v>
          </cell>
          <cell r="C2" t="str">
            <v>SANDWICH PBJ STRWBRY WHL GR FZ</v>
          </cell>
          <cell r="D2" t="str">
            <v>72/2.6 OZ</v>
          </cell>
        </row>
        <row r="3">
          <cell r="A3">
            <v>21027</v>
          </cell>
          <cell r="B3">
            <v>459388</v>
          </cell>
          <cell r="C3" t="str">
            <v>SANDWICH PBJ GRAPE UNCRUSTABLE</v>
          </cell>
          <cell r="D3" t="str">
            <v>72/5.3 OZ</v>
          </cell>
        </row>
        <row r="4">
          <cell r="A4">
            <v>21028</v>
          </cell>
          <cell r="B4">
            <v>459389</v>
          </cell>
          <cell r="C4" t="str">
            <v>SANDWICH PBJ STRWBRY FZ</v>
          </cell>
          <cell r="D4" t="str">
            <v>72/5.3 OZ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id.hartley@main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66260-C243-400F-A13E-C26BDDE4C284}">
  <dimension ref="A1:O317"/>
  <sheetViews>
    <sheetView tabSelected="1" zoomScaleNormal="100" workbookViewId="0">
      <pane ySplit="5" topLeftCell="A290" activePane="bottomLeft" state="frozen"/>
      <selection pane="bottomLeft" activeCell="C313" sqref="C313"/>
    </sheetView>
  </sheetViews>
  <sheetFormatPr defaultRowHeight="15" x14ac:dyDescent="0.25"/>
  <cols>
    <col min="1" max="1" width="12" style="1" customWidth="1"/>
    <col min="2" max="2" width="38.7109375" style="2" customWidth="1"/>
    <col min="3" max="3" width="25.140625" style="1" bestFit="1" customWidth="1"/>
    <col min="4" max="4" width="12" style="2" customWidth="1"/>
    <col min="5" max="5" width="14.85546875" style="2" customWidth="1"/>
    <col min="6" max="6" width="14.42578125" style="26" customWidth="1"/>
    <col min="7" max="7" width="17.140625" style="1" customWidth="1"/>
    <col min="8" max="8" width="11.42578125" style="1" customWidth="1"/>
    <col min="9" max="9" width="9.140625" style="2" bestFit="1" customWidth="1"/>
    <col min="10" max="10" width="16.5703125" style="2" customWidth="1"/>
    <col min="11" max="11" width="12.42578125" style="73" customWidth="1"/>
    <col min="12" max="12" width="13" style="76" customWidth="1"/>
    <col min="13" max="13" width="13.5703125" style="178" customWidth="1"/>
    <col min="14" max="14" width="16.140625" style="74" customWidth="1"/>
    <col min="15" max="16384" width="9.140625" style="1"/>
  </cols>
  <sheetData>
    <row r="1" spans="1:15" ht="36" x14ac:dyDescent="0.25">
      <c r="B1" s="80" t="s">
        <v>459</v>
      </c>
      <c r="C1" s="81"/>
      <c r="D1" s="81"/>
      <c r="E1" s="81"/>
      <c r="F1" s="82"/>
      <c r="G1" s="79"/>
      <c r="H1" s="79"/>
      <c r="I1" s="79"/>
      <c r="J1" s="117"/>
      <c r="K1" s="119" t="s">
        <v>468</v>
      </c>
      <c r="L1" s="119"/>
      <c r="M1" s="119"/>
      <c r="N1" s="124"/>
    </row>
    <row r="2" spans="1:15" ht="21" x14ac:dyDescent="0.25">
      <c r="B2" s="40" t="s">
        <v>0</v>
      </c>
      <c r="C2" s="41"/>
      <c r="D2" s="41"/>
      <c r="E2" s="41"/>
      <c r="F2" s="41"/>
      <c r="G2" s="83"/>
      <c r="H2" s="83"/>
      <c r="I2" s="83"/>
      <c r="J2" s="39"/>
      <c r="K2" s="121" t="s">
        <v>469</v>
      </c>
      <c r="L2" s="121"/>
      <c r="M2" s="121"/>
      <c r="N2" s="123">
        <f>SUM(N7:N301)</f>
        <v>0</v>
      </c>
    </row>
    <row r="3" spans="1:15" ht="21" x14ac:dyDescent="0.25">
      <c r="B3" s="1"/>
      <c r="D3" s="54"/>
      <c r="E3" s="54"/>
      <c r="F3" s="54"/>
      <c r="G3" s="54"/>
      <c r="H3" s="54"/>
      <c r="I3" s="54"/>
      <c r="J3" s="54"/>
      <c r="K3" s="122" t="s">
        <v>470</v>
      </c>
      <c r="L3" s="122"/>
      <c r="M3" s="122"/>
      <c r="N3" s="123">
        <f>+N1-N2</f>
        <v>0</v>
      </c>
    </row>
    <row r="4" spans="1:15" s="57" customFormat="1" ht="28.5" customHeight="1" thickBot="1" x14ac:dyDescent="0.3">
      <c r="J4" s="65" t="s">
        <v>463</v>
      </c>
      <c r="K4" s="67" t="s">
        <v>464</v>
      </c>
      <c r="L4" s="69" t="s">
        <v>465</v>
      </c>
      <c r="M4" s="173" t="s">
        <v>466</v>
      </c>
      <c r="N4" s="179" t="s">
        <v>467</v>
      </c>
      <c r="O4" s="64"/>
    </row>
    <row r="5" spans="1:15" s="57" customFormat="1" ht="40.5" customHeight="1" x14ac:dyDescent="0.25">
      <c r="A5" s="110" t="s">
        <v>3</v>
      </c>
      <c r="B5" s="111" t="s">
        <v>4</v>
      </c>
      <c r="C5" s="112" t="s">
        <v>5</v>
      </c>
      <c r="D5" s="113" t="s">
        <v>462</v>
      </c>
      <c r="E5" s="110" t="s">
        <v>7</v>
      </c>
      <c r="F5" s="114" t="s">
        <v>1</v>
      </c>
      <c r="G5" s="115" t="s">
        <v>8</v>
      </c>
      <c r="H5" s="116" t="s">
        <v>9</v>
      </c>
      <c r="I5" s="112" t="s">
        <v>6</v>
      </c>
      <c r="J5" s="66"/>
      <c r="K5" s="68"/>
      <c r="L5" s="70"/>
      <c r="M5" s="174"/>
      <c r="N5" s="180"/>
      <c r="O5" s="64"/>
    </row>
    <row r="6" spans="1:15" s="57" customFormat="1" x14ac:dyDescent="0.25">
      <c r="A6" s="84" t="s">
        <v>2</v>
      </c>
      <c r="B6" s="84"/>
      <c r="C6" s="84"/>
      <c r="D6" s="85"/>
      <c r="E6" s="86"/>
      <c r="F6" s="87"/>
      <c r="G6" s="88"/>
      <c r="H6" s="89"/>
      <c r="I6" s="90"/>
      <c r="J6" s="108"/>
      <c r="K6" s="91"/>
      <c r="L6" s="92"/>
      <c r="M6" s="175"/>
      <c r="N6" s="181"/>
      <c r="O6" s="93"/>
    </row>
    <row r="7" spans="1:15" x14ac:dyDescent="0.25">
      <c r="A7" s="94">
        <v>154944</v>
      </c>
      <c r="B7" s="95" t="s">
        <v>16</v>
      </c>
      <c r="C7" s="5" t="s">
        <v>28</v>
      </c>
      <c r="D7" s="6">
        <v>258</v>
      </c>
      <c r="E7" s="94">
        <v>110227</v>
      </c>
      <c r="F7" s="94">
        <v>10084</v>
      </c>
      <c r="G7" s="96">
        <v>76</v>
      </c>
      <c r="H7" s="97">
        <f>+G7*0.1473</f>
        <v>11.194799999999999</v>
      </c>
      <c r="I7" s="5" t="s">
        <v>428</v>
      </c>
      <c r="J7" s="6"/>
      <c r="K7" s="77">
        <f>+J7*G7</f>
        <v>0</v>
      </c>
      <c r="L7" s="78">
        <f>+J7*H7</f>
        <v>0</v>
      </c>
      <c r="M7" s="77">
        <f>SUM(K7:K19)</f>
        <v>0</v>
      </c>
      <c r="N7" s="78">
        <f>SUM(L7:L19)</f>
        <v>0</v>
      </c>
    </row>
    <row r="8" spans="1:15" x14ac:dyDescent="0.25">
      <c r="A8" s="94">
        <v>20922</v>
      </c>
      <c r="B8" s="95" t="s">
        <v>10</v>
      </c>
      <c r="C8" s="5" t="s">
        <v>23</v>
      </c>
      <c r="D8" s="6"/>
      <c r="E8" s="94">
        <v>110227</v>
      </c>
      <c r="F8" s="94">
        <v>20922</v>
      </c>
      <c r="G8" s="96">
        <v>67.5</v>
      </c>
      <c r="H8" s="97">
        <f t="shared" ref="H8:H19" si="0">+G8*0.1473</f>
        <v>9.9427499999999984</v>
      </c>
      <c r="I8" s="5" t="s">
        <v>428</v>
      </c>
      <c r="J8" s="6"/>
      <c r="K8" s="77">
        <f t="shared" ref="K8:K19" si="1">+J8*G8</f>
        <v>0</v>
      </c>
      <c r="L8" s="78">
        <f t="shared" ref="L8:L19" si="2">+J8*H8</f>
        <v>0</v>
      </c>
      <c r="M8" s="77"/>
      <c r="N8" s="78"/>
    </row>
    <row r="9" spans="1:15" x14ac:dyDescent="0.25">
      <c r="A9" s="94">
        <v>892085</v>
      </c>
      <c r="B9" s="95" t="s">
        <v>20</v>
      </c>
      <c r="C9" s="5" t="s">
        <v>32</v>
      </c>
      <c r="D9" s="6"/>
      <c r="E9" s="94">
        <v>110227</v>
      </c>
      <c r="F9" s="94">
        <v>10215</v>
      </c>
      <c r="G9" s="96">
        <v>159.30000000000001</v>
      </c>
      <c r="H9" s="97">
        <f t="shared" si="0"/>
        <v>23.46489</v>
      </c>
      <c r="I9" s="5" t="s">
        <v>428</v>
      </c>
      <c r="J9" s="6"/>
      <c r="K9" s="77">
        <f t="shared" si="1"/>
        <v>0</v>
      </c>
      <c r="L9" s="78">
        <f t="shared" si="2"/>
        <v>0</v>
      </c>
      <c r="M9" s="72"/>
      <c r="N9" s="75"/>
    </row>
    <row r="10" spans="1:15" x14ac:dyDescent="0.25">
      <c r="A10" s="94">
        <v>556125</v>
      </c>
      <c r="B10" s="95" t="s">
        <v>19</v>
      </c>
      <c r="C10" s="5" t="s">
        <v>31</v>
      </c>
      <c r="D10" s="6"/>
      <c r="E10" s="94">
        <v>110227</v>
      </c>
      <c r="F10" s="94">
        <v>10799</v>
      </c>
      <c r="G10" s="96">
        <v>105</v>
      </c>
      <c r="H10" s="97">
        <f t="shared" si="0"/>
        <v>15.466499999999998</v>
      </c>
      <c r="I10" s="5" t="s">
        <v>428</v>
      </c>
      <c r="J10" s="6"/>
      <c r="K10" s="77">
        <f t="shared" si="1"/>
        <v>0</v>
      </c>
      <c r="L10" s="78">
        <f t="shared" si="2"/>
        <v>0</v>
      </c>
      <c r="M10" s="72"/>
      <c r="N10" s="75"/>
    </row>
    <row r="11" spans="1:15" x14ac:dyDescent="0.25">
      <c r="A11" s="94">
        <v>32752</v>
      </c>
      <c r="B11" s="95" t="s">
        <v>11</v>
      </c>
      <c r="C11" s="5" t="s">
        <v>24</v>
      </c>
      <c r="D11" s="6"/>
      <c r="E11" s="94">
        <v>110227</v>
      </c>
      <c r="F11" s="94">
        <v>81056</v>
      </c>
      <c r="G11" s="96">
        <v>115.15</v>
      </c>
      <c r="H11" s="97">
        <f t="shared" si="0"/>
        <v>16.961594999999999</v>
      </c>
      <c r="I11" s="5" t="s">
        <v>428</v>
      </c>
      <c r="J11" s="6"/>
      <c r="K11" s="77">
        <f t="shared" si="1"/>
        <v>0</v>
      </c>
      <c r="L11" s="78">
        <f t="shared" si="2"/>
        <v>0</v>
      </c>
      <c r="M11" s="72"/>
      <c r="N11" s="75"/>
    </row>
    <row r="12" spans="1:15" x14ac:dyDescent="0.25">
      <c r="A12" s="94">
        <v>42158</v>
      </c>
      <c r="B12" s="95" t="s">
        <v>13</v>
      </c>
      <c r="C12" s="5" t="s">
        <v>26</v>
      </c>
      <c r="D12" s="6"/>
      <c r="E12" s="94">
        <v>110227</v>
      </c>
      <c r="F12" s="94">
        <v>81837</v>
      </c>
      <c r="G12" s="96">
        <v>106.5</v>
      </c>
      <c r="H12" s="97">
        <f t="shared" si="0"/>
        <v>15.687449999999998</v>
      </c>
      <c r="I12" s="5" t="s">
        <v>428</v>
      </c>
      <c r="J12" s="6"/>
      <c r="K12" s="77">
        <f t="shared" si="1"/>
        <v>0</v>
      </c>
      <c r="L12" s="78">
        <f t="shared" si="2"/>
        <v>0</v>
      </c>
      <c r="M12" s="72"/>
      <c r="N12" s="75"/>
    </row>
    <row r="13" spans="1:15" x14ac:dyDescent="0.25">
      <c r="A13" s="94">
        <v>913394</v>
      </c>
      <c r="B13" s="95" t="s">
        <v>21</v>
      </c>
      <c r="C13" s="5" t="s">
        <v>31</v>
      </c>
      <c r="D13" s="6"/>
      <c r="E13" s="94">
        <v>110227</v>
      </c>
      <c r="F13" s="94">
        <v>76468</v>
      </c>
      <c r="G13" s="96">
        <v>105</v>
      </c>
      <c r="H13" s="97">
        <f t="shared" si="0"/>
        <v>15.466499999999998</v>
      </c>
      <c r="I13" s="5" t="s">
        <v>428</v>
      </c>
      <c r="J13" s="6"/>
      <c r="K13" s="77">
        <f t="shared" si="1"/>
        <v>0</v>
      </c>
      <c r="L13" s="78">
        <f t="shared" si="2"/>
        <v>0</v>
      </c>
      <c r="M13" s="72"/>
      <c r="N13" s="75"/>
    </row>
    <row r="14" spans="1:15" x14ac:dyDescent="0.25">
      <c r="A14" s="94">
        <v>67075</v>
      </c>
      <c r="B14" s="95" t="s">
        <v>15</v>
      </c>
      <c r="C14" s="5" t="s">
        <v>23</v>
      </c>
      <c r="D14" s="6"/>
      <c r="E14" s="94">
        <v>110227</v>
      </c>
      <c r="F14" s="94">
        <v>94595</v>
      </c>
      <c r="G14" s="96">
        <v>67.5</v>
      </c>
      <c r="H14" s="97">
        <f t="shared" si="0"/>
        <v>9.9427499999999984</v>
      </c>
      <c r="I14" s="5" t="s">
        <v>428</v>
      </c>
      <c r="J14" s="6"/>
      <c r="K14" s="77">
        <f t="shared" si="1"/>
        <v>0</v>
      </c>
      <c r="L14" s="78">
        <f t="shared" si="2"/>
        <v>0</v>
      </c>
      <c r="M14" s="72"/>
      <c r="N14" s="75"/>
    </row>
    <row r="15" spans="1:15" x14ac:dyDescent="0.25">
      <c r="A15" s="14">
        <v>55211</v>
      </c>
      <c r="B15" s="25" t="s">
        <v>14</v>
      </c>
      <c r="C15" s="13" t="s">
        <v>27</v>
      </c>
      <c r="D15" s="14"/>
      <c r="E15" s="14">
        <v>110227</v>
      </c>
      <c r="F15" s="14">
        <v>33787</v>
      </c>
      <c r="G15" s="98">
        <v>63.75</v>
      </c>
      <c r="H15" s="97">
        <f t="shared" si="0"/>
        <v>9.3903749999999988</v>
      </c>
      <c r="I15" s="13" t="s">
        <v>429</v>
      </c>
      <c r="J15" s="6"/>
      <c r="K15" s="77">
        <f t="shared" si="1"/>
        <v>0</v>
      </c>
      <c r="L15" s="78">
        <f t="shared" si="2"/>
        <v>0</v>
      </c>
      <c r="M15" s="72"/>
      <c r="N15" s="75"/>
    </row>
    <row r="16" spans="1:15" s="27" customFormat="1" x14ac:dyDescent="0.25">
      <c r="A16" s="14">
        <v>35644</v>
      </c>
      <c r="B16" s="25" t="s">
        <v>12</v>
      </c>
      <c r="C16" s="13" t="s">
        <v>25</v>
      </c>
      <c r="D16" s="14"/>
      <c r="E16" s="14">
        <v>110227</v>
      </c>
      <c r="F16" s="14">
        <v>10017</v>
      </c>
      <c r="G16" s="98">
        <v>45.5</v>
      </c>
      <c r="H16" s="97">
        <f t="shared" si="0"/>
        <v>6.7021499999999996</v>
      </c>
      <c r="I16" s="13" t="s">
        <v>429</v>
      </c>
      <c r="J16" s="14"/>
      <c r="K16" s="77">
        <f t="shared" si="1"/>
        <v>0</v>
      </c>
      <c r="L16" s="78">
        <f t="shared" si="2"/>
        <v>0</v>
      </c>
      <c r="M16" s="72"/>
      <c r="N16" s="75"/>
    </row>
    <row r="17" spans="1:14" s="27" customFormat="1" x14ac:dyDescent="0.25">
      <c r="A17" s="14">
        <v>268790</v>
      </c>
      <c r="B17" s="25" t="s">
        <v>18</v>
      </c>
      <c r="C17" s="13" t="s">
        <v>30</v>
      </c>
      <c r="D17" s="14"/>
      <c r="E17" s="14">
        <v>110227</v>
      </c>
      <c r="F17" s="14">
        <v>10379</v>
      </c>
      <c r="G17" s="98">
        <v>79.75</v>
      </c>
      <c r="H17" s="97">
        <f t="shared" si="0"/>
        <v>11.747174999999999</v>
      </c>
      <c r="I17" s="13" t="s">
        <v>429</v>
      </c>
      <c r="J17" s="14"/>
      <c r="K17" s="77">
        <f t="shared" si="1"/>
        <v>0</v>
      </c>
      <c r="L17" s="78">
        <f t="shared" si="2"/>
        <v>0</v>
      </c>
      <c r="M17" s="72"/>
      <c r="N17" s="75"/>
    </row>
    <row r="18" spans="1:14" s="27" customFormat="1" x14ac:dyDescent="0.25">
      <c r="A18" s="14">
        <v>981935</v>
      </c>
      <c r="B18" s="25" t="s">
        <v>22</v>
      </c>
      <c r="C18" s="13" t="s">
        <v>33</v>
      </c>
      <c r="D18" s="14"/>
      <c r="E18" s="14">
        <v>110227</v>
      </c>
      <c r="F18" s="14">
        <v>10169</v>
      </c>
      <c r="G18" s="98">
        <v>91.55</v>
      </c>
      <c r="H18" s="97">
        <f t="shared" si="0"/>
        <v>13.485314999999998</v>
      </c>
      <c r="I18" s="13" t="s">
        <v>429</v>
      </c>
      <c r="J18" s="14"/>
      <c r="K18" s="77">
        <f t="shared" si="1"/>
        <v>0</v>
      </c>
      <c r="L18" s="78">
        <f t="shared" si="2"/>
        <v>0</v>
      </c>
      <c r="M18" s="72"/>
      <c r="N18" s="75"/>
    </row>
    <row r="19" spans="1:14" s="27" customFormat="1" x14ac:dyDescent="0.25">
      <c r="A19" s="14">
        <v>242524</v>
      </c>
      <c r="B19" s="25" t="s">
        <v>17</v>
      </c>
      <c r="C19" s="13" t="s">
        <v>29</v>
      </c>
      <c r="D19" s="14"/>
      <c r="E19" s="14">
        <v>110227</v>
      </c>
      <c r="F19" s="14">
        <v>10349</v>
      </c>
      <c r="G19" s="98">
        <v>81.25</v>
      </c>
      <c r="H19" s="97">
        <f t="shared" si="0"/>
        <v>11.968124999999999</v>
      </c>
      <c r="I19" s="13" t="s">
        <v>429</v>
      </c>
      <c r="J19" s="14"/>
      <c r="K19" s="77">
        <f t="shared" si="1"/>
        <v>0</v>
      </c>
      <c r="L19" s="78">
        <f t="shared" si="2"/>
        <v>0</v>
      </c>
      <c r="M19" s="72"/>
      <c r="N19" s="75"/>
    </row>
    <row r="20" spans="1:14" s="27" customFormat="1" x14ac:dyDescent="0.25">
      <c r="A20" s="14"/>
      <c r="B20" s="25"/>
      <c r="D20" s="14"/>
      <c r="E20" s="14"/>
      <c r="F20" s="14"/>
      <c r="G20" s="98"/>
      <c r="H20" s="31"/>
      <c r="I20" s="13"/>
      <c r="J20" s="58"/>
      <c r="K20" s="72"/>
      <c r="L20" s="75"/>
      <c r="M20" s="72"/>
      <c r="N20" s="75"/>
    </row>
    <row r="21" spans="1:14" s="27" customFormat="1" x14ac:dyDescent="0.25">
      <c r="A21" s="99" t="s">
        <v>34</v>
      </c>
      <c r="B21" s="84"/>
      <c r="C21" s="100"/>
      <c r="D21" s="14"/>
      <c r="E21" s="14"/>
      <c r="G21" s="98"/>
      <c r="H21" s="31"/>
      <c r="I21" s="13"/>
      <c r="J21" s="58"/>
      <c r="K21" s="72"/>
      <c r="L21" s="75"/>
      <c r="M21" s="72"/>
      <c r="N21" s="75"/>
    </row>
    <row r="22" spans="1:14" x14ac:dyDescent="0.25">
      <c r="A22" s="94">
        <v>872368</v>
      </c>
      <c r="B22" s="95" t="s">
        <v>64</v>
      </c>
      <c r="C22" s="5" t="s">
        <v>79</v>
      </c>
      <c r="D22" s="6"/>
      <c r="E22" s="94">
        <v>110244</v>
      </c>
      <c r="F22" s="94" t="s">
        <v>47</v>
      </c>
      <c r="G22" s="96">
        <v>6.06</v>
      </c>
      <c r="H22" s="97">
        <f>+G22*1.8444</f>
        <v>11.177064</v>
      </c>
      <c r="I22" s="5" t="s">
        <v>428</v>
      </c>
      <c r="J22" s="35"/>
      <c r="K22" s="77">
        <f t="shared" ref="K22:K38" si="3">+J22*G22</f>
        <v>0</v>
      </c>
      <c r="L22" s="78">
        <f t="shared" ref="L22:L38" si="4">+J22*H22</f>
        <v>0</v>
      </c>
      <c r="M22" s="176">
        <f>SUM(K22:K38)</f>
        <v>0</v>
      </c>
      <c r="N22" s="182">
        <f>SUM(L22:L38)</f>
        <v>0</v>
      </c>
    </row>
    <row r="23" spans="1:14" x14ac:dyDescent="0.25">
      <c r="A23" s="94">
        <v>973513</v>
      </c>
      <c r="B23" s="95" t="s">
        <v>66</v>
      </c>
      <c r="C23" s="5" t="s">
        <v>81</v>
      </c>
      <c r="D23" s="6"/>
      <c r="E23" s="94">
        <v>110244</v>
      </c>
      <c r="F23" s="94" t="s">
        <v>49</v>
      </c>
      <c r="G23" s="96">
        <v>3.93</v>
      </c>
      <c r="H23" s="97">
        <f t="shared" ref="H23:H38" si="5">+G23*1.8444</f>
        <v>7.2484920000000006</v>
      </c>
      <c r="I23" s="5" t="s">
        <v>428</v>
      </c>
      <c r="J23" s="35"/>
      <c r="K23" s="77">
        <f t="shared" si="3"/>
        <v>0</v>
      </c>
      <c r="L23" s="78">
        <f t="shared" si="4"/>
        <v>0</v>
      </c>
      <c r="M23" s="71" t="s">
        <v>471</v>
      </c>
    </row>
    <row r="24" spans="1:14" x14ac:dyDescent="0.25">
      <c r="A24" s="94">
        <v>190914</v>
      </c>
      <c r="B24" s="95" t="s">
        <v>53</v>
      </c>
      <c r="C24" s="5" t="s">
        <v>70</v>
      </c>
      <c r="D24" s="6"/>
      <c r="E24" s="94">
        <v>110244</v>
      </c>
      <c r="F24" s="94" t="s">
        <v>36</v>
      </c>
      <c r="G24" s="96">
        <v>4.55</v>
      </c>
      <c r="H24" s="97">
        <f t="shared" si="5"/>
        <v>8.3920200000000005</v>
      </c>
      <c r="I24" s="5" t="s">
        <v>428</v>
      </c>
      <c r="J24" s="35"/>
      <c r="K24" s="77">
        <f t="shared" si="3"/>
        <v>0</v>
      </c>
      <c r="L24" s="78">
        <f t="shared" si="4"/>
        <v>0</v>
      </c>
      <c r="M24" s="71"/>
    </row>
    <row r="25" spans="1:14" x14ac:dyDescent="0.25">
      <c r="A25" s="94">
        <v>868673</v>
      </c>
      <c r="B25" s="95" t="s">
        <v>63</v>
      </c>
      <c r="C25" s="5" t="s">
        <v>70</v>
      </c>
      <c r="D25" s="6"/>
      <c r="E25" s="94">
        <v>110244</v>
      </c>
      <c r="F25" s="94" t="s">
        <v>46</v>
      </c>
      <c r="G25" s="96">
        <v>4.55</v>
      </c>
      <c r="H25" s="97">
        <f t="shared" si="5"/>
        <v>8.3920200000000005</v>
      </c>
      <c r="I25" s="5" t="s">
        <v>428</v>
      </c>
      <c r="J25" s="35"/>
      <c r="K25" s="77">
        <f t="shared" si="3"/>
        <v>0</v>
      </c>
      <c r="L25" s="78">
        <f t="shared" si="4"/>
        <v>0</v>
      </c>
      <c r="M25" s="71"/>
    </row>
    <row r="26" spans="1:14" x14ac:dyDescent="0.25">
      <c r="A26" s="94">
        <v>913346</v>
      </c>
      <c r="B26" s="95" t="s">
        <v>65</v>
      </c>
      <c r="C26" s="5" t="s">
        <v>80</v>
      </c>
      <c r="D26" s="6"/>
      <c r="E26" s="94">
        <v>110244</v>
      </c>
      <c r="F26" s="94" t="s">
        <v>48</v>
      </c>
      <c r="G26" s="96">
        <v>4.1399999999999997</v>
      </c>
      <c r="H26" s="97">
        <f t="shared" si="5"/>
        <v>7.6358159999999993</v>
      </c>
      <c r="I26" s="5" t="s">
        <v>428</v>
      </c>
      <c r="J26" s="35"/>
      <c r="K26" s="77">
        <f t="shared" si="3"/>
        <v>0</v>
      </c>
      <c r="L26" s="78">
        <f t="shared" si="4"/>
        <v>0</v>
      </c>
      <c r="M26" s="71"/>
    </row>
    <row r="27" spans="1:14" x14ac:dyDescent="0.25">
      <c r="A27" s="94">
        <v>245774</v>
      </c>
      <c r="B27" s="95" t="s">
        <v>54</v>
      </c>
      <c r="C27" s="5" t="s">
        <v>71</v>
      </c>
      <c r="D27" s="6"/>
      <c r="E27" s="94">
        <v>110244</v>
      </c>
      <c r="F27" s="94" t="s">
        <v>37</v>
      </c>
      <c r="G27" s="96">
        <v>4.0199999999999996</v>
      </c>
      <c r="H27" s="97">
        <f t="shared" si="5"/>
        <v>7.4144879999999995</v>
      </c>
      <c r="I27" s="5" t="s">
        <v>428</v>
      </c>
      <c r="J27" s="35"/>
      <c r="K27" s="77">
        <f t="shared" si="3"/>
        <v>0</v>
      </c>
      <c r="L27" s="78">
        <f t="shared" si="4"/>
        <v>0</v>
      </c>
      <c r="M27" s="71"/>
    </row>
    <row r="28" spans="1:14" x14ac:dyDescent="0.25">
      <c r="A28" s="94">
        <v>266977</v>
      </c>
      <c r="B28" s="95" t="s">
        <v>55</v>
      </c>
      <c r="C28" s="5" t="s">
        <v>72</v>
      </c>
      <c r="D28" s="6"/>
      <c r="E28" s="94">
        <v>110244</v>
      </c>
      <c r="F28" s="94" t="s">
        <v>38</v>
      </c>
      <c r="G28" s="96">
        <v>1.92</v>
      </c>
      <c r="H28" s="97">
        <f t="shared" si="5"/>
        <v>3.541248</v>
      </c>
      <c r="I28" s="5" t="s">
        <v>428</v>
      </c>
      <c r="J28" s="35"/>
      <c r="K28" s="77">
        <f t="shared" si="3"/>
        <v>0</v>
      </c>
      <c r="L28" s="78">
        <f t="shared" si="4"/>
        <v>0</v>
      </c>
      <c r="M28" s="71"/>
    </row>
    <row r="29" spans="1:14" x14ac:dyDescent="0.25">
      <c r="A29" s="14">
        <v>486035</v>
      </c>
      <c r="B29" s="25" t="s">
        <v>61</v>
      </c>
      <c r="C29" s="13" t="s">
        <v>77</v>
      </c>
      <c r="D29" s="14"/>
      <c r="E29" s="14">
        <v>110244</v>
      </c>
      <c r="F29" s="14" t="s">
        <v>44</v>
      </c>
      <c r="G29" s="98">
        <v>6.07</v>
      </c>
      <c r="H29" s="97">
        <f t="shared" si="5"/>
        <v>11.195508</v>
      </c>
      <c r="I29" s="13" t="s">
        <v>429</v>
      </c>
      <c r="J29" s="14"/>
      <c r="K29" s="77">
        <f t="shared" si="3"/>
        <v>0</v>
      </c>
      <c r="L29" s="78">
        <f t="shared" si="4"/>
        <v>0</v>
      </c>
      <c r="M29" s="71"/>
    </row>
    <row r="30" spans="1:14" x14ac:dyDescent="0.25">
      <c r="A30" s="14">
        <v>486033</v>
      </c>
      <c r="B30" s="25" t="s">
        <v>60</v>
      </c>
      <c r="C30" s="13" t="s">
        <v>77</v>
      </c>
      <c r="D30" s="14"/>
      <c r="E30" s="14">
        <v>110244</v>
      </c>
      <c r="F30" s="14" t="s">
        <v>43</v>
      </c>
      <c r="G30" s="98">
        <v>4.43</v>
      </c>
      <c r="H30" s="97">
        <f t="shared" si="5"/>
        <v>8.170691999999999</v>
      </c>
      <c r="I30" s="13" t="s">
        <v>429</v>
      </c>
      <c r="J30" s="14"/>
      <c r="K30" s="77">
        <f t="shared" si="3"/>
        <v>0</v>
      </c>
      <c r="L30" s="78">
        <f t="shared" si="4"/>
        <v>0</v>
      </c>
      <c r="M30" s="71"/>
    </row>
    <row r="31" spans="1:14" x14ac:dyDescent="0.25">
      <c r="A31" s="14">
        <v>315185</v>
      </c>
      <c r="B31" s="25" t="s">
        <v>59</v>
      </c>
      <c r="C31" s="13" t="s">
        <v>76</v>
      </c>
      <c r="D31" s="14"/>
      <c r="E31" s="14">
        <v>110244</v>
      </c>
      <c r="F31" s="14" t="s">
        <v>42</v>
      </c>
      <c r="G31" s="98">
        <v>3.42</v>
      </c>
      <c r="H31" s="97">
        <f t="shared" si="5"/>
        <v>6.3078479999999999</v>
      </c>
      <c r="I31" s="13" t="s">
        <v>429</v>
      </c>
      <c r="J31" s="14"/>
      <c r="K31" s="77">
        <f t="shared" si="3"/>
        <v>0</v>
      </c>
      <c r="L31" s="78">
        <f t="shared" si="4"/>
        <v>0</v>
      </c>
      <c r="M31" s="71"/>
    </row>
    <row r="32" spans="1:14" x14ac:dyDescent="0.25">
      <c r="A32" s="14">
        <v>312645</v>
      </c>
      <c r="B32" s="25" t="s">
        <v>58</v>
      </c>
      <c r="C32" s="13" t="s">
        <v>75</v>
      </c>
      <c r="D32" s="14"/>
      <c r="E32" s="14">
        <v>110244</v>
      </c>
      <c r="F32" s="14" t="s">
        <v>41</v>
      </c>
      <c r="G32" s="98">
        <v>5.13</v>
      </c>
      <c r="H32" s="97">
        <f t="shared" si="5"/>
        <v>9.4617719999999998</v>
      </c>
      <c r="I32" s="13" t="s">
        <v>429</v>
      </c>
      <c r="J32" s="14"/>
      <c r="K32" s="77">
        <f t="shared" si="3"/>
        <v>0</v>
      </c>
      <c r="L32" s="78">
        <f t="shared" si="4"/>
        <v>0</v>
      </c>
      <c r="M32" s="71"/>
    </row>
    <row r="33" spans="1:14" x14ac:dyDescent="0.25">
      <c r="A33" s="14">
        <v>995561</v>
      </c>
      <c r="B33" s="25" t="s">
        <v>68</v>
      </c>
      <c r="C33" s="13" t="s">
        <v>82</v>
      </c>
      <c r="D33" s="14"/>
      <c r="E33" s="14">
        <v>110244</v>
      </c>
      <c r="F33" s="14" t="s">
        <v>51</v>
      </c>
      <c r="G33" s="98">
        <v>2.67</v>
      </c>
      <c r="H33" s="97">
        <f t="shared" si="5"/>
        <v>4.9245479999999997</v>
      </c>
      <c r="I33" s="13" t="s">
        <v>429</v>
      </c>
      <c r="J33" s="14"/>
      <c r="K33" s="77">
        <f t="shared" si="3"/>
        <v>0</v>
      </c>
      <c r="L33" s="78">
        <f t="shared" si="4"/>
        <v>0</v>
      </c>
      <c r="M33" s="71"/>
    </row>
    <row r="34" spans="1:14" x14ac:dyDescent="0.25">
      <c r="A34" s="14">
        <v>26016</v>
      </c>
      <c r="B34" s="25" t="s">
        <v>52</v>
      </c>
      <c r="C34" s="13" t="s">
        <v>69</v>
      </c>
      <c r="D34" s="14"/>
      <c r="E34" s="14">
        <v>110244</v>
      </c>
      <c r="F34" s="14" t="s">
        <v>35</v>
      </c>
      <c r="G34" s="98">
        <v>7.5</v>
      </c>
      <c r="H34" s="97">
        <f t="shared" si="5"/>
        <v>13.833</v>
      </c>
      <c r="I34" s="13" t="s">
        <v>429</v>
      </c>
      <c r="J34" s="14"/>
      <c r="K34" s="77">
        <f t="shared" si="3"/>
        <v>0</v>
      </c>
      <c r="L34" s="78">
        <f t="shared" si="4"/>
        <v>0</v>
      </c>
      <c r="M34" s="71"/>
    </row>
    <row r="35" spans="1:14" x14ac:dyDescent="0.25">
      <c r="A35" s="14">
        <v>995560</v>
      </c>
      <c r="B35" s="25" t="s">
        <v>67</v>
      </c>
      <c r="C35" s="13" t="s">
        <v>82</v>
      </c>
      <c r="D35" s="14"/>
      <c r="E35" s="14">
        <v>110244</v>
      </c>
      <c r="F35" s="14" t="s">
        <v>50</v>
      </c>
      <c r="G35" s="98">
        <v>1.33</v>
      </c>
      <c r="H35" s="97">
        <f t="shared" si="5"/>
        <v>2.453052</v>
      </c>
      <c r="I35" s="13" t="s">
        <v>429</v>
      </c>
      <c r="J35" s="14"/>
      <c r="K35" s="77">
        <f t="shared" si="3"/>
        <v>0</v>
      </c>
      <c r="L35" s="78">
        <f t="shared" si="4"/>
        <v>0</v>
      </c>
      <c r="M35" s="71"/>
    </row>
    <row r="36" spans="1:14" x14ac:dyDescent="0.25">
      <c r="A36" s="14">
        <v>312644</v>
      </c>
      <c r="B36" s="25" t="s">
        <v>57</v>
      </c>
      <c r="C36" s="13" t="s">
        <v>74</v>
      </c>
      <c r="D36" s="14"/>
      <c r="E36" s="14">
        <v>110244</v>
      </c>
      <c r="F36" s="14" t="s">
        <v>40</v>
      </c>
      <c r="G36" s="98">
        <v>6.1</v>
      </c>
      <c r="H36" s="97">
        <f t="shared" si="5"/>
        <v>11.25084</v>
      </c>
      <c r="I36" s="13" t="s">
        <v>429</v>
      </c>
      <c r="J36" s="14"/>
      <c r="K36" s="77">
        <f t="shared" si="3"/>
        <v>0</v>
      </c>
      <c r="L36" s="78">
        <f t="shared" si="4"/>
        <v>0</v>
      </c>
      <c r="M36" s="71"/>
    </row>
    <row r="37" spans="1:14" x14ac:dyDescent="0.25">
      <c r="A37" s="14">
        <v>296259</v>
      </c>
      <c r="B37" s="25" t="s">
        <v>56</v>
      </c>
      <c r="C37" s="13" t="s">
        <v>73</v>
      </c>
      <c r="D37" s="14"/>
      <c r="E37" s="14">
        <v>110244</v>
      </c>
      <c r="F37" s="14" t="s">
        <v>39</v>
      </c>
      <c r="G37" s="98">
        <v>2.37</v>
      </c>
      <c r="H37" s="97">
        <f t="shared" si="5"/>
        <v>4.3712280000000003</v>
      </c>
      <c r="I37" s="13" t="s">
        <v>429</v>
      </c>
      <c r="J37" s="14"/>
      <c r="K37" s="77">
        <f t="shared" si="3"/>
        <v>0</v>
      </c>
      <c r="L37" s="78">
        <f t="shared" si="4"/>
        <v>0</v>
      </c>
      <c r="M37" s="71"/>
    </row>
    <row r="38" spans="1:14" x14ac:dyDescent="0.25">
      <c r="A38" s="14">
        <v>592262</v>
      </c>
      <c r="B38" s="25" t="s">
        <v>62</v>
      </c>
      <c r="C38" s="13" t="s">
        <v>78</v>
      </c>
      <c r="D38" s="14"/>
      <c r="E38" s="14">
        <v>110244</v>
      </c>
      <c r="F38" s="14" t="s">
        <v>45</v>
      </c>
      <c r="G38" s="98">
        <v>2.65</v>
      </c>
      <c r="H38" s="97">
        <f t="shared" si="5"/>
        <v>4.8876600000000003</v>
      </c>
      <c r="I38" s="13" t="s">
        <v>429</v>
      </c>
      <c r="J38" s="14"/>
      <c r="K38" s="77">
        <f t="shared" si="3"/>
        <v>0</v>
      </c>
      <c r="L38" s="78">
        <f t="shared" si="4"/>
        <v>0</v>
      </c>
      <c r="M38" s="71"/>
    </row>
    <row r="39" spans="1:14" x14ac:dyDescent="0.25">
      <c r="A39" s="14"/>
      <c r="B39" s="25"/>
      <c r="C39" s="13"/>
      <c r="D39" s="14"/>
      <c r="E39" s="14"/>
      <c r="F39" s="14"/>
      <c r="G39" s="98"/>
      <c r="H39" s="31"/>
      <c r="I39" s="13"/>
      <c r="K39" s="71"/>
      <c r="L39" s="74"/>
      <c r="M39" s="71"/>
    </row>
    <row r="40" spans="1:14" x14ac:dyDescent="0.25">
      <c r="A40" s="101" t="s">
        <v>83</v>
      </c>
      <c r="B40" s="102"/>
      <c r="C40" s="103"/>
      <c r="D40" s="104"/>
      <c r="E40" s="105"/>
      <c r="F40" s="104"/>
      <c r="G40" s="106"/>
      <c r="H40" s="107"/>
      <c r="I40" s="103"/>
      <c r="K40" s="71"/>
      <c r="L40" s="74"/>
      <c r="M40" s="71"/>
    </row>
    <row r="41" spans="1:14" x14ac:dyDescent="0.25">
      <c r="A41" s="3">
        <v>459388</v>
      </c>
      <c r="B41" s="24" t="s">
        <v>86</v>
      </c>
      <c r="C41" s="5" t="s">
        <v>89</v>
      </c>
      <c r="D41" s="6"/>
      <c r="E41" s="3">
        <v>110700</v>
      </c>
      <c r="F41" s="3">
        <v>21027</v>
      </c>
      <c r="G41" s="7">
        <v>8.91</v>
      </c>
      <c r="H41" s="28">
        <f>+G41*0.644</f>
        <v>5.7380399999999998</v>
      </c>
      <c r="I41" s="5" t="s">
        <v>428</v>
      </c>
      <c r="J41" s="35"/>
      <c r="K41" s="77">
        <f t="shared" ref="K41:K44" si="6">+J41*G41</f>
        <v>0</v>
      </c>
      <c r="L41" s="78">
        <f t="shared" ref="L41:L44" si="7">+J41*H41</f>
        <v>0</v>
      </c>
      <c r="M41" s="77">
        <f>SUM(K41:K44)</f>
        <v>0</v>
      </c>
      <c r="N41" s="78">
        <f>SUM(L41:L44)</f>
        <v>0</v>
      </c>
    </row>
    <row r="42" spans="1:14" x14ac:dyDescent="0.25">
      <c r="A42" s="3">
        <v>381518</v>
      </c>
      <c r="B42" s="24" t="s">
        <v>84</v>
      </c>
      <c r="C42" s="5" t="s">
        <v>88</v>
      </c>
      <c r="D42" s="6"/>
      <c r="E42" s="3">
        <v>110700</v>
      </c>
      <c r="F42" s="3">
        <v>6960</v>
      </c>
      <c r="G42" s="7">
        <v>4.46</v>
      </c>
      <c r="H42" s="28">
        <f t="shared" ref="H42:H44" si="8">+G42*0.644</f>
        <v>2.8722400000000001</v>
      </c>
      <c r="I42" s="5" t="s">
        <v>428</v>
      </c>
      <c r="J42" s="35"/>
      <c r="K42" s="77">
        <f t="shared" si="6"/>
        <v>0</v>
      </c>
      <c r="L42" s="78">
        <f t="shared" si="7"/>
        <v>0</v>
      </c>
      <c r="M42" s="71"/>
    </row>
    <row r="43" spans="1:14" x14ac:dyDescent="0.25">
      <c r="A43" s="3">
        <v>459389</v>
      </c>
      <c r="B43" s="24" t="s">
        <v>87</v>
      </c>
      <c r="C43" s="5" t="s">
        <v>89</v>
      </c>
      <c r="D43" s="6"/>
      <c r="E43" s="3">
        <v>110700</v>
      </c>
      <c r="F43" s="3">
        <v>21028</v>
      </c>
      <c r="G43" s="7">
        <v>8.91</v>
      </c>
      <c r="H43" s="28">
        <f t="shared" si="8"/>
        <v>5.7380399999999998</v>
      </c>
      <c r="I43" s="5" t="s">
        <v>428</v>
      </c>
      <c r="J43" s="35"/>
      <c r="K43" s="77">
        <f t="shared" si="6"/>
        <v>0</v>
      </c>
      <c r="L43" s="78">
        <f t="shared" si="7"/>
        <v>0</v>
      </c>
      <c r="M43" s="71"/>
    </row>
    <row r="44" spans="1:14" x14ac:dyDescent="0.25">
      <c r="A44" s="3">
        <v>381503</v>
      </c>
      <c r="B44" s="24" t="s">
        <v>85</v>
      </c>
      <c r="C44" s="5" t="s">
        <v>88</v>
      </c>
      <c r="D44" s="6"/>
      <c r="E44" s="3">
        <v>110700</v>
      </c>
      <c r="F44" s="3">
        <v>6961</v>
      </c>
      <c r="G44" s="7">
        <v>4.46</v>
      </c>
      <c r="H44" s="28">
        <f t="shared" si="8"/>
        <v>2.8722400000000001</v>
      </c>
      <c r="I44" s="5" t="s">
        <v>428</v>
      </c>
      <c r="J44" s="35"/>
      <c r="K44" s="77">
        <f t="shared" si="6"/>
        <v>0</v>
      </c>
      <c r="L44" s="78">
        <f t="shared" si="7"/>
        <v>0</v>
      </c>
      <c r="M44" s="71"/>
    </row>
    <row r="45" spans="1:14" x14ac:dyDescent="0.25">
      <c r="A45" s="3"/>
      <c r="B45" s="4"/>
      <c r="C45" s="5"/>
      <c r="D45" s="6"/>
      <c r="E45" s="3"/>
      <c r="F45" s="3"/>
      <c r="G45" s="7"/>
      <c r="H45" s="28"/>
      <c r="I45" s="5"/>
      <c r="K45" s="71"/>
      <c r="L45" s="74"/>
      <c r="M45" s="71"/>
    </row>
    <row r="46" spans="1:14" x14ac:dyDescent="0.25">
      <c r="A46" s="129" t="s">
        <v>90</v>
      </c>
      <c r="B46" s="130"/>
      <c r="C46" s="11"/>
      <c r="D46" s="8"/>
      <c r="E46" s="10"/>
      <c r="F46" s="8"/>
      <c r="G46" s="12"/>
      <c r="H46" s="30"/>
      <c r="I46" s="11"/>
      <c r="K46" s="71"/>
      <c r="L46" s="74"/>
      <c r="M46" s="71"/>
    </row>
    <row r="47" spans="1:14" x14ac:dyDescent="0.25">
      <c r="A47" s="6">
        <v>878195</v>
      </c>
      <c r="B47" s="24" t="s">
        <v>113</v>
      </c>
      <c r="C47" s="5" t="s">
        <v>124</v>
      </c>
      <c r="D47" s="6"/>
      <c r="E47" s="3">
        <v>100332</v>
      </c>
      <c r="F47" s="3">
        <v>878195</v>
      </c>
      <c r="G47" s="7">
        <v>9.81</v>
      </c>
      <c r="H47" s="28">
        <f>+G47*0.7987</f>
        <v>7.8352469999999999</v>
      </c>
      <c r="I47" s="5" t="s">
        <v>428</v>
      </c>
      <c r="J47" s="35"/>
      <c r="K47" s="77">
        <f t="shared" ref="K47:K63" si="9">+J47*G47</f>
        <v>0</v>
      </c>
      <c r="L47" s="78">
        <f t="shared" ref="L47:L63" si="10">+J47*H47</f>
        <v>0</v>
      </c>
      <c r="M47" s="176">
        <f>SUM(K47:K77)</f>
        <v>0</v>
      </c>
      <c r="N47" s="182">
        <f>SUM(L47:L77)</f>
        <v>0</v>
      </c>
    </row>
    <row r="48" spans="1:14" x14ac:dyDescent="0.25">
      <c r="A48" s="6">
        <v>252018</v>
      </c>
      <c r="B48" s="24" t="s">
        <v>93</v>
      </c>
      <c r="C48" s="5" t="s">
        <v>122</v>
      </c>
      <c r="D48" s="6"/>
      <c r="E48" s="3">
        <v>100332</v>
      </c>
      <c r="F48" s="3">
        <v>252018</v>
      </c>
      <c r="G48" s="7">
        <v>9.7200000000000006</v>
      </c>
      <c r="H48" s="28">
        <f t="shared" ref="H48:H77" si="11">+G48*0.7987</f>
        <v>7.7633640000000002</v>
      </c>
      <c r="I48" s="5" t="s">
        <v>428</v>
      </c>
      <c r="J48" s="35"/>
      <c r="K48" s="77">
        <f t="shared" si="9"/>
        <v>0</v>
      </c>
      <c r="L48" s="78">
        <f t="shared" si="10"/>
        <v>0</v>
      </c>
      <c r="M48" s="71"/>
    </row>
    <row r="49" spans="1:14" x14ac:dyDescent="0.25">
      <c r="A49" s="6">
        <v>878192</v>
      </c>
      <c r="B49" s="24" t="s">
        <v>112</v>
      </c>
      <c r="C49" s="5" t="s">
        <v>120</v>
      </c>
      <c r="D49" s="6"/>
      <c r="E49" s="3">
        <v>100332</v>
      </c>
      <c r="F49" s="3">
        <v>878192</v>
      </c>
      <c r="G49" s="7">
        <v>6.48</v>
      </c>
      <c r="H49" s="28">
        <f t="shared" si="11"/>
        <v>5.1755760000000004</v>
      </c>
      <c r="I49" s="5" t="s">
        <v>428</v>
      </c>
      <c r="J49" s="35"/>
      <c r="K49" s="77">
        <f t="shared" si="9"/>
        <v>0</v>
      </c>
      <c r="L49" s="78">
        <f t="shared" si="10"/>
        <v>0</v>
      </c>
      <c r="M49" s="71"/>
    </row>
    <row r="50" spans="1:14" x14ac:dyDescent="0.25">
      <c r="A50" s="6">
        <v>906434</v>
      </c>
      <c r="B50" s="24" t="s">
        <v>115</v>
      </c>
      <c r="C50" s="5" t="s">
        <v>122</v>
      </c>
      <c r="D50" s="6"/>
      <c r="E50" s="3">
        <v>100332</v>
      </c>
      <c r="F50" s="3">
        <v>906434</v>
      </c>
      <c r="G50" s="7">
        <v>9.7200000000000006</v>
      </c>
      <c r="H50" s="28">
        <f t="shared" si="11"/>
        <v>7.7633640000000002</v>
      </c>
      <c r="I50" s="5" t="s">
        <v>428</v>
      </c>
      <c r="J50" s="35"/>
      <c r="K50" s="77">
        <f t="shared" si="9"/>
        <v>0</v>
      </c>
      <c r="L50" s="78">
        <f t="shared" si="10"/>
        <v>0</v>
      </c>
      <c r="M50" s="71"/>
    </row>
    <row r="51" spans="1:14" x14ac:dyDescent="0.25">
      <c r="A51" s="6">
        <v>695149</v>
      </c>
      <c r="B51" s="24" t="s">
        <v>111</v>
      </c>
      <c r="C51" s="5" t="s">
        <v>124</v>
      </c>
      <c r="D51" s="6"/>
      <c r="E51" s="3">
        <v>100332</v>
      </c>
      <c r="F51" s="3">
        <v>695149</v>
      </c>
      <c r="G51" s="7">
        <v>10.39</v>
      </c>
      <c r="H51" s="28">
        <f t="shared" si="11"/>
        <v>8.2984930000000006</v>
      </c>
      <c r="I51" s="5" t="s">
        <v>428</v>
      </c>
      <c r="J51" s="35"/>
      <c r="K51" s="77">
        <f t="shared" si="9"/>
        <v>0</v>
      </c>
      <c r="L51" s="78">
        <f t="shared" si="10"/>
        <v>0</v>
      </c>
      <c r="M51" s="71"/>
    </row>
    <row r="52" spans="1:14" s="38" customFormat="1" x14ac:dyDescent="0.25">
      <c r="A52" s="6">
        <v>266197</v>
      </c>
      <c r="B52" s="24" t="s">
        <v>94</v>
      </c>
      <c r="C52" s="5" t="s">
        <v>123</v>
      </c>
      <c r="D52" s="6"/>
      <c r="E52" s="3">
        <v>100332</v>
      </c>
      <c r="F52" s="3">
        <v>266197</v>
      </c>
      <c r="G52" s="7">
        <v>3.56</v>
      </c>
      <c r="H52" s="28">
        <f t="shared" si="11"/>
        <v>2.843372</v>
      </c>
      <c r="I52" s="5" t="s">
        <v>428</v>
      </c>
      <c r="J52" s="35"/>
      <c r="K52" s="77">
        <f t="shared" si="9"/>
        <v>0</v>
      </c>
      <c r="L52" s="78">
        <f t="shared" si="10"/>
        <v>0</v>
      </c>
      <c r="M52" s="71"/>
      <c r="N52" s="74"/>
    </row>
    <row r="53" spans="1:14" x14ac:dyDescent="0.25">
      <c r="A53" s="6">
        <v>292524</v>
      </c>
      <c r="B53" s="24" t="s">
        <v>96</v>
      </c>
      <c r="C53" s="5" t="s">
        <v>121</v>
      </c>
      <c r="D53" s="6"/>
      <c r="E53" s="3">
        <v>100332</v>
      </c>
      <c r="F53" s="3">
        <v>292524</v>
      </c>
      <c r="G53" s="7">
        <v>4.8099999999999996</v>
      </c>
      <c r="H53" s="28">
        <f t="shared" si="11"/>
        <v>3.8417469999999994</v>
      </c>
      <c r="I53" s="5" t="s">
        <v>428</v>
      </c>
      <c r="J53" s="35"/>
      <c r="K53" s="77">
        <f t="shared" si="9"/>
        <v>0</v>
      </c>
      <c r="L53" s="78">
        <f t="shared" si="10"/>
        <v>0</v>
      </c>
      <c r="M53" s="71"/>
    </row>
    <row r="54" spans="1:14" x14ac:dyDescent="0.25">
      <c r="A54" s="6">
        <v>636861</v>
      </c>
      <c r="B54" s="24" t="s">
        <v>109</v>
      </c>
      <c r="C54" s="5" t="s">
        <v>123</v>
      </c>
      <c r="D54" s="6"/>
      <c r="E54" s="3">
        <v>100332</v>
      </c>
      <c r="F54" s="3">
        <v>636861</v>
      </c>
      <c r="G54" s="7">
        <v>3.55</v>
      </c>
      <c r="H54" s="28">
        <f t="shared" si="11"/>
        <v>2.8353849999999996</v>
      </c>
      <c r="I54" s="5" t="s">
        <v>428</v>
      </c>
      <c r="J54" s="35"/>
      <c r="K54" s="77">
        <f t="shared" si="9"/>
        <v>0</v>
      </c>
      <c r="L54" s="78">
        <f t="shared" si="10"/>
        <v>0</v>
      </c>
      <c r="M54" s="71"/>
    </row>
    <row r="55" spans="1:14" x14ac:dyDescent="0.25">
      <c r="A55" s="6">
        <v>496131</v>
      </c>
      <c r="B55" s="24" t="s">
        <v>105</v>
      </c>
      <c r="C55" s="5" t="s">
        <v>130</v>
      </c>
      <c r="D55" s="6"/>
      <c r="E55" s="3">
        <v>100332</v>
      </c>
      <c r="F55" s="3">
        <v>496131</v>
      </c>
      <c r="G55" s="7">
        <v>4.72</v>
      </c>
      <c r="H55" s="28">
        <f t="shared" si="11"/>
        <v>3.7698639999999997</v>
      </c>
      <c r="I55" s="5" t="s">
        <v>428</v>
      </c>
      <c r="J55" s="35"/>
      <c r="K55" s="77">
        <f t="shared" si="9"/>
        <v>0</v>
      </c>
      <c r="L55" s="78">
        <f t="shared" si="10"/>
        <v>0</v>
      </c>
      <c r="M55" s="71"/>
    </row>
    <row r="56" spans="1:14" x14ac:dyDescent="0.25">
      <c r="A56" s="6">
        <v>886718</v>
      </c>
      <c r="B56" s="24" t="s">
        <v>114</v>
      </c>
      <c r="C56" s="5" t="s">
        <v>124</v>
      </c>
      <c r="D56" s="6"/>
      <c r="E56" s="3">
        <v>100332</v>
      </c>
      <c r="F56" s="3">
        <v>886718</v>
      </c>
      <c r="G56" s="7">
        <v>5.9</v>
      </c>
      <c r="H56" s="28">
        <f t="shared" si="11"/>
        <v>4.7123299999999997</v>
      </c>
      <c r="I56" s="5" t="s">
        <v>428</v>
      </c>
      <c r="J56" s="35"/>
      <c r="K56" s="77">
        <f t="shared" si="9"/>
        <v>0</v>
      </c>
      <c r="L56" s="78">
        <f t="shared" si="10"/>
        <v>0</v>
      </c>
      <c r="M56" s="71"/>
    </row>
    <row r="57" spans="1:14" x14ac:dyDescent="0.25">
      <c r="A57" s="6">
        <v>341543</v>
      </c>
      <c r="B57" s="24" t="s">
        <v>97</v>
      </c>
      <c r="C57" s="5" t="s">
        <v>123</v>
      </c>
      <c r="D57" s="6"/>
      <c r="E57" s="3">
        <v>100332</v>
      </c>
      <c r="F57" s="3">
        <v>341543</v>
      </c>
      <c r="G57" s="7">
        <v>2.0499999999999998</v>
      </c>
      <c r="H57" s="28">
        <f t="shared" si="11"/>
        <v>1.6373349999999998</v>
      </c>
      <c r="I57" s="5" t="s">
        <v>428</v>
      </c>
      <c r="J57" s="35"/>
      <c r="K57" s="77">
        <f t="shared" si="9"/>
        <v>0</v>
      </c>
      <c r="L57" s="78">
        <f t="shared" si="10"/>
        <v>0</v>
      </c>
      <c r="M57" s="71"/>
    </row>
    <row r="58" spans="1:14" x14ac:dyDescent="0.25">
      <c r="A58" s="6">
        <v>971691</v>
      </c>
      <c r="B58" s="24" t="s">
        <v>118</v>
      </c>
      <c r="C58" s="5" t="s">
        <v>124</v>
      </c>
      <c r="D58" s="6"/>
      <c r="E58" s="3">
        <v>100332</v>
      </c>
      <c r="F58" s="3">
        <v>971691</v>
      </c>
      <c r="G58" s="7">
        <v>7.52</v>
      </c>
      <c r="H58" s="28">
        <f t="shared" si="11"/>
        <v>6.0062239999999996</v>
      </c>
      <c r="I58" s="5" t="s">
        <v>428</v>
      </c>
      <c r="J58" s="35"/>
      <c r="K58" s="77">
        <f t="shared" si="9"/>
        <v>0</v>
      </c>
      <c r="L58" s="78">
        <f t="shared" si="10"/>
        <v>0</v>
      </c>
      <c r="M58" s="71"/>
    </row>
    <row r="59" spans="1:14" x14ac:dyDescent="0.25">
      <c r="A59" s="6">
        <v>435663</v>
      </c>
      <c r="B59" s="24" t="s">
        <v>103</v>
      </c>
      <c r="C59" s="5" t="s">
        <v>128</v>
      </c>
      <c r="D59" s="6"/>
      <c r="E59" s="3">
        <v>100332</v>
      </c>
      <c r="F59" s="3">
        <v>435663</v>
      </c>
      <c r="G59" s="7">
        <v>7.33</v>
      </c>
      <c r="H59" s="28">
        <f t="shared" si="11"/>
        <v>5.8544710000000002</v>
      </c>
      <c r="I59" s="5" t="s">
        <v>428</v>
      </c>
      <c r="J59" s="35"/>
      <c r="K59" s="77">
        <f t="shared" si="9"/>
        <v>0</v>
      </c>
      <c r="L59" s="78">
        <f t="shared" si="10"/>
        <v>0</v>
      </c>
      <c r="M59" s="71"/>
    </row>
    <row r="60" spans="1:14" x14ac:dyDescent="0.25">
      <c r="A60" s="6">
        <v>359769</v>
      </c>
      <c r="B60" s="24" t="s">
        <v>99</v>
      </c>
      <c r="C60" s="5" t="s">
        <v>124</v>
      </c>
      <c r="D60" s="6"/>
      <c r="E60" s="3">
        <v>100332</v>
      </c>
      <c r="F60" s="3">
        <v>359769</v>
      </c>
      <c r="G60" s="7">
        <v>7.33</v>
      </c>
      <c r="H60" s="28">
        <f t="shared" si="11"/>
        <v>5.8544710000000002</v>
      </c>
      <c r="I60" s="5" t="s">
        <v>428</v>
      </c>
      <c r="J60" s="35"/>
      <c r="K60" s="77">
        <f t="shared" si="9"/>
        <v>0</v>
      </c>
      <c r="L60" s="78">
        <f t="shared" si="10"/>
        <v>0</v>
      </c>
      <c r="M60" s="71"/>
    </row>
    <row r="61" spans="1:14" x14ac:dyDescent="0.25">
      <c r="A61" s="6">
        <v>683226</v>
      </c>
      <c r="B61" s="24" t="s">
        <v>110</v>
      </c>
      <c r="C61" s="5" t="s">
        <v>124</v>
      </c>
      <c r="D61" s="6"/>
      <c r="E61" s="3">
        <v>100332</v>
      </c>
      <c r="F61" s="3">
        <v>683226</v>
      </c>
      <c r="G61" s="7">
        <v>12.35</v>
      </c>
      <c r="H61" s="28">
        <f t="shared" si="11"/>
        <v>9.8639449999999993</v>
      </c>
      <c r="I61" s="5" t="s">
        <v>428</v>
      </c>
      <c r="J61" s="35"/>
      <c r="K61" s="77">
        <f t="shared" si="9"/>
        <v>0</v>
      </c>
      <c r="L61" s="78">
        <f t="shared" si="10"/>
        <v>0</v>
      </c>
      <c r="M61" s="71"/>
    </row>
    <row r="62" spans="1:14" x14ac:dyDescent="0.25">
      <c r="A62" s="35">
        <v>485465</v>
      </c>
      <c r="B62" s="36" t="s">
        <v>119</v>
      </c>
      <c r="C62" s="34" t="s">
        <v>124</v>
      </c>
      <c r="D62" s="35"/>
      <c r="E62" s="33">
        <v>100332</v>
      </c>
      <c r="F62" s="33">
        <v>973157</v>
      </c>
      <c r="G62" s="37">
        <v>15.35</v>
      </c>
      <c r="H62" s="28">
        <f t="shared" si="11"/>
        <v>12.260045</v>
      </c>
      <c r="I62" s="34" t="s">
        <v>428</v>
      </c>
      <c r="J62" s="35"/>
      <c r="K62" s="77">
        <f t="shared" si="9"/>
        <v>0</v>
      </c>
      <c r="L62" s="78">
        <f t="shared" si="10"/>
        <v>0</v>
      </c>
      <c r="M62" s="71"/>
    </row>
    <row r="63" spans="1:14" s="27" customFormat="1" x14ac:dyDescent="0.25">
      <c r="A63" s="14">
        <v>971538</v>
      </c>
      <c r="B63" s="25" t="s">
        <v>116</v>
      </c>
      <c r="C63" s="13" t="s">
        <v>125</v>
      </c>
      <c r="D63" s="14"/>
      <c r="E63" s="15">
        <v>100332</v>
      </c>
      <c r="F63" s="15">
        <v>971538</v>
      </c>
      <c r="G63" s="18">
        <v>6.6</v>
      </c>
      <c r="H63" s="28">
        <f t="shared" si="11"/>
        <v>5.2714199999999991</v>
      </c>
      <c r="I63" s="13" t="s">
        <v>429</v>
      </c>
      <c r="J63" s="14"/>
      <c r="K63" s="77">
        <f t="shared" si="9"/>
        <v>0</v>
      </c>
      <c r="L63" s="78">
        <f t="shared" si="10"/>
        <v>0</v>
      </c>
      <c r="M63" s="71"/>
      <c r="N63" s="74"/>
    </row>
    <row r="64" spans="1:14" x14ac:dyDescent="0.25">
      <c r="A64" s="14">
        <v>51381</v>
      </c>
      <c r="B64" s="25" t="s">
        <v>91</v>
      </c>
      <c r="C64" s="13" t="s">
        <v>120</v>
      </c>
      <c r="D64" s="14"/>
      <c r="E64" s="15">
        <v>100332</v>
      </c>
      <c r="F64" s="15">
        <v>51381</v>
      </c>
      <c r="G64" s="18">
        <v>6.48</v>
      </c>
      <c r="H64" s="28">
        <f t="shared" si="11"/>
        <v>5.1755760000000004</v>
      </c>
      <c r="I64" s="13" t="s">
        <v>429</v>
      </c>
      <c r="J64" s="14"/>
      <c r="K64" s="77">
        <f t="shared" ref="K64:K77" si="12">+J64*G64</f>
        <v>0</v>
      </c>
      <c r="L64" s="78">
        <f t="shared" ref="L64:L77" si="13">+J64*H64</f>
        <v>0</v>
      </c>
      <c r="M64" s="71"/>
    </row>
    <row r="65" spans="1:14" x14ac:dyDescent="0.25">
      <c r="A65" s="14">
        <v>586503</v>
      </c>
      <c r="B65" s="25" t="s">
        <v>106</v>
      </c>
      <c r="C65" s="13" t="s">
        <v>122</v>
      </c>
      <c r="D65" s="14"/>
      <c r="E65" s="15">
        <v>100332</v>
      </c>
      <c r="F65" s="15">
        <v>586503</v>
      </c>
      <c r="G65" s="18">
        <v>10.09</v>
      </c>
      <c r="H65" s="28">
        <f t="shared" si="11"/>
        <v>8.0588829999999998</v>
      </c>
      <c r="I65" s="13" t="s">
        <v>429</v>
      </c>
      <c r="J65" s="14"/>
      <c r="K65" s="77">
        <f t="shared" si="12"/>
        <v>0</v>
      </c>
      <c r="L65" s="78">
        <f t="shared" si="13"/>
        <v>0</v>
      </c>
      <c r="M65" s="71"/>
    </row>
    <row r="66" spans="1:14" x14ac:dyDescent="0.25">
      <c r="A66" s="14">
        <v>346613</v>
      </c>
      <c r="B66" s="25" t="s">
        <v>98</v>
      </c>
      <c r="C66" s="13" t="s">
        <v>125</v>
      </c>
      <c r="D66" s="14"/>
      <c r="E66" s="15">
        <v>100332</v>
      </c>
      <c r="F66" s="15">
        <v>346613</v>
      </c>
      <c r="G66" s="18">
        <v>6.93</v>
      </c>
      <c r="H66" s="28">
        <f t="shared" si="11"/>
        <v>5.5349909999999998</v>
      </c>
      <c r="I66" s="13" t="s">
        <v>429</v>
      </c>
      <c r="J66" s="14"/>
      <c r="K66" s="77">
        <f t="shared" si="12"/>
        <v>0</v>
      </c>
      <c r="L66" s="78">
        <f t="shared" si="13"/>
        <v>0</v>
      </c>
      <c r="M66" s="71"/>
    </row>
    <row r="67" spans="1:14" x14ac:dyDescent="0.25">
      <c r="A67" s="14">
        <v>586505</v>
      </c>
      <c r="B67" s="25" t="s">
        <v>107</v>
      </c>
      <c r="C67" s="13" t="s">
        <v>122</v>
      </c>
      <c r="D67" s="14"/>
      <c r="E67" s="15">
        <v>100332</v>
      </c>
      <c r="F67" s="15">
        <v>586505</v>
      </c>
      <c r="G67" s="18">
        <v>9.43</v>
      </c>
      <c r="H67" s="28">
        <f t="shared" si="11"/>
        <v>7.5317409999999994</v>
      </c>
      <c r="I67" s="13" t="s">
        <v>429</v>
      </c>
      <c r="J67" s="14"/>
      <c r="K67" s="77">
        <f t="shared" si="12"/>
        <v>0</v>
      </c>
      <c r="L67" s="78">
        <f t="shared" si="13"/>
        <v>0</v>
      </c>
      <c r="M67" s="71"/>
    </row>
    <row r="68" spans="1:14" x14ac:dyDescent="0.25">
      <c r="A68" s="14">
        <v>491995</v>
      </c>
      <c r="B68" s="25" t="s">
        <v>104</v>
      </c>
      <c r="C68" s="13" t="s">
        <v>129</v>
      </c>
      <c r="D68" s="14"/>
      <c r="E68" s="15">
        <v>100332</v>
      </c>
      <c r="F68" s="15">
        <v>491995</v>
      </c>
      <c r="G68" s="18">
        <v>3.89</v>
      </c>
      <c r="H68" s="28">
        <f t="shared" si="11"/>
        <v>3.1069429999999998</v>
      </c>
      <c r="I68" s="13" t="s">
        <v>429</v>
      </c>
      <c r="J68" s="14"/>
      <c r="K68" s="77">
        <f t="shared" si="12"/>
        <v>0</v>
      </c>
      <c r="L68" s="78">
        <f t="shared" si="13"/>
        <v>0</v>
      </c>
      <c r="M68" s="71"/>
    </row>
    <row r="69" spans="1:14" x14ac:dyDescent="0.25">
      <c r="A69" s="14">
        <v>529391</v>
      </c>
      <c r="B69" s="25" t="s">
        <v>104</v>
      </c>
      <c r="C69" s="13" t="s">
        <v>125</v>
      </c>
      <c r="D69" s="14"/>
      <c r="E69" s="15">
        <v>100332</v>
      </c>
      <c r="F69" s="15">
        <v>529391</v>
      </c>
      <c r="G69" s="18">
        <v>6.45</v>
      </c>
      <c r="H69" s="28">
        <f t="shared" si="11"/>
        <v>5.1516149999999996</v>
      </c>
      <c r="I69" s="13" t="s">
        <v>429</v>
      </c>
      <c r="J69" s="14"/>
      <c r="K69" s="77">
        <f t="shared" si="12"/>
        <v>0</v>
      </c>
      <c r="L69" s="78">
        <f t="shared" si="13"/>
        <v>0</v>
      </c>
      <c r="M69" s="71"/>
    </row>
    <row r="70" spans="1:14" x14ac:dyDescent="0.25">
      <c r="A70" s="14">
        <v>74398</v>
      </c>
      <c r="B70" s="25" t="s">
        <v>92</v>
      </c>
      <c r="C70" s="13" t="s">
        <v>121</v>
      </c>
      <c r="D70" s="14"/>
      <c r="E70" s="15">
        <v>100332</v>
      </c>
      <c r="F70" s="15">
        <v>74398</v>
      </c>
      <c r="G70" s="18">
        <v>4.21</v>
      </c>
      <c r="H70" s="28">
        <f t="shared" si="11"/>
        <v>3.362527</v>
      </c>
      <c r="I70" s="13" t="s">
        <v>429</v>
      </c>
      <c r="J70" s="14"/>
      <c r="K70" s="77">
        <f t="shared" si="12"/>
        <v>0</v>
      </c>
      <c r="L70" s="78">
        <f t="shared" si="13"/>
        <v>0</v>
      </c>
      <c r="M70" s="71"/>
    </row>
    <row r="71" spans="1:14" x14ac:dyDescent="0.25">
      <c r="A71" s="14">
        <v>971576</v>
      </c>
      <c r="B71" s="25" t="s">
        <v>117</v>
      </c>
      <c r="C71" s="13" t="s">
        <v>124</v>
      </c>
      <c r="D71" s="14"/>
      <c r="E71" s="15">
        <v>100332</v>
      </c>
      <c r="F71" s="15">
        <v>971576</v>
      </c>
      <c r="G71" s="18">
        <v>30.97</v>
      </c>
      <c r="H71" s="28">
        <f t="shared" si="11"/>
        <v>24.735738999999999</v>
      </c>
      <c r="I71" s="13" t="s">
        <v>429</v>
      </c>
      <c r="J71" s="14"/>
      <c r="K71" s="77">
        <f t="shared" si="12"/>
        <v>0</v>
      </c>
      <c r="L71" s="78">
        <f t="shared" si="13"/>
        <v>0</v>
      </c>
      <c r="M71" s="71"/>
    </row>
    <row r="72" spans="1:14" x14ac:dyDescent="0.25">
      <c r="A72" s="14">
        <v>432328</v>
      </c>
      <c r="B72" s="25" t="s">
        <v>101</v>
      </c>
      <c r="C72" s="13" t="s">
        <v>126</v>
      </c>
      <c r="D72" s="14"/>
      <c r="E72" s="15">
        <v>100332</v>
      </c>
      <c r="F72" s="15">
        <v>432328</v>
      </c>
      <c r="G72" s="18">
        <v>2.36</v>
      </c>
      <c r="H72" s="28">
        <f t="shared" si="11"/>
        <v>1.8849319999999998</v>
      </c>
      <c r="I72" s="13" t="s">
        <v>429</v>
      </c>
      <c r="J72" s="14"/>
      <c r="K72" s="77">
        <f t="shared" si="12"/>
        <v>0</v>
      </c>
      <c r="L72" s="78">
        <f t="shared" si="13"/>
        <v>0</v>
      </c>
      <c r="M72" s="71"/>
    </row>
    <row r="73" spans="1:14" x14ac:dyDescent="0.25">
      <c r="A73" s="14">
        <v>586506</v>
      </c>
      <c r="B73" s="25" t="s">
        <v>108</v>
      </c>
      <c r="C73" s="13" t="s">
        <v>122</v>
      </c>
      <c r="D73" s="14"/>
      <c r="E73" s="15">
        <v>100332</v>
      </c>
      <c r="F73" s="15">
        <v>586506</v>
      </c>
      <c r="G73" s="18">
        <v>5.61</v>
      </c>
      <c r="H73" s="28">
        <f t="shared" si="11"/>
        <v>4.4807069999999998</v>
      </c>
      <c r="I73" s="13" t="s">
        <v>429</v>
      </c>
      <c r="J73" s="14"/>
      <c r="K73" s="77">
        <f t="shared" si="12"/>
        <v>0</v>
      </c>
      <c r="L73" s="78">
        <f t="shared" si="13"/>
        <v>0</v>
      </c>
      <c r="M73" s="71"/>
    </row>
    <row r="74" spans="1:14" x14ac:dyDescent="0.25">
      <c r="A74" s="14">
        <v>432333</v>
      </c>
      <c r="B74" s="25" t="s">
        <v>102</v>
      </c>
      <c r="C74" s="13" t="s">
        <v>127</v>
      </c>
      <c r="D74" s="14"/>
      <c r="E74" s="15">
        <v>100332</v>
      </c>
      <c r="F74" s="15">
        <v>432333</v>
      </c>
      <c r="G74" s="18">
        <v>3.67</v>
      </c>
      <c r="H74" s="28">
        <f t="shared" si="11"/>
        <v>2.9312289999999996</v>
      </c>
      <c r="I74" s="13" t="s">
        <v>429</v>
      </c>
      <c r="J74" s="14"/>
      <c r="K74" s="77">
        <f t="shared" si="12"/>
        <v>0</v>
      </c>
      <c r="L74" s="78">
        <f t="shared" si="13"/>
        <v>0</v>
      </c>
      <c r="M74" s="71"/>
    </row>
    <row r="75" spans="1:14" x14ac:dyDescent="0.25">
      <c r="A75" s="14">
        <v>463084</v>
      </c>
      <c r="B75" s="25" t="s">
        <v>102</v>
      </c>
      <c r="C75" s="13" t="s">
        <v>123</v>
      </c>
      <c r="D75" s="14"/>
      <c r="E75" s="15">
        <v>100332</v>
      </c>
      <c r="F75" s="15">
        <v>463084</v>
      </c>
      <c r="G75" s="18">
        <v>3.98</v>
      </c>
      <c r="H75" s="28">
        <f t="shared" si="11"/>
        <v>3.1788259999999999</v>
      </c>
      <c r="I75" s="13" t="s">
        <v>429</v>
      </c>
      <c r="J75" s="14"/>
      <c r="K75" s="77">
        <f t="shared" si="12"/>
        <v>0</v>
      </c>
      <c r="L75" s="78">
        <f t="shared" si="13"/>
        <v>0</v>
      </c>
      <c r="M75" s="71"/>
    </row>
    <row r="76" spans="1:14" x14ac:dyDescent="0.25">
      <c r="A76" s="14">
        <v>390787</v>
      </c>
      <c r="B76" s="25" t="s">
        <v>100</v>
      </c>
      <c r="C76" s="13" t="s">
        <v>124</v>
      </c>
      <c r="D76" s="14"/>
      <c r="E76" s="15">
        <v>100332</v>
      </c>
      <c r="F76" s="15">
        <v>390787</v>
      </c>
      <c r="G76" s="18">
        <v>12.26</v>
      </c>
      <c r="H76" s="28">
        <f t="shared" si="11"/>
        <v>9.7920619999999996</v>
      </c>
      <c r="I76" s="13" t="s">
        <v>429</v>
      </c>
      <c r="J76" s="14"/>
      <c r="K76" s="77">
        <f t="shared" si="12"/>
        <v>0</v>
      </c>
      <c r="L76" s="78">
        <f t="shared" si="13"/>
        <v>0</v>
      </c>
      <c r="M76" s="71"/>
    </row>
    <row r="77" spans="1:14" x14ac:dyDescent="0.25">
      <c r="A77" s="14">
        <v>276304</v>
      </c>
      <c r="B77" s="25" t="s">
        <v>95</v>
      </c>
      <c r="C77" s="13" t="s">
        <v>124</v>
      </c>
      <c r="D77" s="14"/>
      <c r="E77" s="15">
        <v>100332</v>
      </c>
      <c r="F77" s="15">
        <v>276304</v>
      </c>
      <c r="G77" s="18">
        <v>10.32</v>
      </c>
      <c r="H77" s="28">
        <f t="shared" si="11"/>
        <v>8.242583999999999</v>
      </c>
      <c r="I77" s="13" t="s">
        <v>429</v>
      </c>
      <c r="J77" s="14"/>
      <c r="K77" s="77">
        <f t="shared" si="12"/>
        <v>0</v>
      </c>
      <c r="L77" s="78">
        <f t="shared" si="13"/>
        <v>0</v>
      </c>
      <c r="M77" s="71"/>
    </row>
    <row r="78" spans="1:14" x14ac:dyDescent="0.25">
      <c r="A78" s="14"/>
      <c r="B78" s="61"/>
      <c r="C78" s="125"/>
      <c r="D78" s="14"/>
      <c r="E78" s="15"/>
      <c r="F78" s="15"/>
      <c r="G78" s="18"/>
      <c r="H78" s="29"/>
      <c r="I78" s="13"/>
      <c r="J78" s="126"/>
      <c r="K78" s="127"/>
      <c r="L78" s="128"/>
      <c r="M78" s="71"/>
    </row>
    <row r="79" spans="1:14" x14ac:dyDescent="0.25">
      <c r="A79" s="9" t="s">
        <v>460</v>
      </c>
      <c r="B79" s="1"/>
      <c r="C79" s="2"/>
      <c r="D79" s="8"/>
      <c r="E79" s="10" t="s">
        <v>7</v>
      </c>
      <c r="F79" s="8" t="s">
        <v>1</v>
      </c>
      <c r="G79" s="12" t="s">
        <v>8</v>
      </c>
      <c r="H79" s="30" t="s">
        <v>9</v>
      </c>
      <c r="I79" s="11" t="s">
        <v>6</v>
      </c>
      <c r="K79" s="71"/>
      <c r="L79" s="74"/>
      <c r="M79" s="71"/>
    </row>
    <row r="80" spans="1:14" x14ac:dyDescent="0.25">
      <c r="A80" s="3">
        <v>346808</v>
      </c>
      <c r="B80" s="23" t="s">
        <v>136</v>
      </c>
      <c r="C80" s="4" t="s">
        <v>137</v>
      </c>
      <c r="D80" s="3"/>
      <c r="E80" s="3">
        <v>110244</v>
      </c>
      <c r="F80" s="19">
        <v>17020111120</v>
      </c>
      <c r="G80" s="20">
        <v>9</v>
      </c>
      <c r="H80" s="28">
        <f>+G80*1.8444</f>
        <v>16.599599999999999</v>
      </c>
      <c r="I80" s="5" t="s">
        <v>428</v>
      </c>
      <c r="J80" s="14"/>
      <c r="K80" s="77">
        <f t="shared" ref="K80:K82" si="14">+J80*G80</f>
        <v>0</v>
      </c>
      <c r="L80" s="78">
        <f t="shared" ref="L80:L82" si="15">+J80*H80</f>
        <v>0</v>
      </c>
      <c r="M80" s="77">
        <f>SUM(K80:K82)</f>
        <v>0</v>
      </c>
      <c r="N80" s="78">
        <f>SUM(L80:L82)</f>
        <v>0</v>
      </c>
    </row>
    <row r="81" spans="1:14" x14ac:dyDescent="0.25">
      <c r="A81" s="3">
        <v>445362</v>
      </c>
      <c r="B81" s="23" t="s">
        <v>159</v>
      </c>
      <c r="C81" s="4" t="s">
        <v>160</v>
      </c>
      <c r="D81" s="3"/>
      <c r="E81" s="3">
        <v>110244</v>
      </c>
      <c r="F81" s="19">
        <v>17023721120</v>
      </c>
      <c r="G81" s="20">
        <v>6.75</v>
      </c>
      <c r="H81" s="28">
        <f t="shared" ref="H81:H82" si="16">+G81*1.8444</f>
        <v>12.4497</v>
      </c>
      <c r="I81" s="5" t="s">
        <v>428</v>
      </c>
      <c r="J81" s="14"/>
      <c r="K81" s="77">
        <f t="shared" si="14"/>
        <v>0</v>
      </c>
      <c r="L81" s="78">
        <f t="shared" si="15"/>
        <v>0</v>
      </c>
      <c r="M81" s="71"/>
    </row>
    <row r="82" spans="1:14" x14ac:dyDescent="0.25">
      <c r="A82" s="3">
        <v>915744</v>
      </c>
      <c r="B82" s="23" t="s">
        <v>176</v>
      </c>
      <c r="C82" s="4" t="s">
        <v>177</v>
      </c>
      <c r="D82" s="3"/>
      <c r="E82" s="3">
        <v>110244</v>
      </c>
      <c r="F82" s="19">
        <v>17021081120</v>
      </c>
      <c r="G82" s="20">
        <v>6.75</v>
      </c>
      <c r="H82" s="28">
        <f t="shared" si="16"/>
        <v>12.4497</v>
      </c>
      <c r="I82" s="5" t="s">
        <v>428</v>
      </c>
      <c r="J82" s="14"/>
      <c r="K82" s="77">
        <f t="shared" si="14"/>
        <v>0</v>
      </c>
      <c r="L82" s="78">
        <f t="shared" si="15"/>
        <v>0</v>
      </c>
      <c r="M82" s="71"/>
    </row>
    <row r="83" spans="1:14" x14ac:dyDescent="0.25">
      <c r="A83" s="3"/>
      <c r="B83" s="5"/>
      <c r="C83" s="4"/>
      <c r="D83" s="3"/>
      <c r="E83" s="3"/>
      <c r="F83" s="19"/>
      <c r="G83" s="20"/>
      <c r="H83" s="28"/>
      <c r="I83" s="5"/>
      <c r="K83" s="71"/>
      <c r="L83" s="74"/>
      <c r="M83" s="71"/>
    </row>
    <row r="84" spans="1:14" x14ac:dyDescent="0.25">
      <c r="A84" s="3"/>
      <c r="B84" s="5"/>
      <c r="C84" s="4"/>
      <c r="D84" s="3"/>
      <c r="E84" s="3"/>
      <c r="F84" s="19"/>
      <c r="G84" s="20"/>
      <c r="H84" s="28"/>
      <c r="I84" s="5"/>
      <c r="K84" s="71"/>
      <c r="L84" s="74"/>
      <c r="M84" s="71"/>
    </row>
    <row r="85" spans="1:14" x14ac:dyDescent="0.25">
      <c r="A85" s="9" t="s">
        <v>461</v>
      </c>
      <c r="B85" s="1"/>
      <c r="C85" s="4"/>
      <c r="D85" s="3"/>
      <c r="E85" s="3"/>
      <c r="F85" s="19"/>
      <c r="G85" s="20"/>
      <c r="H85" s="28"/>
      <c r="I85" s="5"/>
      <c r="K85" s="71"/>
      <c r="L85" s="74"/>
      <c r="M85" s="71"/>
    </row>
    <row r="86" spans="1:14" x14ac:dyDescent="0.25">
      <c r="A86" s="3">
        <v>267896</v>
      </c>
      <c r="B86" s="23" t="s">
        <v>133</v>
      </c>
      <c r="C86" s="4" t="s">
        <v>134</v>
      </c>
      <c r="D86" s="3"/>
      <c r="E86" s="3" t="s">
        <v>131</v>
      </c>
      <c r="F86" s="19">
        <v>10383500928</v>
      </c>
      <c r="G86" s="20">
        <v>13.75</v>
      </c>
      <c r="H86" s="28">
        <f>+G86*1.4903</f>
        <v>20.491624999999999</v>
      </c>
      <c r="I86" s="5" t="s">
        <v>428</v>
      </c>
      <c r="J86" s="14"/>
      <c r="K86" s="77">
        <f t="shared" ref="K86" si="17">+J86*G86</f>
        <v>0</v>
      </c>
      <c r="L86" s="78">
        <f t="shared" ref="L86" si="18">+J86*H86</f>
        <v>0</v>
      </c>
      <c r="M86" s="77">
        <f>SUM(K86:K126)</f>
        <v>0</v>
      </c>
      <c r="N86" s="78">
        <f>SUM(L86:L126)</f>
        <v>0</v>
      </c>
    </row>
    <row r="87" spans="1:14" x14ac:dyDescent="0.25">
      <c r="A87" s="3">
        <v>795589</v>
      </c>
      <c r="B87" s="23" t="s">
        <v>172</v>
      </c>
      <c r="C87" s="4" t="s">
        <v>173</v>
      </c>
      <c r="D87" s="3"/>
      <c r="E87" s="3" t="s">
        <v>131</v>
      </c>
      <c r="F87" s="19">
        <v>10703000928</v>
      </c>
      <c r="G87" s="20">
        <v>30.95</v>
      </c>
      <c r="H87" s="28">
        <f t="shared" ref="H87:H126" si="19">+G87*1.4903</f>
        <v>46.124784999999996</v>
      </c>
      <c r="I87" s="5" t="s">
        <v>428</v>
      </c>
      <c r="J87" s="14"/>
      <c r="K87" s="77">
        <f t="shared" ref="K87:K126" si="20">+J87*G87</f>
        <v>0</v>
      </c>
      <c r="L87" s="78">
        <f t="shared" ref="L87:L126" si="21">+J87*H87</f>
        <v>0</v>
      </c>
      <c r="M87" s="71"/>
    </row>
    <row r="88" spans="1:14" x14ac:dyDescent="0.25">
      <c r="A88" s="3"/>
      <c r="B88" s="23"/>
      <c r="C88" s="4"/>
      <c r="D88" s="3"/>
      <c r="E88" s="3"/>
      <c r="F88" s="19"/>
      <c r="G88" s="20"/>
      <c r="H88" s="28"/>
      <c r="I88" s="5"/>
      <c r="J88" s="14"/>
      <c r="K88" s="77"/>
      <c r="L88" s="78"/>
      <c r="M88" s="71"/>
    </row>
    <row r="89" spans="1:14" x14ac:dyDescent="0.25">
      <c r="A89" s="131">
        <v>705807</v>
      </c>
      <c r="B89" s="146" t="s">
        <v>170</v>
      </c>
      <c r="C89" s="147" t="s">
        <v>171</v>
      </c>
      <c r="D89" s="131">
        <v>70</v>
      </c>
      <c r="E89" s="131" t="s">
        <v>132</v>
      </c>
      <c r="F89" s="148">
        <v>10460120928</v>
      </c>
      <c r="G89" s="149">
        <v>5.69</v>
      </c>
      <c r="H89" s="150">
        <f>12.71+8.48</f>
        <v>21.19</v>
      </c>
      <c r="I89" s="5" t="s">
        <v>428</v>
      </c>
      <c r="J89" s="14"/>
      <c r="K89" s="77">
        <f t="shared" si="20"/>
        <v>0</v>
      </c>
      <c r="L89" s="78">
        <f t="shared" si="21"/>
        <v>0</v>
      </c>
      <c r="M89" s="71"/>
    </row>
    <row r="90" spans="1:14" x14ac:dyDescent="0.25">
      <c r="A90" s="131">
        <v>705807</v>
      </c>
      <c r="B90" s="143"/>
      <c r="C90" s="144"/>
      <c r="D90" s="3"/>
      <c r="E90" s="131" t="s">
        <v>131</v>
      </c>
      <c r="F90" s="148">
        <v>10460120928</v>
      </c>
      <c r="G90" s="149">
        <v>8.5299999999999994</v>
      </c>
      <c r="H90" s="150"/>
      <c r="I90" s="5" t="s">
        <v>428</v>
      </c>
      <c r="J90" s="145"/>
      <c r="K90" s="77">
        <f t="shared" si="20"/>
        <v>0</v>
      </c>
      <c r="L90" s="78">
        <f t="shared" si="21"/>
        <v>0</v>
      </c>
      <c r="M90" s="71"/>
    </row>
    <row r="91" spans="1:14" s="142" customFormat="1" x14ac:dyDescent="0.25">
      <c r="A91" s="134"/>
      <c r="B91" s="135"/>
      <c r="C91" s="136"/>
      <c r="D91" s="134"/>
      <c r="E91" s="134"/>
      <c r="F91" s="137"/>
      <c r="G91" s="138"/>
      <c r="H91" s="139"/>
      <c r="I91" s="120"/>
      <c r="J91" s="140"/>
      <c r="K91" s="141"/>
      <c r="L91" s="123"/>
      <c r="M91" s="177"/>
      <c r="N91" s="183"/>
    </row>
    <row r="92" spans="1:14" x14ac:dyDescent="0.25">
      <c r="A92" s="3">
        <v>428479</v>
      </c>
      <c r="B92" s="23" t="s">
        <v>154</v>
      </c>
      <c r="C92" s="4" t="s">
        <v>155</v>
      </c>
      <c r="D92" s="3"/>
      <c r="E92" s="3" t="s">
        <v>132</v>
      </c>
      <c r="F92" s="19">
        <v>16660100928</v>
      </c>
      <c r="G92" s="20">
        <v>23.72</v>
      </c>
      <c r="H92" s="28">
        <f t="shared" si="19"/>
        <v>35.349916</v>
      </c>
      <c r="I92" s="5" t="s">
        <v>428</v>
      </c>
      <c r="J92" s="14"/>
      <c r="K92" s="77">
        <f t="shared" si="20"/>
        <v>0</v>
      </c>
      <c r="L92" s="78">
        <f t="shared" si="21"/>
        <v>0</v>
      </c>
      <c r="M92" s="71"/>
    </row>
    <row r="93" spans="1:14" x14ac:dyDescent="0.25">
      <c r="A93" s="3"/>
      <c r="B93" s="23"/>
      <c r="C93" s="4"/>
      <c r="D93" s="3"/>
      <c r="E93" s="3"/>
      <c r="F93" s="19"/>
      <c r="G93" s="20"/>
      <c r="H93" s="28"/>
      <c r="I93" s="5"/>
      <c r="J93" s="14"/>
      <c r="K93" s="77"/>
      <c r="L93" s="78"/>
      <c r="M93" s="71"/>
    </row>
    <row r="94" spans="1:14" x14ac:dyDescent="0.25">
      <c r="A94" s="151">
        <v>366211</v>
      </c>
      <c r="B94" s="152" t="s">
        <v>140</v>
      </c>
      <c r="C94" s="153" t="s">
        <v>141</v>
      </c>
      <c r="D94" s="151"/>
      <c r="E94" s="151" t="s">
        <v>132</v>
      </c>
      <c r="F94" s="154">
        <v>10703640928</v>
      </c>
      <c r="G94" s="155">
        <v>9</v>
      </c>
      <c r="H94" s="156">
        <v>27.96</v>
      </c>
      <c r="I94" s="5" t="s">
        <v>428</v>
      </c>
      <c r="J94" s="14"/>
      <c r="K94" s="77">
        <f t="shared" si="20"/>
        <v>0</v>
      </c>
      <c r="L94" s="78">
        <f t="shared" si="21"/>
        <v>0</v>
      </c>
      <c r="M94" s="71"/>
    </row>
    <row r="95" spans="1:14" x14ac:dyDescent="0.25">
      <c r="A95" s="151">
        <v>366211</v>
      </c>
      <c r="B95" s="144"/>
      <c r="C95" s="144"/>
      <c r="D95" s="151"/>
      <c r="E95" s="151" t="s">
        <v>131</v>
      </c>
      <c r="F95" s="154">
        <v>10703640928</v>
      </c>
      <c r="G95" s="155">
        <v>9.76</v>
      </c>
      <c r="H95" s="156"/>
      <c r="I95" s="5" t="s">
        <v>428</v>
      </c>
      <c r="J95" s="144"/>
      <c r="K95" s="77">
        <f t="shared" si="20"/>
        <v>0</v>
      </c>
      <c r="L95" s="78">
        <f t="shared" si="21"/>
        <v>0</v>
      </c>
      <c r="M95" s="71"/>
    </row>
    <row r="96" spans="1:14" s="142" customFormat="1" x14ac:dyDescent="0.25">
      <c r="A96" s="134"/>
      <c r="B96" s="135"/>
      <c r="C96" s="136"/>
      <c r="D96" s="134"/>
      <c r="E96" s="134"/>
      <c r="F96" s="137"/>
      <c r="G96" s="138"/>
      <c r="H96" s="139"/>
      <c r="I96" s="120"/>
      <c r="J96" s="140"/>
      <c r="K96" s="141"/>
      <c r="L96" s="123"/>
      <c r="M96" s="177"/>
      <c r="N96" s="183"/>
    </row>
    <row r="97" spans="1:13" x14ac:dyDescent="0.25">
      <c r="A97" s="132">
        <v>875440</v>
      </c>
      <c r="B97" s="157" t="s">
        <v>140</v>
      </c>
      <c r="C97" s="158" t="s">
        <v>175</v>
      </c>
      <c r="D97" s="132"/>
      <c r="E97" s="132" t="s">
        <v>132</v>
      </c>
      <c r="F97" s="159">
        <v>10021550928</v>
      </c>
      <c r="G97" s="160">
        <v>6.47</v>
      </c>
      <c r="H97" s="161">
        <f t="shared" si="19"/>
        <v>9.6422409999999985</v>
      </c>
      <c r="I97" s="5" t="s">
        <v>428</v>
      </c>
      <c r="J97" s="14"/>
      <c r="K97" s="77">
        <f t="shared" si="20"/>
        <v>0</v>
      </c>
      <c r="L97" s="78">
        <f t="shared" si="21"/>
        <v>0</v>
      </c>
      <c r="M97" s="71"/>
    </row>
    <row r="98" spans="1:13" x14ac:dyDescent="0.25">
      <c r="A98" s="132">
        <v>875440</v>
      </c>
      <c r="B98" s="144"/>
      <c r="C98" s="144"/>
      <c r="D98" s="132"/>
      <c r="E98" s="132" t="s">
        <v>131</v>
      </c>
      <c r="F98" s="159">
        <v>10021550928</v>
      </c>
      <c r="G98" s="160">
        <v>7.01</v>
      </c>
      <c r="H98" s="161">
        <f t="shared" si="19"/>
        <v>10.447002999999999</v>
      </c>
      <c r="I98" s="5" t="s">
        <v>428</v>
      </c>
      <c r="J98" s="144"/>
      <c r="K98" s="77">
        <f t="shared" si="20"/>
        <v>0</v>
      </c>
      <c r="L98" s="78">
        <f t="shared" si="21"/>
        <v>0</v>
      </c>
      <c r="M98" s="71"/>
    </row>
    <row r="99" spans="1:13" x14ac:dyDescent="0.25">
      <c r="A99" s="134"/>
      <c r="B99" s="23"/>
      <c r="C99" s="4"/>
      <c r="D99" s="3"/>
      <c r="E99" s="3"/>
      <c r="F99" s="19"/>
      <c r="G99" s="20"/>
      <c r="H99" s="28"/>
      <c r="I99" s="5"/>
      <c r="J99" s="14"/>
      <c r="K99" s="77"/>
      <c r="L99" s="78"/>
      <c r="M99" s="71"/>
    </row>
    <row r="100" spans="1:13" x14ac:dyDescent="0.25">
      <c r="A100" s="162">
        <v>373370</v>
      </c>
      <c r="B100" s="163" t="s">
        <v>145</v>
      </c>
      <c r="C100" s="164" t="s">
        <v>139</v>
      </c>
      <c r="D100" s="162"/>
      <c r="E100" s="162" t="s">
        <v>132</v>
      </c>
      <c r="F100" s="165">
        <v>10703140928</v>
      </c>
      <c r="G100" s="166">
        <v>8.2200000000000006</v>
      </c>
      <c r="H100" s="167">
        <f t="shared" si="19"/>
        <v>12.250266</v>
      </c>
      <c r="I100" s="5" t="s">
        <v>428</v>
      </c>
      <c r="J100" s="14"/>
      <c r="K100" s="77">
        <f t="shared" si="20"/>
        <v>0</v>
      </c>
      <c r="L100" s="78">
        <f t="shared" si="21"/>
        <v>0</v>
      </c>
      <c r="M100" s="71"/>
    </row>
    <row r="101" spans="1:13" x14ac:dyDescent="0.25">
      <c r="A101" s="162">
        <v>373370</v>
      </c>
      <c r="B101" s="144"/>
      <c r="C101" s="144"/>
      <c r="D101" s="162"/>
      <c r="E101" s="162" t="s">
        <v>131</v>
      </c>
      <c r="F101" s="165">
        <v>10703140928</v>
      </c>
      <c r="G101" s="166">
        <v>8.91</v>
      </c>
      <c r="H101" s="167">
        <f t="shared" si="19"/>
        <v>13.278573</v>
      </c>
      <c r="I101" s="5" t="s">
        <v>428</v>
      </c>
      <c r="J101" s="144"/>
      <c r="K101" s="77">
        <f t="shared" si="20"/>
        <v>0</v>
      </c>
      <c r="L101" s="78">
        <f t="shared" si="21"/>
        <v>0</v>
      </c>
      <c r="M101" s="71"/>
    </row>
    <row r="102" spans="1:13" x14ac:dyDescent="0.25">
      <c r="A102" s="134"/>
      <c r="B102" s="23"/>
      <c r="C102" s="4"/>
      <c r="D102" s="3"/>
      <c r="E102" s="3"/>
      <c r="F102" s="19"/>
      <c r="G102" s="20"/>
      <c r="H102" s="28"/>
      <c r="I102" s="5"/>
      <c r="J102" s="14"/>
      <c r="K102" s="77"/>
      <c r="L102" s="78"/>
      <c r="M102" s="71"/>
    </row>
    <row r="103" spans="1:13" x14ac:dyDescent="0.25">
      <c r="A103" s="133">
        <v>366185</v>
      </c>
      <c r="B103" s="168" t="s">
        <v>138</v>
      </c>
      <c r="C103" s="169" t="s">
        <v>139</v>
      </c>
      <c r="D103" s="133"/>
      <c r="E103" s="133" t="s">
        <v>132</v>
      </c>
      <c r="F103" s="170">
        <v>10703040928</v>
      </c>
      <c r="G103" s="171">
        <v>9.01</v>
      </c>
      <c r="H103" s="172">
        <f t="shared" si="19"/>
        <v>13.427603</v>
      </c>
      <c r="I103" s="5" t="s">
        <v>428</v>
      </c>
      <c r="J103" s="14"/>
      <c r="K103" s="77">
        <f t="shared" si="20"/>
        <v>0</v>
      </c>
      <c r="L103" s="78">
        <f t="shared" si="21"/>
        <v>0</v>
      </c>
      <c r="M103" s="71"/>
    </row>
    <row r="104" spans="1:13" x14ac:dyDescent="0.25">
      <c r="A104" s="133">
        <v>366185</v>
      </c>
      <c r="B104" s="144"/>
      <c r="C104" s="144"/>
      <c r="D104" s="133"/>
      <c r="E104" s="133" t="s">
        <v>131</v>
      </c>
      <c r="F104" s="170">
        <v>10703040928</v>
      </c>
      <c r="G104" s="171">
        <v>9.76</v>
      </c>
      <c r="H104" s="172">
        <f t="shared" si="19"/>
        <v>14.545328</v>
      </c>
      <c r="I104" s="5" t="s">
        <v>428</v>
      </c>
      <c r="J104" s="144"/>
      <c r="K104" s="77">
        <f t="shared" si="20"/>
        <v>0</v>
      </c>
      <c r="L104" s="78">
        <f t="shared" si="21"/>
        <v>0</v>
      </c>
      <c r="M104" s="71"/>
    </row>
    <row r="105" spans="1:13" x14ac:dyDescent="0.25">
      <c r="A105" s="134"/>
      <c r="B105" s="23"/>
      <c r="C105" s="4"/>
      <c r="D105" s="3"/>
      <c r="E105" s="3"/>
      <c r="F105" s="19"/>
      <c r="G105" s="20"/>
      <c r="H105" s="28"/>
      <c r="I105" s="5"/>
      <c r="J105" s="14"/>
      <c r="K105" s="77"/>
      <c r="L105" s="78"/>
      <c r="M105" s="71"/>
    </row>
    <row r="106" spans="1:13" x14ac:dyDescent="0.25">
      <c r="A106" s="3">
        <v>875439</v>
      </c>
      <c r="B106" s="23" t="s">
        <v>138</v>
      </c>
      <c r="C106" s="4" t="s">
        <v>174</v>
      </c>
      <c r="D106" s="3"/>
      <c r="E106" s="3" t="s">
        <v>132</v>
      </c>
      <c r="F106" s="19">
        <v>10021540928</v>
      </c>
      <c r="G106" s="20">
        <v>7.03</v>
      </c>
      <c r="H106" s="28">
        <f t="shared" si="19"/>
        <v>10.476808999999999</v>
      </c>
      <c r="I106" s="5" t="s">
        <v>428</v>
      </c>
      <c r="J106" s="14"/>
      <c r="K106" s="77">
        <f t="shared" si="20"/>
        <v>0</v>
      </c>
      <c r="L106" s="78">
        <f t="shared" si="21"/>
        <v>0</v>
      </c>
      <c r="M106" s="71"/>
    </row>
    <row r="107" spans="1:13" x14ac:dyDescent="0.25">
      <c r="A107" s="3">
        <v>875439</v>
      </c>
      <c r="B107" s="23" t="s">
        <v>138</v>
      </c>
      <c r="C107" s="4" t="s">
        <v>174</v>
      </c>
      <c r="D107" s="3"/>
      <c r="E107" s="3" t="s">
        <v>131</v>
      </c>
      <c r="F107" s="19">
        <v>10021540928</v>
      </c>
      <c r="G107" s="20">
        <v>7.62</v>
      </c>
      <c r="H107" s="28">
        <f t="shared" si="19"/>
        <v>11.356085999999999</v>
      </c>
      <c r="I107" s="5" t="s">
        <v>428</v>
      </c>
      <c r="J107" s="14"/>
      <c r="K107" s="77">
        <f t="shared" si="20"/>
        <v>0</v>
      </c>
      <c r="L107" s="78">
        <f t="shared" si="21"/>
        <v>0</v>
      </c>
      <c r="M107" s="71"/>
    </row>
    <row r="108" spans="1:13" x14ac:dyDescent="0.25">
      <c r="A108" s="3">
        <v>443176</v>
      </c>
      <c r="B108" s="23" t="s">
        <v>157</v>
      </c>
      <c r="C108" s="4" t="s">
        <v>158</v>
      </c>
      <c r="D108" s="3"/>
      <c r="E108" s="3" t="s">
        <v>132</v>
      </c>
      <c r="F108" s="19">
        <v>10055670928</v>
      </c>
      <c r="G108" s="20">
        <v>12.06</v>
      </c>
      <c r="H108" s="28">
        <f t="shared" si="19"/>
        <v>17.973018</v>
      </c>
      <c r="I108" s="5" t="s">
        <v>428</v>
      </c>
      <c r="J108" s="14"/>
      <c r="K108" s="77">
        <f t="shared" si="20"/>
        <v>0</v>
      </c>
      <c r="L108" s="78">
        <f t="shared" si="21"/>
        <v>0</v>
      </c>
      <c r="M108" s="71"/>
    </row>
    <row r="109" spans="1:13" x14ac:dyDescent="0.25">
      <c r="A109" s="3">
        <v>443176</v>
      </c>
      <c r="B109" s="23" t="s">
        <v>157</v>
      </c>
      <c r="C109" s="4" t="s">
        <v>158</v>
      </c>
      <c r="D109" s="3"/>
      <c r="E109" s="3" t="s">
        <v>131</v>
      </c>
      <c r="F109" s="19">
        <v>10055670928</v>
      </c>
      <c r="G109" s="20">
        <v>14.73</v>
      </c>
      <c r="H109" s="28">
        <f t="shared" si="19"/>
        <v>21.952119</v>
      </c>
      <c r="I109" s="5" t="s">
        <v>428</v>
      </c>
      <c r="J109" s="14"/>
      <c r="K109" s="77">
        <f t="shared" si="20"/>
        <v>0</v>
      </c>
      <c r="L109" s="78">
        <f t="shared" si="21"/>
        <v>0</v>
      </c>
      <c r="M109" s="71"/>
    </row>
    <row r="110" spans="1:13" x14ac:dyDescent="0.25">
      <c r="A110" s="3">
        <v>373556</v>
      </c>
      <c r="B110" s="23" t="s">
        <v>146</v>
      </c>
      <c r="C110" s="4" t="s">
        <v>147</v>
      </c>
      <c r="D110" s="3"/>
      <c r="E110" s="3" t="s">
        <v>132</v>
      </c>
      <c r="F110" s="19">
        <v>10703680928</v>
      </c>
      <c r="G110" s="20">
        <v>6.15</v>
      </c>
      <c r="H110" s="28">
        <f t="shared" si="19"/>
        <v>9.1653450000000003</v>
      </c>
      <c r="I110" s="5" t="s">
        <v>428</v>
      </c>
      <c r="J110" s="14"/>
      <c r="K110" s="77">
        <f t="shared" si="20"/>
        <v>0</v>
      </c>
      <c r="L110" s="78">
        <f t="shared" si="21"/>
        <v>0</v>
      </c>
      <c r="M110" s="71"/>
    </row>
    <row r="111" spans="1:13" x14ac:dyDescent="0.25">
      <c r="A111" s="3">
        <v>373556</v>
      </c>
      <c r="B111" s="23" t="s">
        <v>146</v>
      </c>
      <c r="C111" s="4" t="s">
        <v>147</v>
      </c>
      <c r="D111" s="3"/>
      <c r="E111" s="3" t="s">
        <v>131</v>
      </c>
      <c r="F111" s="19">
        <v>10703680928</v>
      </c>
      <c r="G111" s="20">
        <v>9.2200000000000006</v>
      </c>
      <c r="H111" s="28">
        <f t="shared" si="19"/>
        <v>13.740566000000001</v>
      </c>
      <c r="I111" s="5" t="s">
        <v>428</v>
      </c>
      <c r="J111" s="14"/>
      <c r="K111" s="77">
        <f t="shared" si="20"/>
        <v>0</v>
      </c>
      <c r="L111" s="78">
        <f t="shared" si="21"/>
        <v>0</v>
      </c>
      <c r="M111" s="71"/>
    </row>
    <row r="112" spans="1:13" x14ac:dyDescent="0.25">
      <c r="A112" s="3">
        <v>580890</v>
      </c>
      <c r="B112" s="23" t="s">
        <v>165</v>
      </c>
      <c r="C112" s="4" t="s">
        <v>134</v>
      </c>
      <c r="D112" s="3"/>
      <c r="E112" s="3" t="s">
        <v>132</v>
      </c>
      <c r="F112" s="19">
        <v>10460210928</v>
      </c>
      <c r="G112" s="20">
        <v>9.24</v>
      </c>
      <c r="H112" s="28">
        <f t="shared" si="19"/>
        <v>13.770372</v>
      </c>
      <c r="I112" s="5" t="s">
        <v>428</v>
      </c>
      <c r="J112" s="14"/>
      <c r="K112" s="77">
        <f t="shared" si="20"/>
        <v>0</v>
      </c>
      <c r="L112" s="78">
        <f t="shared" si="21"/>
        <v>0</v>
      </c>
      <c r="M112" s="71"/>
    </row>
    <row r="113" spans="1:13" x14ac:dyDescent="0.25">
      <c r="A113" s="3">
        <v>580890</v>
      </c>
      <c r="B113" s="23" t="s">
        <v>165</v>
      </c>
      <c r="C113" s="4" t="s">
        <v>134</v>
      </c>
      <c r="D113" s="3"/>
      <c r="E113" s="3" t="s">
        <v>131</v>
      </c>
      <c r="F113" s="19">
        <v>10460210928</v>
      </c>
      <c r="G113" s="20">
        <v>4.97</v>
      </c>
      <c r="H113" s="28">
        <f t="shared" si="19"/>
        <v>7.4067909999999992</v>
      </c>
      <c r="I113" s="5" t="s">
        <v>428</v>
      </c>
      <c r="J113" s="14"/>
      <c r="K113" s="77">
        <f t="shared" si="20"/>
        <v>0</v>
      </c>
      <c r="L113" s="78">
        <f t="shared" si="21"/>
        <v>0</v>
      </c>
      <c r="M113" s="71"/>
    </row>
    <row r="114" spans="1:13" x14ac:dyDescent="0.25">
      <c r="A114" s="3">
        <v>373342</v>
      </c>
      <c r="B114" s="23" t="s">
        <v>143</v>
      </c>
      <c r="C114" s="4" t="s">
        <v>144</v>
      </c>
      <c r="D114" s="3"/>
      <c r="E114" s="3" t="s">
        <v>132</v>
      </c>
      <c r="F114" s="19">
        <v>10703340928</v>
      </c>
      <c r="G114" s="20">
        <v>5.98</v>
      </c>
      <c r="H114" s="28">
        <f t="shared" si="19"/>
        <v>8.911994</v>
      </c>
      <c r="I114" s="5" t="s">
        <v>428</v>
      </c>
      <c r="J114" s="14"/>
      <c r="K114" s="77">
        <f t="shared" si="20"/>
        <v>0</v>
      </c>
      <c r="L114" s="78">
        <f t="shared" si="21"/>
        <v>0</v>
      </c>
      <c r="M114" s="71"/>
    </row>
    <row r="115" spans="1:13" x14ac:dyDescent="0.25">
      <c r="A115" s="3">
        <v>373342</v>
      </c>
      <c r="B115" s="23" t="s">
        <v>143</v>
      </c>
      <c r="C115" s="4" t="s">
        <v>144</v>
      </c>
      <c r="D115" s="3"/>
      <c r="E115" s="3" t="s">
        <v>131</v>
      </c>
      <c r="F115" s="19">
        <v>10703340928</v>
      </c>
      <c r="G115" s="20">
        <v>8.9600000000000009</v>
      </c>
      <c r="H115" s="28">
        <f t="shared" si="19"/>
        <v>13.353088000000001</v>
      </c>
      <c r="I115" s="5" t="s">
        <v>428</v>
      </c>
      <c r="J115" s="14"/>
      <c r="K115" s="77">
        <f t="shared" si="20"/>
        <v>0</v>
      </c>
      <c r="L115" s="78">
        <f t="shared" si="21"/>
        <v>0</v>
      </c>
      <c r="M115" s="71"/>
    </row>
    <row r="116" spans="1:13" x14ac:dyDescent="0.25">
      <c r="A116" s="15">
        <v>955618</v>
      </c>
      <c r="B116" s="16" t="s">
        <v>178</v>
      </c>
      <c r="C116" s="17" t="s">
        <v>179</v>
      </c>
      <c r="D116" s="15"/>
      <c r="E116" s="15">
        <v>100154</v>
      </c>
      <c r="F116" s="21">
        <v>10000015932</v>
      </c>
      <c r="G116" s="22">
        <v>41.5</v>
      </c>
      <c r="H116" s="28">
        <f t="shared" si="19"/>
        <v>61.847449999999995</v>
      </c>
      <c r="I116" s="13" t="s">
        <v>429</v>
      </c>
      <c r="J116" s="14"/>
      <c r="K116" s="77">
        <f t="shared" si="20"/>
        <v>0</v>
      </c>
      <c r="L116" s="78">
        <f t="shared" si="21"/>
        <v>0</v>
      </c>
      <c r="M116" s="71"/>
    </row>
    <row r="117" spans="1:13" x14ac:dyDescent="0.25">
      <c r="A117" s="15">
        <v>393688</v>
      </c>
      <c r="B117" s="16" t="s">
        <v>153</v>
      </c>
      <c r="C117" s="17" t="s">
        <v>149</v>
      </c>
      <c r="D117" s="15"/>
      <c r="E117" s="15" t="s">
        <v>131</v>
      </c>
      <c r="F117" s="21">
        <v>10703020928</v>
      </c>
      <c r="G117" s="22">
        <v>33.74</v>
      </c>
      <c r="H117" s="28">
        <f t="shared" si="19"/>
        <v>50.282722</v>
      </c>
      <c r="I117" s="13" t="s">
        <v>429</v>
      </c>
      <c r="J117" s="14"/>
      <c r="K117" s="77">
        <f t="shared" si="20"/>
        <v>0</v>
      </c>
      <c r="L117" s="78">
        <f t="shared" si="21"/>
        <v>0</v>
      </c>
      <c r="M117" s="71"/>
    </row>
    <row r="118" spans="1:13" x14ac:dyDescent="0.25">
      <c r="A118" s="15">
        <v>473346</v>
      </c>
      <c r="B118" s="16" t="s">
        <v>161</v>
      </c>
      <c r="C118" s="17" t="s">
        <v>162</v>
      </c>
      <c r="D118" s="15"/>
      <c r="E118" s="15" t="s">
        <v>131</v>
      </c>
      <c r="F118" s="21">
        <v>10703220928</v>
      </c>
      <c r="G118" s="22">
        <v>40.78</v>
      </c>
      <c r="H118" s="28">
        <f t="shared" si="19"/>
        <v>60.774433999999999</v>
      </c>
      <c r="I118" s="13" t="s">
        <v>429</v>
      </c>
      <c r="J118" s="14"/>
      <c r="K118" s="77">
        <f t="shared" si="20"/>
        <v>0</v>
      </c>
      <c r="L118" s="78">
        <f t="shared" si="21"/>
        <v>0</v>
      </c>
      <c r="M118" s="71"/>
    </row>
    <row r="119" spans="1:13" x14ac:dyDescent="0.25">
      <c r="A119" s="15">
        <v>597153</v>
      </c>
      <c r="B119" s="16" t="s">
        <v>168</v>
      </c>
      <c r="C119" s="17" t="s">
        <v>169</v>
      </c>
      <c r="D119" s="15"/>
      <c r="E119" s="15" t="s">
        <v>132</v>
      </c>
      <c r="F119" s="21">
        <v>10270240928</v>
      </c>
      <c r="G119" s="22">
        <v>19.14</v>
      </c>
      <c r="H119" s="28">
        <f t="shared" si="19"/>
        <v>28.524342000000001</v>
      </c>
      <c r="I119" s="13" t="s">
        <v>429</v>
      </c>
      <c r="J119" s="14"/>
      <c r="K119" s="77">
        <f t="shared" si="20"/>
        <v>0</v>
      </c>
      <c r="L119" s="78">
        <f t="shared" si="21"/>
        <v>0</v>
      </c>
      <c r="M119" s="71"/>
    </row>
    <row r="120" spans="1:13" x14ac:dyDescent="0.25">
      <c r="A120" s="15">
        <v>594051</v>
      </c>
      <c r="B120" s="16" t="s">
        <v>166</v>
      </c>
      <c r="C120" s="17" t="s">
        <v>167</v>
      </c>
      <c r="D120" s="15"/>
      <c r="E120" s="15" t="s">
        <v>132</v>
      </c>
      <c r="F120" s="21">
        <v>10300160928</v>
      </c>
      <c r="G120" s="22">
        <v>23.72</v>
      </c>
      <c r="H120" s="28">
        <f t="shared" si="19"/>
        <v>35.349916</v>
      </c>
      <c r="I120" s="13" t="s">
        <v>429</v>
      </c>
      <c r="J120" s="14"/>
      <c r="K120" s="77">
        <f t="shared" si="20"/>
        <v>0</v>
      </c>
      <c r="L120" s="78">
        <f t="shared" si="21"/>
        <v>0</v>
      </c>
      <c r="M120" s="71"/>
    </row>
    <row r="121" spans="1:13" x14ac:dyDescent="0.25">
      <c r="A121" s="15">
        <v>387858</v>
      </c>
      <c r="B121" s="16" t="s">
        <v>148</v>
      </c>
      <c r="C121" s="17" t="s">
        <v>149</v>
      </c>
      <c r="D121" s="15"/>
      <c r="E121" s="15" t="s">
        <v>131</v>
      </c>
      <c r="F121" s="21">
        <v>10703120928</v>
      </c>
      <c r="G121" s="22">
        <v>33.74</v>
      </c>
      <c r="H121" s="28">
        <f t="shared" si="19"/>
        <v>50.282722</v>
      </c>
      <c r="I121" s="13" t="s">
        <v>429</v>
      </c>
      <c r="J121" s="14"/>
      <c r="K121" s="77">
        <f t="shared" si="20"/>
        <v>0</v>
      </c>
      <c r="L121" s="78">
        <f t="shared" si="21"/>
        <v>0</v>
      </c>
      <c r="M121" s="71"/>
    </row>
    <row r="122" spans="1:13" x14ac:dyDescent="0.25">
      <c r="A122" s="15">
        <v>552554</v>
      </c>
      <c r="B122" s="16" t="s">
        <v>163</v>
      </c>
      <c r="C122" s="17" t="s">
        <v>164</v>
      </c>
      <c r="D122" s="15"/>
      <c r="E122" s="15" t="s">
        <v>131</v>
      </c>
      <c r="F122" s="21">
        <v>17033220928</v>
      </c>
      <c r="G122" s="22">
        <v>32.630000000000003</v>
      </c>
      <c r="H122" s="28">
        <f t="shared" si="19"/>
        <v>48.628489000000002</v>
      </c>
      <c r="I122" s="13" t="s">
        <v>429</v>
      </c>
      <c r="J122" s="14"/>
      <c r="K122" s="77">
        <f t="shared" si="20"/>
        <v>0</v>
      </c>
      <c r="L122" s="78">
        <f t="shared" si="21"/>
        <v>0</v>
      </c>
      <c r="M122" s="71"/>
    </row>
    <row r="123" spans="1:13" x14ac:dyDescent="0.25">
      <c r="A123" s="15">
        <v>390526</v>
      </c>
      <c r="B123" s="16" t="s">
        <v>151</v>
      </c>
      <c r="C123" s="17" t="s">
        <v>152</v>
      </c>
      <c r="D123" s="15"/>
      <c r="E123" s="15" t="s">
        <v>131</v>
      </c>
      <c r="F123" s="21">
        <v>10703320928</v>
      </c>
      <c r="G123" s="22">
        <v>34.29</v>
      </c>
      <c r="H123" s="28">
        <f t="shared" si="19"/>
        <v>51.102387</v>
      </c>
      <c r="I123" s="13" t="s">
        <v>429</v>
      </c>
      <c r="J123" s="14"/>
      <c r="K123" s="77">
        <f t="shared" si="20"/>
        <v>0</v>
      </c>
      <c r="L123" s="78">
        <f t="shared" si="21"/>
        <v>0</v>
      </c>
      <c r="M123" s="71"/>
    </row>
    <row r="124" spans="1:13" x14ac:dyDescent="0.25">
      <c r="A124" s="15">
        <v>390524</v>
      </c>
      <c r="B124" s="16" t="s">
        <v>150</v>
      </c>
      <c r="C124" s="17" t="s">
        <v>135</v>
      </c>
      <c r="D124" s="15"/>
      <c r="E124" s="15" t="s">
        <v>131</v>
      </c>
      <c r="F124" s="21">
        <v>10703620928</v>
      </c>
      <c r="G124" s="22">
        <v>32.74</v>
      </c>
      <c r="H124" s="28">
        <f t="shared" si="19"/>
        <v>48.792422000000002</v>
      </c>
      <c r="I124" s="13" t="s">
        <v>429</v>
      </c>
      <c r="J124" s="14"/>
      <c r="K124" s="77">
        <f t="shared" si="20"/>
        <v>0</v>
      </c>
      <c r="L124" s="78">
        <f t="shared" si="21"/>
        <v>0</v>
      </c>
      <c r="M124" s="71"/>
    </row>
    <row r="125" spans="1:13" x14ac:dyDescent="0.25">
      <c r="A125" s="15">
        <v>369826</v>
      </c>
      <c r="B125" s="16" t="s">
        <v>142</v>
      </c>
      <c r="C125" s="17" t="s">
        <v>134</v>
      </c>
      <c r="D125" s="15"/>
      <c r="E125" s="15" t="s">
        <v>132</v>
      </c>
      <c r="F125" s="21">
        <v>10197770328</v>
      </c>
      <c r="G125" s="22">
        <v>11.13</v>
      </c>
      <c r="H125" s="28">
        <f t="shared" si="19"/>
        <v>16.587039000000001</v>
      </c>
      <c r="I125" s="13" t="s">
        <v>429</v>
      </c>
      <c r="J125" s="14"/>
      <c r="K125" s="77">
        <f t="shared" si="20"/>
        <v>0</v>
      </c>
      <c r="L125" s="78">
        <f t="shared" si="21"/>
        <v>0</v>
      </c>
      <c r="M125" s="71"/>
    </row>
    <row r="126" spans="1:13" x14ac:dyDescent="0.25">
      <c r="A126" s="15">
        <v>438631</v>
      </c>
      <c r="B126" s="16" t="s">
        <v>156</v>
      </c>
      <c r="C126" s="17" t="s">
        <v>135</v>
      </c>
      <c r="D126" s="15"/>
      <c r="E126" s="15" t="s">
        <v>132</v>
      </c>
      <c r="F126" s="21">
        <v>10174430928</v>
      </c>
      <c r="G126" s="22">
        <v>44.75</v>
      </c>
      <c r="H126" s="28">
        <f t="shared" si="19"/>
        <v>66.690924999999993</v>
      </c>
      <c r="I126" s="13" t="s">
        <v>429</v>
      </c>
      <c r="J126" s="14"/>
      <c r="K126" s="77">
        <f t="shared" si="20"/>
        <v>0</v>
      </c>
      <c r="L126" s="78">
        <f t="shared" si="21"/>
        <v>0</v>
      </c>
      <c r="M126" s="71"/>
    </row>
    <row r="127" spans="1:13" x14ac:dyDescent="0.25">
      <c r="A127" s="15"/>
      <c r="B127" s="16"/>
      <c r="C127" s="17"/>
      <c r="D127" s="15"/>
      <c r="E127" s="15"/>
      <c r="F127" s="21"/>
      <c r="G127" s="22"/>
      <c r="H127" s="29"/>
      <c r="I127" s="13"/>
      <c r="K127" s="71"/>
      <c r="L127" s="74"/>
      <c r="M127" s="71"/>
    </row>
    <row r="128" spans="1:13" x14ac:dyDescent="0.25">
      <c r="A128" s="55" t="s">
        <v>180</v>
      </c>
      <c r="B128" s="56"/>
      <c r="C128" s="11" t="s">
        <v>5</v>
      </c>
      <c r="D128" s="8"/>
      <c r="E128" s="10" t="s">
        <v>7</v>
      </c>
      <c r="F128" s="8" t="s">
        <v>1</v>
      </c>
      <c r="G128" s="12" t="s">
        <v>8</v>
      </c>
      <c r="H128" s="30" t="s">
        <v>9</v>
      </c>
      <c r="I128" s="11" t="s">
        <v>6</v>
      </c>
      <c r="K128" s="71"/>
      <c r="L128" s="74"/>
      <c r="M128" s="71"/>
    </row>
    <row r="129" spans="1:14" x14ac:dyDescent="0.25">
      <c r="A129" s="14">
        <v>892730</v>
      </c>
      <c r="B129" s="25" t="s">
        <v>186</v>
      </c>
      <c r="C129" s="13" t="s">
        <v>183</v>
      </c>
      <c r="D129" s="14"/>
      <c r="E129" s="14">
        <v>100047</v>
      </c>
      <c r="F129" s="14">
        <v>40176</v>
      </c>
      <c r="G129" s="14">
        <v>20.9</v>
      </c>
      <c r="H129" s="31">
        <v>14.72</v>
      </c>
      <c r="I129" s="13" t="s">
        <v>429</v>
      </c>
      <c r="J129" s="14"/>
      <c r="K129" s="77">
        <f t="shared" ref="K129:K131" si="22">+J129*G129</f>
        <v>0</v>
      </c>
      <c r="L129" s="78">
        <f t="shared" ref="L129:L131" si="23">+J129*H129</f>
        <v>0</v>
      </c>
      <c r="M129" s="77">
        <f>SUM(K129:K131)</f>
        <v>0</v>
      </c>
      <c r="N129" s="78">
        <f>SUM(L129:L131)</f>
        <v>0</v>
      </c>
    </row>
    <row r="130" spans="1:14" x14ac:dyDescent="0.25">
      <c r="A130" s="14">
        <v>415692</v>
      </c>
      <c r="B130" s="25" t="s">
        <v>184</v>
      </c>
      <c r="C130" s="13" t="s">
        <v>181</v>
      </c>
      <c r="D130" s="14"/>
      <c r="E130" s="14">
        <v>100047</v>
      </c>
      <c r="F130" s="14">
        <v>40710</v>
      </c>
      <c r="G130" s="14">
        <v>21.49</v>
      </c>
      <c r="H130" s="31">
        <v>15.14</v>
      </c>
      <c r="I130" s="13" t="s">
        <v>429</v>
      </c>
      <c r="J130" s="14"/>
      <c r="K130" s="77">
        <f t="shared" si="22"/>
        <v>0</v>
      </c>
      <c r="L130" s="78">
        <f t="shared" si="23"/>
        <v>0</v>
      </c>
      <c r="M130" s="71"/>
    </row>
    <row r="131" spans="1:14" x14ac:dyDescent="0.25">
      <c r="A131" s="14">
        <v>655745</v>
      </c>
      <c r="B131" s="25" t="s">
        <v>185</v>
      </c>
      <c r="C131" s="13" t="s">
        <v>182</v>
      </c>
      <c r="D131" s="14"/>
      <c r="E131" s="14">
        <v>100047</v>
      </c>
      <c r="F131" s="14">
        <v>40490</v>
      </c>
      <c r="G131" s="14">
        <v>7.37</v>
      </c>
      <c r="H131" s="31">
        <v>5.19</v>
      </c>
      <c r="I131" s="13" t="s">
        <v>429</v>
      </c>
      <c r="J131" s="14"/>
      <c r="K131" s="77">
        <f t="shared" si="22"/>
        <v>0</v>
      </c>
      <c r="L131" s="78">
        <f t="shared" si="23"/>
        <v>0</v>
      </c>
      <c r="M131" s="71"/>
    </row>
    <row r="132" spans="1:14" x14ac:dyDescent="0.25">
      <c r="A132" s="14"/>
      <c r="B132" s="13"/>
      <c r="C132" s="13"/>
      <c r="D132" s="14"/>
      <c r="E132" s="14"/>
      <c r="F132" s="14"/>
      <c r="G132" s="14"/>
      <c r="H132" s="31"/>
      <c r="I132" s="13"/>
      <c r="K132" s="71"/>
      <c r="L132" s="74"/>
      <c r="M132" s="71"/>
    </row>
    <row r="133" spans="1:14" x14ac:dyDescent="0.25">
      <c r="A133" s="55" t="s">
        <v>187</v>
      </c>
      <c r="B133" s="56"/>
      <c r="C133" s="11" t="s">
        <v>5</v>
      </c>
      <c r="D133" s="8"/>
      <c r="E133" s="10" t="s">
        <v>7</v>
      </c>
      <c r="F133" s="8" t="s">
        <v>1</v>
      </c>
      <c r="G133" s="12" t="s">
        <v>8</v>
      </c>
      <c r="H133" s="30" t="s">
        <v>9</v>
      </c>
      <c r="I133" s="11" t="s">
        <v>6</v>
      </c>
      <c r="K133" s="71"/>
      <c r="L133" s="74"/>
      <c r="M133" s="71"/>
    </row>
    <row r="134" spans="1:14" x14ac:dyDescent="0.25">
      <c r="A134" s="6">
        <v>967492</v>
      </c>
      <c r="B134" s="24" t="s">
        <v>190</v>
      </c>
      <c r="C134" s="5" t="s">
        <v>191</v>
      </c>
      <c r="D134" s="6"/>
      <c r="E134" s="6">
        <v>110242</v>
      </c>
      <c r="F134" s="6">
        <v>46032</v>
      </c>
      <c r="G134" s="6">
        <v>13</v>
      </c>
      <c r="H134" s="32">
        <v>27.35</v>
      </c>
      <c r="I134" s="5" t="s">
        <v>428</v>
      </c>
      <c r="J134" s="14"/>
      <c r="K134" s="77">
        <f t="shared" ref="K134:K136" si="24">+J134*G134</f>
        <v>0</v>
      </c>
      <c r="L134" s="78">
        <f t="shared" ref="L134:L136" si="25">+J134*H134</f>
        <v>0</v>
      </c>
      <c r="M134" s="77">
        <f>SUM(K134:K147)</f>
        <v>0</v>
      </c>
      <c r="N134" s="78">
        <f>SUM(L134:L147)</f>
        <v>0</v>
      </c>
    </row>
    <row r="135" spans="1:14" x14ac:dyDescent="0.25">
      <c r="A135" s="6">
        <v>244782</v>
      </c>
      <c r="B135" s="24" t="s">
        <v>450</v>
      </c>
      <c r="C135" s="5" t="s">
        <v>191</v>
      </c>
      <c r="D135" s="6"/>
      <c r="E135" s="6">
        <v>110242</v>
      </c>
      <c r="F135" s="6">
        <v>41698</v>
      </c>
      <c r="G135" s="6">
        <v>20</v>
      </c>
      <c r="H135" s="32">
        <v>42.07</v>
      </c>
      <c r="I135" s="5" t="s">
        <v>428</v>
      </c>
      <c r="J135" s="14"/>
      <c r="K135" s="77">
        <f t="shared" si="24"/>
        <v>0</v>
      </c>
      <c r="L135" s="78">
        <f t="shared" si="25"/>
        <v>0</v>
      </c>
      <c r="M135" s="71"/>
    </row>
    <row r="136" spans="1:14" x14ac:dyDescent="0.25">
      <c r="A136" s="6">
        <v>244830</v>
      </c>
      <c r="B136" s="24" t="s">
        <v>194</v>
      </c>
      <c r="C136" s="5" t="s">
        <v>195</v>
      </c>
      <c r="D136" s="6"/>
      <c r="E136" s="6">
        <v>110242</v>
      </c>
      <c r="F136" s="6">
        <v>59703</v>
      </c>
      <c r="G136" s="6">
        <v>10.5</v>
      </c>
      <c r="H136" s="32">
        <v>22.09</v>
      </c>
      <c r="I136" s="5" t="s">
        <v>428</v>
      </c>
      <c r="J136" s="14"/>
      <c r="K136" s="77">
        <f t="shared" si="24"/>
        <v>0</v>
      </c>
      <c r="L136" s="78">
        <f t="shared" si="25"/>
        <v>0</v>
      </c>
      <c r="M136" s="71"/>
    </row>
    <row r="137" spans="1:14" x14ac:dyDescent="0.25">
      <c r="A137" s="6">
        <v>382329</v>
      </c>
      <c r="B137" s="24" t="s">
        <v>199</v>
      </c>
      <c r="C137" s="5" t="s">
        <v>200</v>
      </c>
      <c r="D137" s="6"/>
      <c r="E137" s="6">
        <v>110242</v>
      </c>
      <c r="F137" s="6">
        <v>39911</v>
      </c>
      <c r="G137" s="6">
        <v>8.92</v>
      </c>
      <c r="H137" s="32">
        <v>18.77</v>
      </c>
      <c r="I137" s="5" t="s">
        <v>428</v>
      </c>
      <c r="J137" s="14"/>
      <c r="K137" s="77">
        <f t="shared" ref="K137:K147" si="26">+J137*G137</f>
        <v>0</v>
      </c>
      <c r="L137" s="78">
        <f t="shared" ref="L137:L147" si="27">+J137*H137</f>
        <v>0</v>
      </c>
      <c r="M137" s="71"/>
    </row>
    <row r="138" spans="1:14" x14ac:dyDescent="0.25">
      <c r="A138" s="6">
        <v>107051</v>
      </c>
      <c r="B138" s="24" t="s">
        <v>192</v>
      </c>
      <c r="C138" s="5" t="s">
        <v>189</v>
      </c>
      <c r="D138" s="6"/>
      <c r="E138" s="6">
        <v>110242</v>
      </c>
      <c r="F138" s="6">
        <v>39945</v>
      </c>
      <c r="G138" s="6">
        <v>13.5</v>
      </c>
      <c r="H138" s="32">
        <v>28.4</v>
      </c>
      <c r="I138" s="5" t="s">
        <v>428</v>
      </c>
      <c r="J138" s="14"/>
      <c r="K138" s="77">
        <f t="shared" si="26"/>
        <v>0</v>
      </c>
      <c r="L138" s="78">
        <f t="shared" si="27"/>
        <v>0</v>
      </c>
      <c r="M138" s="71"/>
    </row>
    <row r="139" spans="1:14" x14ac:dyDescent="0.25">
      <c r="A139" s="14">
        <v>244783</v>
      </c>
      <c r="B139" s="25" t="s">
        <v>193</v>
      </c>
      <c r="C139" s="13" t="s">
        <v>135</v>
      </c>
      <c r="D139" s="14"/>
      <c r="E139" s="14">
        <v>110242</v>
      </c>
      <c r="F139" s="14">
        <v>46219</v>
      </c>
      <c r="G139" s="14">
        <v>19.43</v>
      </c>
      <c r="H139" s="31">
        <v>40.869999999999997</v>
      </c>
      <c r="I139" s="13" t="s">
        <v>429</v>
      </c>
      <c r="J139" s="14"/>
      <c r="K139" s="77">
        <f t="shared" si="26"/>
        <v>0</v>
      </c>
      <c r="L139" s="78">
        <f t="shared" si="27"/>
        <v>0</v>
      </c>
      <c r="M139" s="71"/>
    </row>
    <row r="140" spans="1:14" x14ac:dyDescent="0.25">
      <c r="A140" s="14">
        <v>266796</v>
      </c>
      <c r="B140" s="25" t="s">
        <v>196</v>
      </c>
      <c r="C140" s="13" t="s">
        <v>135</v>
      </c>
      <c r="D140" s="14"/>
      <c r="E140" s="14">
        <v>110242</v>
      </c>
      <c r="F140" s="14">
        <v>46268</v>
      </c>
      <c r="G140" s="14">
        <v>23.04</v>
      </c>
      <c r="H140" s="31">
        <v>48.47</v>
      </c>
      <c r="I140" s="13" t="s">
        <v>429</v>
      </c>
      <c r="J140" s="14"/>
      <c r="K140" s="77">
        <f t="shared" si="26"/>
        <v>0</v>
      </c>
      <c r="L140" s="78">
        <f t="shared" si="27"/>
        <v>0</v>
      </c>
      <c r="M140" s="71"/>
    </row>
    <row r="141" spans="1:14" x14ac:dyDescent="0.25">
      <c r="A141" s="14">
        <v>872237</v>
      </c>
      <c r="B141" s="25" t="s">
        <v>205</v>
      </c>
      <c r="C141" s="13" t="s">
        <v>191</v>
      </c>
      <c r="D141" s="14"/>
      <c r="E141" s="14">
        <v>110242</v>
      </c>
      <c r="F141" s="14">
        <v>41749</v>
      </c>
      <c r="G141" s="14">
        <v>20</v>
      </c>
      <c r="H141" s="31">
        <v>42.07</v>
      </c>
      <c r="I141" s="13" t="s">
        <v>429</v>
      </c>
      <c r="J141" s="14"/>
      <c r="K141" s="77">
        <f t="shared" si="26"/>
        <v>0</v>
      </c>
      <c r="L141" s="78">
        <f t="shared" si="27"/>
        <v>0</v>
      </c>
      <c r="M141" s="71"/>
    </row>
    <row r="142" spans="1:14" x14ac:dyDescent="0.25">
      <c r="A142" s="14">
        <v>296841</v>
      </c>
      <c r="B142" s="25" t="s">
        <v>197</v>
      </c>
      <c r="C142" s="13" t="s">
        <v>195</v>
      </c>
      <c r="D142" s="14"/>
      <c r="E142" s="14">
        <v>110242</v>
      </c>
      <c r="F142" s="14">
        <v>59701</v>
      </c>
      <c r="G142" s="14">
        <v>10.5</v>
      </c>
      <c r="H142" s="31">
        <v>22.09</v>
      </c>
      <c r="I142" s="13" t="s">
        <v>429</v>
      </c>
      <c r="J142" s="14"/>
      <c r="K142" s="77">
        <f t="shared" si="26"/>
        <v>0</v>
      </c>
      <c r="L142" s="78">
        <f t="shared" si="27"/>
        <v>0</v>
      </c>
      <c r="M142" s="71"/>
    </row>
    <row r="143" spans="1:14" x14ac:dyDescent="0.25">
      <c r="A143" s="14">
        <v>399743</v>
      </c>
      <c r="B143" s="25" t="s">
        <v>202</v>
      </c>
      <c r="C143" s="13" t="s">
        <v>203</v>
      </c>
      <c r="D143" s="14"/>
      <c r="E143" s="14">
        <v>110242</v>
      </c>
      <c r="F143" s="14">
        <v>44238</v>
      </c>
      <c r="G143" s="14">
        <v>12</v>
      </c>
      <c r="H143" s="31">
        <v>25.24</v>
      </c>
      <c r="I143" s="13" t="s">
        <v>429</v>
      </c>
      <c r="J143" s="14"/>
      <c r="K143" s="77">
        <f t="shared" si="26"/>
        <v>0</v>
      </c>
      <c r="L143" s="78">
        <f t="shared" si="27"/>
        <v>0</v>
      </c>
      <c r="M143" s="71"/>
    </row>
    <row r="144" spans="1:14" x14ac:dyDescent="0.25">
      <c r="A144" s="14">
        <v>312981</v>
      </c>
      <c r="B144" s="25" t="s">
        <v>198</v>
      </c>
      <c r="C144" s="13" t="s">
        <v>135</v>
      </c>
      <c r="D144" s="14"/>
      <c r="E144" s="14">
        <v>110242</v>
      </c>
      <c r="F144" s="14">
        <v>43277</v>
      </c>
      <c r="G144" s="14">
        <v>6.25</v>
      </c>
      <c r="H144" s="31">
        <v>13.15</v>
      </c>
      <c r="I144" s="13" t="s">
        <v>429</v>
      </c>
      <c r="J144" s="14"/>
      <c r="K144" s="77">
        <f t="shared" si="26"/>
        <v>0</v>
      </c>
      <c r="L144" s="78">
        <f t="shared" si="27"/>
        <v>0</v>
      </c>
      <c r="M144" s="71"/>
    </row>
    <row r="145" spans="1:14" x14ac:dyDescent="0.25">
      <c r="A145" s="14">
        <v>558706</v>
      </c>
      <c r="B145" s="25" t="s">
        <v>204</v>
      </c>
      <c r="C145" s="13" t="s">
        <v>135</v>
      </c>
      <c r="D145" s="14"/>
      <c r="E145" s="14">
        <v>110242</v>
      </c>
      <c r="F145" s="14">
        <v>43292</v>
      </c>
      <c r="G145" s="14">
        <v>8.73</v>
      </c>
      <c r="H145" s="31">
        <v>18.37</v>
      </c>
      <c r="I145" s="13" t="s">
        <v>429</v>
      </c>
      <c r="J145" s="14"/>
      <c r="K145" s="77">
        <f t="shared" si="26"/>
        <v>0</v>
      </c>
      <c r="L145" s="78">
        <f t="shared" si="27"/>
        <v>0</v>
      </c>
      <c r="M145" s="71"/>
    </row>
    <row r="146" spans="1:14" x14ac:dyDescent="0.25">
      <c r="A146" s="14">
        <v>382330</v>
      </c>
      <c r="B146" s="25" t="s">
        <v>201</v>
      </c>
      <c r="C146" s="13" t="s">
        <v>200</v>
      </c>
      <c r="D146" s="14"/>
      <c r="E146" s="14">
        <v>110242</v>
      </c>
      <c r="F146" s="14">
        <v>39912</v>
      </c>
      <c r="G146" s="14">
        <v>8.92</v>
      </c>
      <c r="H146" s="31">
        <v>18.77</v>
      </c>
      <c r="I146" s="13" t="s">
        <v>429</v>
      </c>
      <c r="J146" s="14"/>
      <c r="K146" s="77">
        <f t="shared" si="26"/>
        <v>0</v>
      </c>
      <c r="L146" s="78">
        <f t="shared" si="27"/>
        <v>0</v>
      </c>
      <c r="M146" s="71"/>
    </row>
    <row r="147" spans="1:14" x14ac:dyDescent="0.25">
      <c r="A147" s="14">
        <v>142986</v>
      </c>
      <c r="B147" s="25" t="s">
        <v>188</v>
      </c>
      <c r="C147" s="13" t="s">
        <v>189</v>
      </c>
      <c r="D147" s="14"/>
      <c r="E147" s="14">
        <v>110242</v>
      </c>
      <c r="F147" s="14">
        <v>39947</v>
      </c>
      <c r="G147" s="14">
        <v>14.58</v>
      </c>
      <c r="H147" s="31">
        <v>30.67</v>
      </c>
      <c r="I147" s="13" t="s">
        <v>429</v>
      </c>
      <c r="J147" s="14"/>
      <c r="K147" s="77">
        <f t="shared" si="26"/>
        <v>0</v>
      </c>
      <c r="L147" s="78">
        <f t="shared" si="27"/>
        <v>0</v>
      </c>
      <c r="M147" s="71"/>
    </row>
    <row r="148" spans="1:14" x14ac:dyDescent="0.25">
      <c r="A148" s="14"/>
      <c r="B148" s="13"/>
      <c r="C148" s="13"/>
      <c r="D148" s="14"/>
      <c r="E148" s="14"/>
      <c r="F148" s="14"/>
      <c r="G148" s="14"/>
      <c r="H148" s="31"/>
      <c r="I148" s="13"/>
      <c r="K148" s="71"/>
      <c r="L148" s="74"/>
      <c r="M148" s="71"/>
    </row>
    <row r="149" spans="1:14" x14ac:dyDescent="0.25">
      <c r="A149" s="55" t="s">
        <v>206</v>
      </c>
      <c r="B149" s="56"/>
      <c r="C149" s="11" t="s">
        <v>5</v>
      </c>
      <c r="D149" s="8"/>
      <c r="E149" s="10" t="s">
        <v>7</v>
      </c>
      <c r="F149" s="8" t="s">
        <v>1</v>
      </c>
      <c r="G149" s="12" t="s">
        <v>8</v>
      </c>
      <c r="H149" s="30" t="s">
        <v>9</v>
      </c>
      <c r="I149" s="11" t="s">
        <v>6</v>
      </c>
      <c r="K149" s="71"/>
      <c r="L149" s="74"/>
      <c r="M149" s="71"/>
    </row>
    <row r="150" spans="1:14" x14ac:dyDescent="0.25">
      <c r="A150" s="6">
        <v>178879</v>
      </c>
      <c r="B150" s="24" t="s">
        <v>235</v>
      </c>
      <c r="C150" s="5" t="s">
        <v>135</v>
      </c>
      <c r="D150" s="6"/>
      <c r="E150" s="6">
        <v>100506</v>
      </c>
      <c r="F150" s="6">
        <v>1000010868</v>
      </c>
      <c r="G150" s="6">
        <v>54.55</v>
      </c>
      <c r="H150" s="32">
        <v>8.56</v>
      </c>
      <c r="I150" s="5" t="s">
        <v>428</v>
      </c>
      <c r="J150" s="14"/>
      <c r="K150" s="77">
        <f t="shared" ref="K150:K163" si="28">+J150*G150</f>
        <v>0</v>
      </c>
      <c r="L150" s="78">
        <f t="shared" ref="L150:L163" si="29">+J150*H150</f>
        <v>0</v>
      </c>
      <c r="M150" s="77">
        <f>SUM(K150:K181)</f>
        <v>0</v>
      </c>
      <c r="N150" s="78">
        <f>SUM(L150:L181)</f>
        <v>0</v>
      </c>
    </row>
    <row r="151" spans="1:14" x14ac:dyDescent="0.25">
      <c r="A151" s="6">
        <v>284768</v>
      </c>
      <c r="B151" s="24" t="s">
        <v>255</v>
      </c>
      <c r="C151" s="5" t="s">
        <v>135</v>
      </c>
      <c r="D151" s="6"/>
      <c r="E151" s="6">
        <v>100506</v>
      </c>
      <c r="F151" s="6" t="s">
        <v>214</v>
      </c>
      <c r="G151" s="6">
        <v>54.55</v>
      </c>
      <c r="H151" s="32">
        <v>8.56</v>
      </c>
      <c r="I151" s="5" t="s">
        <v>428</v>
      </c>
      <c r="J151" s="14"/>
      <c r="K151" s="77">
        <f t="shared" si="28"/>
        <v>0</v>
      </c>
      <c r="L151" s="78">
        <f t="shared" si="29"/>
        <v>0</v>
      </c>
      <c r="M151" s="71"/>
    </row>
    <row r="152" spans="1:14" x14ac:dyDescent="0.25">
      <c r="A152" s="6">
        <v>995471</v>
      </c>
      <c r="B152" s="24" t="s">
        <v>277</v>
      </c>
      <c r="C152" s="5" t="s">
        <v>259</v>
      </c>
      <c r="D152" s="6"/>
      <c r="E152" s="6">
        <v>100506</v>
      </c>
      <c r="F152" s="6" t="s">
        <v>232</v>
      </c>
      <c r="G152" s="6">
        <v>49.09</v>
      </c>
      <c r="H152" s="32">
        <v>7.7</v>
      </c>
      <c r="I152" s="5" t="s">
        <v>428</v>
      </c>
      <c r="J152" s="14"/>
      <c r="K152" s="77">
        <f t="shared" si="28"/>
        <v>0</v>
      </c>
      <c r="L152" s="78">
        <f t="shared" si="29"/>
        <v>0</v>
      </c>
      <c r="M152" s="71"/>
    </row>
    <row r="153" spans="1:14" x14ac:dyDescent="0.25">
      <c r="A153" s="6">
        <v>909870</v>
      </c>
      <c r="B153" s="24" t="s">
        <v>274</v>
      </c>
      <c r="C153" s="5" t="s">
        <v>135</v>
      </c>
      <c r="D153" s="6"/>
      <c r="E153" s="6">
        <v>100506</v>
      </c>
      <c r="F153" s="6" t="s">
        <v>226</v>
      </c>
      <c r="G153" s="6">
        <v>54.55</v>
      </c>
      <c r="H153" s="32">
        <v>8.56</v>
      </c>
      <c r="I153" s="5" t="s">
        <v>428</v>
      </c>
      <c r="J153" s="14"/>
      <c r="K153" s="77">
        <f t="shared" si="28"/>
        <v>0</v>
      </c>
      <c r="L153" s="78">
        <f t="shared" si="29"/>
        <v>0</v>
      </c>
      <c r="M153" s="71"/>
    </row>
    <row r="154" spans="1:14" x14ac:dyDescent="0.25">
      <c r="A154" s="6">
        <v>871499</v>
      </c>
      <c r="B154" s="24" t="s">
        <v>270</v>
      </c>
      <c r="C154" s="5" t="s">
        <v>135</v>
      </c>
      <c r="D154" s="6"/>
      <c r="E154" s="6">
        <v>100506</v>
      </c>
      <c r="F154" s="6" t="s">
        <v>222</v>
      </c>
      <c r="G154" s="6">
        <v>54.55</v>
      </c>
      <c r="H154" s="32">
        <v>8.56</v>
      </c>
      <c r="I154" s="5" t="s">
        <v>428</v>
      </c>
      <c r="J154" s="14"/>
      <c r="K154" s="77">
        <f t="shared" si="28"/>
        <v>0</v>
      </c>
      <c r="L154" s="78">
        <f t="shared" si="29"/>
        <v>0</v>
      </c>
      <c r="M154" s="71"/>
    </row>
    <row r="155" spans="1:14" x14ac:dyDescent="0.25">
      <c r="A155" s="6">
        <v>417289</v>
      </c>
      <c r="B155" s="24" t="s">
        <v>262</v>
      </c>
      <c r="C155" s="5" t="s">
        <v>135</v>
      </c>
      <c r="D155" s="6"/>
      <c r="E155" s="6">
        <v>100506</v>
      </c>
      <c r="F155" s="6">
        <v>1000001223</v>
      </c>
      <c r="G155" s="6">
        <v>54.55</v>
      </c>
      <c r="H155" s="32">
        <v>8.56</v>
      </c>
      <c r="I155" s="5" t="s">
        <v>428</v>
      </c>
      <c r="J155" s="14"/>
      <c r="K155" s="77">
        <f t="shared" si="28"/>
        <v>0</v>
      </c>
      <c r="L155" s="78">
        <f t="shared" si="29"/>
        <v>0</v>
      </c>
      <c r="M155" s="71"/>
    </row>
    <row r="156" spans="1:14" x14ac:dyDescent="0.25">
      <c r="A156" s="6">
        <v>995545</v>
      </c>
      <c r="B156" s="24" t="s">
        <v>279</v>
      </c>
      <c r="C156" s="5" t="s">
        <v>135</v>
      </c>
      <c r="D156" s="6"/>
      <c r="E156" s="6">
        <v>100506</v>
      </c>
      <c r="F156" s="6" t="s">
        <v>234</v>
      </c>
      <c r="G156" s="6">
        <v>54.55</v>
      </c>
      <c r="H156" s="32">
        <v>8.56</v>
      </c>
      <c r="I156" s="5" t="s">
        <v>428</v>
      </c>
      <c r="J156" s="14"/>
      <c r="K156" s="77">
        <f t="shared" si="28"/>
        <v>0</v>
      </c>
      <c r="L156" s="78">
        <f t="shared" si="29"/>
        <v>0</v>
      </c>
      <c r="M156" s="71"/>
    </row>
    <row r="157" spans="1:14" x14ac:dyDescent="0.25">
      <c r="A157" s="6">
        <v>284830</v>
      </c>
      <c r="B157" s="24" t="s">
        <v>257</v>
      </c>
      <c r="C157" s="5" t="s">
        <v>135</v>
      </c>
      <c r="D157" s="6"/>
      <c r="E157" s="6">
        <v>100506</v>
      </c>
      <c r="F157" s="6" t="s">
        <v>216</v>
      </c>
      <c r="G157" s="6">
        <v>54.55</v>
      </c>
      <c r="H157" s="32">
        <v>8.56</v>
      </c>
      <c r="I157" s="5" t="s">
        <v>428</v>
      </c>
      <c r="J157" s="14"/>
      <c r="K157" s="77">
        <f t="shared" si="28"/>
        <v>0</v>
      </c>
      <c r="L157" s="78">
        <f t="shared" si="29"/>
        <v>0</v>
      </c>
      <c r="M157" s="71"/>
    </row>
    <row r="158" spans="1:14" x14ac:dyDescent="0.25">
      <c r="A158" s="6">
        <v>602150</v>
      </c>
      <c r="B158" s="24" t="s">
        <v>269</v>
      </c>
      <c r="C158" s="5" t="s">
        <v>135</v>
      </c>
      <c r="D158" s="6"/>
      <c r="E158" s="6">
        <v>100506</v>
      </c>
      <c r="F158" s="6">
        <v>1000007470</v>
      </c>
      <c r="G158" s="6">
        <v>54.55</v>
      </c>
      <c r="H158" s="32">
        <v>8.56</v>
      </c>
      <c r="I158" s="5" t="s">
        <v>428</v>
      </c>
      <c r="J158" s="14"/>
      <c r="K158" s="77">
        <f t="shared" si="28"/>
        <v>0</v>
      </c>
      <c r="L158" s="78">
        <f t="shared" si="29"/>
        <v>0</v>
      </c>
      <c r="M158" s="71"/>
    </row>
    <row r="159" spans="1:14" x14ac:dyDescent="0.25">
      <c r="A159" s="6">
        <v>931450</v>
      </c>
      <c r="B159" s="24" t="s">
        <v>244</v>
      </c>
      <c r="C159" s="5" t="s">
        <v>135</v>
      </c>
      <c r="D159" s="6"/>
      <c r="E159" s="6">
        <v>100506</v>
      </c>
      <c r="F159" s="6" t="s">
        <v>228</v>
      </c>
      <c r="G159" s="6">
        <v>54.55</v>
      </c>
      <c r="H159" s="32">
        <v>8.56</v>
      </c>
      <c r="I159" s="5" t="s">
        <v>428</v>
      </c>
      <c r="J159" s="14"/>
      <c r="K159" s="77">
        <f t="shared" si="28"/>
        <v>0</v>
      </c>
      <c r="L159" s="78">
        <f t="shared" si="29"/>
        <v>0</v>
      </c>
      <c r="M159" s="71"/>
    </row>
    <row r="160" spans="1:14" x14ac:dyDescent="0.25">
      <c r="A160" s="6">
        <v>531785</v>
      </c>
      <c r="B160" s="24" t="s">
        <v>265</v>
      </c>
      <c r="C160" s="5" t="s">
        <v>237</v>
      </c>
      <c r="D160" s="6"/>
      <c r="E160" s="6">
        <v>100506</v>
      </c>
      <c r="F160" s="6">
        <v>1000004108</v>
      </c>
      <c r="G160" s="6">
        <v>43.64</v>
      </c>
      <c r="H160" s="32">
        <v>6.85</v>
      </c>
      <c r="I160" s="5" t="s">
        <v>428</v>
      </c>
      <c r="J160" s="14"/>
      <c r="K160" s="77">
        <f t="shared" si="28"/>
        <v>0</v>
      </c>
      <c r="L160" s="78">
        <f t="shared" si="29"/>
        <v>0</v>
      </c>
      <c r="M160" s="71"/>
    </row>
    <row r="161" spans="1:13" x14ac:dyDescent="0.25">
      <c r="A161" s="6">
        <v>995544</v>
      </c>
      <c r="B161" s="24" t="s">
        <v>278</v>
      </c>
      <c r="C161" s="5" t="s">
        <v>237</v>
      </c>
      <c r="D161" s="6"/>
      <c r="E161" s="6">
        <v>100506</v>
      </c>
      <c r="F161" s="6" t="s">
        <v>233</v>
      </c>
      <c r="G161" s="6">
        <v>43.64</v>
      </c>
      <c r="H161" s="32">
        <v>6.85</v>
      </c>
      <c r="I161" s="5" t="s">
        <v>428</v>
      </c>
      <c r="J161" s="14"/>
      <c r="K161" s="77">
        <f t="shared" si="28"/>
        <v>0</v>
      </c>
      <c r="L161" s="78">
        <f t="shared" si="29"/>
        <v>0</v>
      </c>
      <c r="M161" s="71"/>
    </row>
    <row r="162" spans="1:13" x14ac:dyDescent="0.25">
      <c r="A162" s="6">
        <v>237598</v>
      </c>
      <c r="B162" s="24" t="s">
        <v>250</v>
      </c>
      <c r="C162" s="5" t="s">
        <v>135</v>
      </c>
      <c r="D162" s="6"/>
      <c r="E162" s="6">
        <v>100506</v>
      </c>
      <c r="F162" s="6" t="s">
        <v>210</v>
      </c>
      <c r="G162" s="6">
        <v>54.55</v>
      </c>
      <c r="H162" s="32">
        <v>8.56</v>
      </c>
      <c r="I162" s="5" t="s">
        <v>428</v>
      </c>
      <c r="J162" s="14"/>
      <c r="K162" s="77">
        <f t="shared" si="28"/>
        <v>0</v>
      </c>
      <c r="L162" s="78">
        <f t="shared" si="29"/>
        <v>0</v>
      </c>
      <c r="M162" s="71"/>
    </row>
    <row r="163" spans="1:13" x14ac:dyDescent="0.25">
      <c r="A163" s="6">
        <v>954252</v>
      </c>
      <c r="B163" s="24" t="s">
        <v>276</v>
      </c>
      <c r="C163" s="5" t="s">
        <v>135</v>
      </c>
      <c r="D163" s="6"/>
      <c r="E163" s="6">
        <v>100506</v>
      </c>
      <c r="F163" s="6" t="s">
        <v>229</v>
      </c>
      <c r="G163" s="6">
        <v>54.55</v>
      </c>
      <c r="H163" s="32">
        <v>8.56</v>
      </c>
      <c r="I163" s="5" t="s">
        <v>428</v>
      </c>
      <c r="J163" s="14"/>
      <c r="K163" s="77">
        <f t="shared" si="28"/>
        <v>0</v>
      </c>
      <c r="L163" s="78">
        <f t="shared" si="29"/>
        <v>0</v>
      </c>
      <c r="M163" s="71"/>
    </row>
    <row r="164" spans="1:13" x14ac:dyDescent="0.25">
      <c r="A164" s="6">
        <v>284832</v>
      </c>
      <c r="B164" s="24" t="s">
        <v>258</v>
      </c>
      <c r="C164" s="5" t="s">
        <v>259</v>
      </c>
      <c r="D164" s="6"/>
      <c r="E164" s="6">
        <v>100506</v>
      </c>
      <c r="F164" s="6" t="s">
        <v>217</v>
      </c>
      <c r="G164" s="6">
        <v>49.09</v>
      </c>
      <c r="H164" s="32">
        <v>7.7</v>
      </c>
      <c r="I164" s="5" t="s">
        <v>428</v>
      </c>
      <c r="J164" s="14"/>
      <c r="K164" s="77">
        <f t="shared" ref="K164:K181" si="30">+J164*G164</f>
        <v>0</v>
      </c>
      <c r="L164" s="78">
        <f t="shared" ref="L164:L181" si="31">+J164*H164</f>
        <v>0</v>
      </c>
      <c r="M164" s="71"/>
    </row>
    <row r="165" spans="1:13" x14ac:dyDescent="0.25">
      <c r="A165" s="6">
        <v>925319</v>
      </c>
      <c r="B165" s="24" t="s">
        <v>275</v>
      </c>
      <c r="C165" s="5" t="s">
        <v>259</v>
      </c>
      <c r="D165" s="6"/>
      <c r="E165" s="6">
        <v>100506</v>
      </c>
      <c r="F165" s="6" t="s">
        <v>227</v>
      </c>
      <c r="G165" s="6">
        <v>49.09</v>
      </c>
      <c r="H165" s="32">
        <v>7.7</v>
      </c>
      <c r="I165" s="5" t="s">
        <v>428</v>
      </c>
      <c r="J165" s="14"/>
      <c r="K165" s="77">
        <f t="shared" si="30"/>
        <v>0</v>
      </c>
      <c r="L165" s="78">
        <f t="shared" si="31"/>
        <v>0</v>
      </c>
      <c r="M165" s="71"/>
    </row>
    <row r="166" spans="1:13" x14ac:dyDescent="0.25">
      <c r="A166" s="6">
        <v>536698</v>
      </c>
      <c r="B166" s="24" t="s">
        <v>266</v>
      </c>
      <c r="C166" s="5" t="s">
        <v>135</v>
      </c>
      <c r="D166" s="6"/>
      <c r="E166" s="6">
        <v>100506</v>
      </c>
      <c r="F166" s="6" t="s">
        <v>221</v>
      </c>
      <c r="G166" s="6">
        <v>54.55</v>
      </c>
      <c r="H166" s="32">
        <v>8.56</v>
      </c>
      <c r="I166" s="5" t="s">
        <v>428</v>
      </c>
      <c r="J166" s="14"/>
      <c r="K166" s="77">
        <f t="shared" si="30"/>
        <v>0</v>
      </c>
      <c r="L166" s="78">
        <f t="shared" si="31"/>
        <v>0</v>
      </c>
      <c r="M166" s="71"/>
    </row>
    <row r="167" spans="1:13" x14ac:dyDescent="0.25">
      <c r="A167" s="6">
        <v>427959</v>
      </c>
      <c r="B167" s="24" t="s">
        <v>263</v>
      </c>
      <c r="C167" s="5" t="s">
        <v>135</v>
      </c>
      <c r="D167" s="6"/>
      <c r="E167" s="6">
        <v>100506</v>
      </c>
      <c r="F167" s="6">
        <v>1000000496</v>
      </c>
      <c r="G167" s="6">
        <v>54.55</v>
      </c>
      <c r="H167" s="32">
        <v>8.56</v>
      </c>
      <c r="I167" s="5" t="s">
        <v>428</v>
      </c>
      <c r="J167" s="14"/>
      <c r="K167" s="77">
        <f t="shared" si="30"/>
        <v>0</v>
      </c>
      <c r="L167" s="78">
        <f t="shared" si="31"/>
        <v>0</v>
      </c>
      <c r="M167" s="71"/>
    </row>
    <row r="168" spans="1:13" x14ac:dyDescent="0.25">
      <c r="A168" s="6">
        <v>180062</v>
      </c>
      <c r="B168" s="24" t="s">
        <v>236</v>
      </c>
      <c r="C168" s="5" t="s">
        <v>237</v>
      </c>
      <c r="D168" s="6"/>
      <c r="E168" s="6">
        <v>100506</v>
      </c>
      <c r="F168" s="6">
        <v>1000010772</v>
      </c>
      <c r="G168" s="6">
        <v>1.85</v>
      </c>
      <c r="H168" s="32">
        <v>0.28999999999999998</v>
      </c>
      <c r="I168" s="5" t="s">
        <v>428</v>
      </c>
      <c r="J168" s="14"/>
      <c r="K168" s="77">
        <f t="shared" si="30"/>
        <v>0</v>
      </c>
      <c r="L168" s="78">
        <f t="shared" si="31"/>
        <v>0</v>
      </c>
      <c r="M168" s="71"/>
    </row>
    <row r="169" spans="1:13" x14ac:dyDescent="0.25">
      <c r="A169" s="6">
        <v>874822</v>
      </c>
      <c r="B169" s="24" t="s">
        <v>271</v>
      </c>
      <c r="C169" s="5" t="s">
        <v>135</v>
      </c>
      <c r="D169" s="6"/>
      <c r="E169" s="6">
        <v>100506</v>
      </c>
      <c r="F169" s="6" t="s">
        <v>223</v>
      </c>
      <c r="G169" s="6">
        <v>54.55</v>
      </c>
      <c r="H169" s="32">
        <v>8.56</v>
      </c>
      <c r="I169" s="5" t="s">
        <v>428</v>
      </c>
      <c r="J169" s="14"/>
      <c r="K169" s="77">
        <f t="shared" si="30"/>
        <v>0</v>
      </c>
      <c r="L169" s="78">
        <f t="shared" si="31"/>
        <v>0</v>
      </c>
      <c r="M169" s="71"/>
    </row>
    <row r="170" spans="1:13" x14ac:dyDescent="0.25">
      <c r="A170" s="6">
        <v>76994</v>
      </c>
      <c r="B170" s="24" t="s">
        <v>248</v>
      </c>
      <c r="C170" s="5" t="s">
        <v>135</v>
      </c>
      <c r="D170" s="6"/>
      <c r="E170" s="6">
        <v>100506</v>
      </c>
      <c r="F170" s="6" t="s">
        <v>208</v>
      </c>
      <c r="G170" s="6">
        <v>54.55</v>
      </c>
      <c r="H170" s="32">
        <v>8.56</v>
      </c>
      <c r="I170" s="5" t="s">
        <v>428</v>
      </c>
      <c r="J170" s="14"/>
      <c r="K170" s="77">
        <f t="shared" si="30"/>
        <v>0</v>
      </c>
      <c r="L170" s="78">
        <f t="shared" si="31"/>
        <v>0</v>
      </c>
      <c r="M170" s="71"/>
    </row>
    <row r="171" spans="1:13" x14ac:dyDescent="0.25">
      <c r="A171" s="6">
        <v>571808</v>
      </c>
      <c r="B171" s="24" t="s">
        <v>267</v>
      </c>
      <c r="C171" s="5" t="s">
        <v>135</v>
      </c>
      <c r="D171" s="6"/>
      <c r="E171" s="6">
        <v>100506</v>
      </c>
      <c r="F171" s="6">
        <v>1000006188</v>
      </c>
      <c r="G171" s="6">
        <v>54.55</v>
      </c>
      <c r="H171" s="32">
        <v>8.56</v>
      </c>
      <c r="I171" s="5" t="s">
        <v>428</v>
      </c>
      <c r="J171" s="14"/>
      <c r="K171" s="77">
        <f t="shared" si="30"/>
        <v>0</v>
      </c>
      <c r="L171" s="78">
        <f t="shared" si="31"/>
        <v>0</v>
      </c>
      <c r="M171" s="71"/>
    </row>
    <row r="172" spans="1:13" x14ac:dyDescent="0.25">
      <c r="A172" s="6">
        <v>76216</v>
      </c>
      <c r="B172" s="24" t="s">
        <v>247</v>
      </c>
      <c r="C172" s="5" t="s">
        <v>237</v>
      </c>
      <c r="D172" s="6"/>
      <c r="E172" s="6">
        <v>100506</v>
      </c>
      <c r="F172" s="6" t="s">
        <v>207</v>
      </c>
      <c r="G172" s="6">
        <v>43.64</v>
      </c>
      <c r="H172" s="32">
        <v>6.85</v>
      </c>
      <c r="I172" s="5" t="s">
        <v>428</v>
      </c>
      <c r="J172" s="14"/>
      <c r="K172" s="77">
        <f t="shared" si="30"/>
        <v>0</v>
      </c>
      <c r="L172" s="78">
        <f t="shared" si="31"/>
        <v>0</v>
      </c>
      <c r="M172" s="71"/>
    </row>
    <row r="173" spans="1:13" x14ac:dyDescent="0.25">
      <c r="A173" s="6">
        <v>268651</v>
      </c>
      <c r="B173" s="24" t="s">
        <v>253</v>
      </c>
      <c r="C173" s="5" t="s">
        <v>254</v>
      </c>
      <c r="D173" s="6"/>
      <c r="E173" s="6">
        <v>100506</v>
      </c>
      <c r="F173" s="6" t="s">
        <v>213</v>
      </c>
      <c r="G173" s="6">
        <v>20</v>
      </c>
      <c r="H173" s="32">
        <v>3.14</v>
      </c>
      <c r="I173" s="5" t="s">
        <v>428</v>
      </c>
      <c r="J173" s="14"/>
      <c r="K173" s="77">
        <f t="shared" si="30"/>
        <v>0</v>
      </c>
      <c r="L173" s="78">
        <f t="shared" si="31"/>
        <v>0</v>
      </c>
      <c r="M173" s="71"/>
    </row>
    <row r="174" spans="1:13" x14ac:dyDescent="0.25">
      <c r="A174" s="6">
        <v>875601</v>
      </c>
      <c r="B174" s="24" t="s">
        <v>272</v>
      </c>
      <c r="C174" s="5" t="s">
        <v>273</v>
      </c>
      <c r="D174" s="6"/>
      <c r="E174" s="6">
        <v>100506</v>
      </c>
      <c r="F174" s="6" t="s">
        <v>224</v>
      </c>
      <c r="G174" s="6">
        <v>30.91</v>
      </c>
      <c r="H174" s="32">
        <v>4.8499999999999996</v>
      </c>
      <c r="I174" s="5" t="s">
        <v>428</v>
      </c>
      <c r="J174" s="14"/>
      <c r="K174" s="77">
        <f t="shared" si="30"/>
        <v>0</v>
      </c>
      <c r="L174" s="78">
        <f t="shared" si="31"/>
        <v>0</v>
      </c>
      <c r="M174" s="71"/>
    </row>
    <row r="175" spans="1:13" x14ac:dyDescent="0.25">
      <c r="A175" s="6">
        <v>384399</v>
      </c>
      <c r="B175" s="24" t="s">
        <v>261</v>
      </c>
      <c r="C175" s="5" t="s">
        <v>237</v>
      </c>
      <c r="D175" s="6"/>
      <c r="E175" s="6">
        <v>100506</v>
      </c>
      <c r="F175" s="6" t="s">
        <v>220</v>
      </c>
      <c r="G175" s="6">
        <v>43.64</v>
      </c>
      <c r="H175" s="32">
        <v>6.85</v>
      </c>
      <c r="I175" s="5" t="s">
        <v>428</v>
      </c>
      <c r="J175" s="14"/>
      <c r="K175" s="77">
        <f t="shared" si="30"/>
        <v>0</v>
      </c>
      <c r="L175" s="78">
        <f t="shared" si="31"/>
        <v>0</v>
      </c>
      <c r="M175" s="71"/>
    </row>
    <row r="176" spans="1:13" x14ac:dyDescent="0.25">
      <c r="A176" s="6">
        <v>284787</v>
      </c>
      <c r="B176" s="24" t="s">
        <v>256</v>
      </c>
      <c r="C176" s="5" t="s">
        <v>135</v>
      </c>
      <c r="D176" s="6"/>
      <c r="E176" s="6">
        <v>100506</v>
      </c>
      <c r="F176" s="6" t="s">
        <v>215</v>
      </c>
      <c r="G176" s="6">
        <v>54.55</v>
      </c>
      <c r="H176" s="32">
        <v>8.56</v>
      </c>
      <c r="I176" s="5" t="s">
        <v>428</v>
      </c>
      <c r="J176" s="14"/>
      <c r="K176" s="77">
        <f t="shared" si="30"/>
        <v>0</v>
      </c>
      <c r="L176" s="78">
        <f t="shared" si="31"/>
        <v>0</v>
      </c>
      <c r="M176" s="71"/>
    </row>
    <row r="177" spans="1:14" x14ac:dyDescent="0.25">
      <c r="A177" s="6">
        <v>475997</v>
      </c>
      <c r="B177" s="24" t="s">
        <v>264</v>
      </c>
      <c r="C177" s="5" t="s">
        <v>135</v>
      </c>
      <c r="D177" s="6"/>
      <c r="E177" s="6">
        <v>100506</v>
      </c>
      <c r="F177" s="6">
        <v>1000002789</v>
      </c>
      <c r="G177" s="6">
        <v>54.55</v>
      </c>
      <c r="H177" s="32">
        <v>8.56</v>
      </c>
      <c r="I177" s="5" t="s">
        <v>428</v>
      </c>
      <c r="J177" s="14"/>
      <c r="K177" s="77">
        <f t="shared" si="30"/>
        <v>0</v>
      </c>
      <c r="L177" s="78">
        <f t="shared" si="31"/>
        <v>0</v>
      </c>
      <c r="M177" s="71"/>
    </row>
    <row r="178" spans="1:14" x14ac:dyDescent="0.25">
      <c r="A178" s="14">
        <v>284837</v>
      </c>
      <c r="B178" s="25" t="s">
        <v>260</v>
      </c>
      <c r="C178" s="13" t="s">
        <v>237</v>
      </c>
      <c r="D178" s="14"/>
      <c r="E178" s="14">
        <v>100506</v>
      </c>
      <c r="F178" s="14" t="s">
        <v>218</v>
      </c>
      <c r="G178" s="14">
        <v>43.64</v>
      </c>
      <c r="H178" s="31">
        <v>6.85</v>
      </c>
      <c r="I178" s="13" t="s">
        <v>429</v>
      </c>
      <c r="J178" s="14"/>
      <c r="K178" s="77">
        <f t="shared" si="30"/>
        <v>0</v>
      </c>
      <c r="L178" s="78">
        <f t="shared" si="31"/>
        <v>0</v>
      </c>
      <c r="M178" s="71"/>
    </row>
    <row r="179" spans="1:14" x14ac:dyDescent="0.25">
      <c r="A179" s="14">
        <v>78294</v>
      </c>
      <c r="B179" s="25" t="s">
        <v>249</v>
      </c>
      <c r="C179" s="13" t="s">
        <v>135</v>
      </c>
      <c r="D179" s="14"/>
      <c r="E179" s="14">
        <v>100506</v>
      </c>
      <c r="F179" s="14" t="s">
        <v>209</v>
      </c>
      <c r="G179" s="14">
        <v>54.55</v>
      </c>
      <c r="H179" s="31">
        <v>8.56</v>
      </c>
      <c r="I179" s="13" t="s">
        <v>429</v>
      </c>
      <c r="J179" s="14"/>
      <c r="K179" s="77">
        <f t="shared" si="30"/>
        <v>0</v>
      </c>
      <c r="L179" s="78">
        <f t="shared" si="31"/>
        <v>0</v>
      </c>
      <c r="M179" s="71"/>
    </row>
    <row r="180" spans="1:14" x14ac:dyDescent="0.25">
      <c r="A180" s="14">
        <v>264409</v>
      </c>
      <c r="B180" s="25" t="s">
        <v>251</v>
      </c>
      <c r="C180" s="13" t="s">
        <v>252</v>
      </c>
      <c r="D180" s="14"/>
      <c r="E180" s="14">
        <v>100506</v>
      </c>
      <c r="F180" s="14" t="s">
        <v>212</v>
      </c>
      <c r="G180" s="14">
        <v>15</v>
      </c>
      <c r="H180" s="31">
        <v>2.35</v>
      </c>
      <c r="I180" s="13" t="s">
        <v>429</v>
      </c>
      <c r="J180" s="14"/>
      <c r="K180" s="77">
        <f t="shared" si="30"/>
        <v>0</v>
      </c>
      <c r="L180" s="78">
        <f t="shared" si="31"/>
        <v>0</v>
      </c>
      <c r="M180" s="71"/>
    </row>
    <row r="181" spans="1:14" x14ac:dyDescent="0.25">
      <c r="A181" s="14">
        <v>586449</v>
      </c>
      <c r="B181" s="25" t="s">
        <v>268</v>
      </c>
      <c r="C181" s="13" t="s">
        <v>237</v>
      </c>
      <c r="D181" s="14"/>
      <c r="E181" s="14">
        <v>100506</v>
      </c>
      <c r="F181" s="14">
        <v>1000006639</v>
      </c>
      <c r="G181" s="14">
        <v>46.42</v>
      </c>
      <c r="H181" s="31">
        <v>7.28</v>
      </c>
      <c r="I181" s="13" t="s">
        <v>429</v>
      </c>
      <c r="J181" s="14"/>
      <c r="K181" s="77">
        <f t="shared" si="30"/>
        <v>0</v>
      </c>
      <c r="L181" s="78">
        <f t="shared" si="31"/>
        <v>0</v>
      </c>
      <c r="M181" s="71"/>
    </row>
    <row r="182" spans="1:14" x14ac:dyDescent="0.25">
      <c r="A182" s="14"/>
      <c r="B182" s="60"/>
      <c r="C182" s="13"/>
      <c r="D182" s="14"/>
      <c r="E182" s="14"/>
      <c r="F182" s="14"/>
      <c r="G182" s="14"/>
      <c r="H182" s="31"/>
      <c r="I182" s="13"/>
      <c r="K182" s="71"/>
      <c r="L182" s="74"/>
      <c r="M182" s="71"/>
    </row>
    <row r="183" spans="1:14" x14ac:dyDescent="0.25">
      <c r="A183" s="55" t="s">
        <v>280</v>
      </c>
      <c r="B183" s="56"/>
      <c r="C183" s="11" t="s">
        <v>5</v>
      </c>
      <c r="D183" s="8"/>
      <c r="E183" s="10" t="s">
        <v>7</v>
      </c>
      <c r="F183" s="8" t="s">
        <v>1</v>
      </c>
      <c r="G183" s="12" t="s">
        <v>8</v>
      </c>
      <c r="H183" s="30" t="s">
        <v>9</v>
      </c>
      <c r="I183" s="11" t="s">
        <v>6</v>
      </c>
      <c r="K183" s="71"/>
      <c r="L183" s="74"/>
      <c r="M183" s="71"/>
    </row>
    <row r="184" spans="1:14" x14ac:dyDescent="0.25">
      <c r="A184" s="6">
        <v>284934</v>
      </c>
      <c r="B184" s="24" t="s">
        <v>240</v>
      </c>
      <c r="C184" s="5" t="s">
        <v>239</v>
      </c>
      <c r="D184" s="6"/>
      <c r="E184" s="6">
        <v>100980</v>
      </c>
      <c r="F184" s="6" t="s">
        <v>231</v>
      </c>
      <c r="G184" s="6">
        <v>29.41</v>
      </c>
      <c r="H184" s="32">
        <v>5.8</v>
      </c>
      <c r="I184" s="5" t="s">
        <v>428</v>
      </c>
      <c r="J184" s="14"/>
      <c r="K184" s="77">
        <f t="shared" ref="K184:K187" si="32">+J184*G184</f>
        <v>0</v>
      </c>
      <c r="L184" s="78">
        <f t="shared" ref="L184:L187" si="33">+J184*H184</f>
        <v>0</v>
      </c>
      <c r="M184" s="77">
        <f>SUM(K184:K189)</f>
        <v>0</v>
      </c>
      <c r="N184" s="78">
        <f>SUM(L184:L189)</f>
        <v>0</v>
      </c>
    </row>
    <row r="185" spans="1:14" x14ac:dyDescent="0.25">
      <c r="A185" s="6">
        <v>981229</v>
      </c>
      <c r="B185" s="24" t="s">
        <v>246</v>
      </c>
      <c r="C185" s="5" t="s">
        <v>239</v>
      </c>
      <c r="D185" s="6"/>
      <c r="E185" s="6">
        <v>100980</v>
      </c>
      <c r="F185" s="6">
        <v>1000004309</v>
      </c>
      <c r="G185" s="6">
        <v>29.41</v>
      </c>
      <c r="H185" s="32">
        <v>5.8</v>
      </c>
      <c r="I185" s="5" t="s">
        <v>428</v>
      </c>
      <c r="J185" s="14"/>
      <c r="K185" s="77">
        <f t="shared" si="32"/>
        <v>0</v>
      </c>
      <c r="L185" s="78">
        <f t="shared" si="33"/>
        <v>0</v>
      </c>
      <c r="M185" s="71"/>
    </row>
    <row r="186" spans="1:14" x14ac:dyDescent="0.25">
      <c r="A186" s="6">
        <v>531788</v>
      </c>
      <c r="B186" s="24" t="s">
        <v>242</v>
      </c>
      <c r="C186" s="5" t="s">
        <v>239</v>
      </c>
      <c r="D186" s="6"/>
      <c r="E186" s="6">
        <v>100980</v>
      </c>
      <c r="F186" s="6" t="s">
        <v>230</v>
      </c>
      <c r="G186" s="6">
        <v>29.41</v>
      </c>
      <c r="H186" s="32">
        <v>5.8</v>
      </c>
      <c r="I186" s="5" t="s">
        <v>428</v>
      </c>
      <c r="J186" s="14"/>
      <c r="K186" s="77">
        <f t="shared" si="32"/>
        <v>0</v>
      </c>
      <c r="L186" s="78">
        <f t="shared" si="33"/>
        <v>0</v>
      </c>
      <c r="M186" s="71"/>
    </row>
    <row r="187" spans="1:14" x14ac:dyDescent="0.25">
      <c r="A187" s="6">
        <v>976131</v>
      </c>
      <c r="B187" s="24" t="s">
        <v>245</v>
      </c>
      <c r="C187" s="5" t="s">
        <v>239</v>
      </c>
      <c r="D187" s="6"/>
      <c r="E187" s="6">
        <v>100980</v>
      </c>
      <c r="F187" s="6" t="s">
        <v>225</v>
      </c>
      <c r="G187" s="6">
        <v>29.41</v>
      </c>
      <c r="H187" s="32">
        <v>5.8</v>
      </c>
      <c r="I187" s="5" t="s">
        <v>428</v>
      </c>
      <c r="J187" s="14"/>
      <c r="K187" s="77">
        <f t="shared" si="32"/>
        <v>0</v>
      </c>
      <c r="L187" s="78">
        <f t="shared" si="33"/>
        <v>0</v>
      </c>
      <c r="M187" s="71"/>
    </row>
    <row r="188" spans="1:14" x14ac:dyDescent="0.25">
      <c r="A188" s="6">
        <v>880074</v>
      </c>
      <c r="B188" s="24" t="s">
        <v>243</v>
      </c>
      <c r="C188" s="5" t="s">
        <v>239</v>
      </c>
      <c r="D188" s="6"/>
      <c r="E188" s="6">
        <v>100980</v>
      </c>
      <c r="F188" s="6" t="s">
        <v>211</v>
      </c>
      <c r="G188" s="6">
        <v>29.41</v>
      </c>
      <c r="H188" s="32">
        <v>5.8</v>
      </c>
      <c r="I188" s="5" t="s">
        <v>428</v>
      </c>
      <c r="J188" s="14"/>
      <c r="K188" s="77">
        <f t="shared" ref="K188:K189" si="34">+J188*G188</f>
        <v>0</v>
      </c>
      <c r="L188" s="78">
        <f t="shared" ref="L188:L189" si="35">+J188*H188</f>
        <v>0</v>
      </c>
      <c r="M188" s="71"/>
    </row>
    <row r="189" spans="1:14" x14ac:dyDescent="0.25">
      <c r="A189" s="6">
        <v>241419</v>
      </c>
      <c r="B189" s="24" t="s">
        <v>238</v>
      </c>
      <c r="C189" s="5" t="s">
        <v>239</v>
      </c>
      <c r="D189" s="6"/>
      <c r="E189" s="6">
        <v>100980</v>
      </c>
      <c r="F189" s="6" t="s">
        <v>219</v>
      </c>
      <c r="G189" s="6">
        <v>29.41</v>
      </c>
      <c r="H189" s="32">
        <v>5.8</v>
      </c>
      <c r="I189" s="5" t="s">
        <v>428</v>
      </c>
      <c r="J189" s="14"/>
      <c r="K189" s="77">
        <f t="shared" si="34"/>
        <v>0</v>
      </c>
      <c r="L189" s="78">
        <f t="shared" si="35"/>
        <v>0</v>
      </c>
      <c r="M189" s="71"/>
    </row>
    <row r="190" spans="1:14" x14ac:dyDescent="0.25">
      <c r="A190" s="6">
        <v>312034</v>
      </c>
      <c r="B190" s="24" t="s">
        <v>241</v>
      </c>
      <c r="C190" s="5"/>
      <c r="D190" s="6"/>
      <c r="E190" s="6"/>
      <c r="F190" s="6"/>
      <c r="G190" s="6"/>
      <c r="H190" s="32"/>
      <c r="I190" s="5"/>
      <c r="K190" s="71"/>
      <c r="L190" s="74"/>
      <c r="M190" s="71"/>
    </row>
    <row r="191" spans="1:14" x14ac:dyDescent="0.25">
      <c r="A191" s="62"/>
      <c r="B191" s="63"/>
      <c r="C191" s="5"/>
      <c r="D191" s="6"/>
      <c r="E191" s="6"/>
      <c r="F191" s="6"/>
      <c r="G191" s="6"/>
      <c r="H191" s="32"/>
      <c r="I191" s="5"/>
      <c r="K191" s="71"/>
      <c r="L191" s="74"/>
      <c r="M191" s="71"/>
    </row>
    <row r="192" spans="1:14" x14ac:dyDescent="0.25">
      <c r="A192" s="55" t="s">
        <v>281</v>
      </c>
      <c r="B192" s="56"/>
      <c r="C192" s="11" t="s">
        <v>5</v>
      </c>
      <c r="D192" s="8"/>
      <c r="E192" s="10" t="s">
        <v>7</v>
      </c>
      <c r="F192" s="8" t="s">
        <v>1</v>
      </c>
      <c r="G192" s="12" t="s">
        <v>8</v>
      </c>
      <c r="H192" s="30" t="s">
        <v>9</v>
      </c>
      <c r="I192" s="11" t="s">
        <v>6</v>
      </c>
      <c r="K192" s="71"/>
      <c r="L192" s="74"/>
      <c r="M192" s="71"/>
    </row>
    <row r="193" spans="1:14" x14ac:dyDescent="0.25">
      <c r="A193" s="6">
        <v>588835</v>
      </c>
      <c r="B193" s="24" t="s">
        <v>284</v>
      </c>
      <c r="C193" s="5" t="s">
        <v>283</v>
      </c>
      <c r="D193" s="6">
        <v>96</v>
      </c>
      <c r="E193" s="6">
        <v>110149</v>
      </c>
      <c r="F193" s="6" t="s">
        <v>290</v>
      </c>
      <c r="G193" s="6">
        <v>10</v>
      </c>
      <c r="H193" s="32">
        <v>3.83</v>
      </c>
      <c r="I193" s="5" t="s">
        <v>428</v>
      </c>
      <c r="J193" s="14"/>
      <c r="K193" s="77">
        <f t="shared" ref="K193:K198" si="36">+J193*G193</f>
        <v>0</v>
      </c>
      <c r="L193" s="78">
        <f t="shared" ref="L193:L198" si="37">+J193*H193</f>
        <v>0</v>
      </c>
      <c r="M193" s="77">
        <f>SUM(K193:K199)</f>
        <v>0</v>
      </c>
      <c r="N193" s="78">
        <f>SUM(L193:L199)</f>
        <v>0</v>
      </c>
    </row>
    <row r="194" spans="1:14" x14ac:dyDescent="0.25">
      <c r="A194" s="6">
        <v>626252</v>
      </c>
      <c r="B194" s="24" t="s">
        <v>287</v>
      </c>
      <c r="C194" s="5" t="s">
        <v>283</v>
      </c>
      <c r="D194" s="6">
        <v>96</v>
      </c>
      <c r="E194" s="6">
        <v>110149</v>
      </c>
      <c r="F194" s="6" t="s">
        <v>293</v>
      </c>
      <c r="G194" s="6">
        <v>10</v>
      </c>
      <c r="H194" s="32">
        <v>3.83</v>
      </c>
      <c r="I194" s="5" t="s">
        <v>428</v>
      </c>
      <c r="J194" s="14"/>
      <c r="K194" s="77">
        <f t="shared" si="36"/>
        <v>0</v>
      </c>
      <c r="L194" s="78">
        <f t="shared" si="37"/>
        <v>0</v>
      </c>
      <c r="M194" s="71"/>
    </row>
    <row r="195" spans="1:14" x14ac:dyDescent="0.25">
      <c r="A195" s="6">
        <v>610516</v>
      </c>
      <c r="B195" s="24" t="s">
        <v>285</v>
      </c>
      <c r="C195" s="5" t="s">
        <v>283</v>
      </c>
      <c r="D195" s="6">
        <v>96</v>
      </c>
      <c r="E195" s="6">
        <v>110149</v>
      </c>
      <c r="F195" s="6" t="s">
        <v>291</v>
      </c>
      <c r="G195" s="6">
        <v>10</v>
      </c>
      <c r="H195" s="32">
        <v>3.83</v>
      </c>
      <c r="I195" s="5" t="s">
        <v>428</v>
      </c>
      <c r="J195" s="14"/>
      <c r="K195" s="77">
        <f t="shared" si="36"/>
        <v>0</v>
      </c>
      <c r="L195" s="78">
        <f t="shared" si="37"/>
        <v>0</v>
      </c>
      <c r="M195" s="71"/>
    </row>
    <row r="196" spans="1:14" x14ac:dyDescent="0.25">
      <c r="A196" s="6">
        <v>1001216</v>
      </c>
      <c r="B196" s="24" t="s">
        <v>449</v>
      </c>
      <c r="C196" s="5" t="s">
        <v>283</v>
      </c>
      <c r="D196" s="6">
        <v>96</v>
      </c>
      <c r="E196" s="6">
        <v>110149</v>
      </c>
      <c r="F196" s="6" t="s">
        <v>448</v>
      </c>
      <c r="G196" s="6">
        <v>10</v>
      </c>
      <c r="H196" s="32">
        <v>3.83</v>
      </c>
      <c r="I196" s="5" t="s">
        <v>428</v>
      </c>
      <c r="J196" s="14"/>
      <c r="K196" s="77">
        <f t="shared" si="36"/>
        <v>0</v>
      </c>
      <c r="L196" s="78">
        <f t="shared" si="37"/>
        <v>0</v>
      </c>
      <c r="M196" s="71"/>
    </row>
    <row r="197" spans="1:14" x14ac:dyDescent="0.25">
      <c r="A197" s="6">
        <v>699747</v>
      </c>
      <c r="B197" s="24" t="s">
        <v>288</v>
      </c>
      <c r="C197" s="5" t="s">
        <v>283</v>
      </c>
      <c r="D197" s="6">
        <v>96</v>
      </c>
      <c r="E197" s="6">
        <v>110149</v>
      </c>
      <c r="F197" s="6" t="s">
        <v>294</v>
      </c>
      <c r="G197" s="6">
        <v>10</v>
      </c>
      <c r="H197" s="32">
        <v>3.83</v>
      </c>
      <c r="I197" s="5" t="s">
        <v>428</v>
      </c>
      <c r="J197" s="14"/>
      <c r="K197" s="77">
        <f t="shared" si="36"/>
        <v>0</v>
      </c>
      <c r="L197" s="78">
        <f t="shared" si="37"/>
        <v>0</v>
      </c>
      <c r="M197" s="71"/>
    </row>
    <row r="198" spans="1:14" x14ac:dyDescent="0.25">
      <c r="A198" s="6">
        <v>610520</v>
      </c>
      <c r="B198" s="24" t="s">
        <v>286</v>
      </c>
      <c r="C198" s="5" t="s">
        <v>283</v>
      </c>
      <c r="D198" s="6">
        <v>96</v>
      </c>
      <c r="E198" s="6">
        <v>110149</v>
      </c>
      <c r="F198" s="6" t="s">
        <v>292</v>
      </c>
      <c r="G198" s="6">
        <v>10</v>
      </c>
      <c r="H198" s="32">
        <v>3.83</v>
      </c>
      <c r="I198" s="5" t="s">
        <v>428</v>
      </c>
      <c r="J198" s="14"/>
      <c r="K198" s="77">
        <f t="shared" si="36"/>
        <v>0</v>
      </c>
      <c r="L198" s="78">
        <f t="shared" si="37"/>
        <v>0</v>
      </c>
      <c r="M198" s="71"/>
    </row>
    <row r="199" spans="1:14" x14ac:dyDescent="0.25">
      <c r="A199" s="6">
        <v>104814</v>
      </c>
      <c r="B199" s="24" t="s">
        <v>282</v>
      </c>
      <c r="C199" s="5" t="s">
        <v>283</v>
      </c>
      <c r="D199" s="6">
        <v>96</v>
      </c>
      <c r="E199" s="6">
        <v>110149</v>
      </c>
      <c r="F199" s="6" t="s">
        <v>289</v>
      </c>
      <c r="G199" s="6">
        <v>10</v>
      </c>
      <c r="H199" s="32">
        <v>3.83</v>
      </c>
      <c r="I199" s="5" t="s">
        <v>428</v>
      </c>
      <c r="J199" s="14"/>
      <c r="K199" s="77">
        <f t="shared" ref="K199" si="38">+J199*G199</f>
        <v>0</v>
      </c>
      <c r="L199" s="78">
        <f t="shared" ref="L199" si="39">+J199*H199</f>
        <v>0</v>
      </c>
      <c r="M199" s="71"/>
    </row>
    <row r="200" spans="1:14" x14ac:dyDescent="0.25">
      <c r="A200" s="6"/>
      <c r="B200" s="5"/>
      <c r="C200" s="5"/>
      <c r="D200" s="6"/>
      <c r="E200" s="6"/>
      <c r="F200" s="6"/>
      <c r="G200" s="6"/>
      <c r="H200" s="32"/>
      <c r="I200" s="5"/>
      <c r="K200" s="71"/>
      <c r="L200" s="74"/>
      <c r="M200" s="71"/>
    </row>
    <row r="201" spans="1:14" x14ac:dyDescent="0.25">
      <c r="A201" s="9" t="s">
        <v>295</v>
      </c>
      <c r="B201" s="1"/>
      <c r="C201" s="11" t="s">
        <v>5</v>
      </c>
      <c r="D201" s="8"/>
      <c r="E201" s="10" t="s">
        <v>7</v>
      </c>
      <c r="F201" s="8" t="s">
        <v>1</v>
      </c>
      <c r="G201" s="12" t="s">
        <v>8</v>
      </c>
      <c r="H201" s="30" t="s">
        <v>9</v>
      </c>
      <c r="I201" s="11" t="s">
        <v>6</v>
      </c>
      <c r="K201" s="71"/>
      <c r="L201" s="74"/>
      <c r="M201" s="71"/>
    </row>
    <row r="202" spans="1:14" x14ac:dyDescent="0.25">
      <c r="A202" s="6">
        <v>373972</v>
      </c>
      <c r="B202" s="24" t="s">
        <v>298</v>
      </c>
      <c r="C202" s="5" t="s">
        <v>299</v>
      </c>
      <c r="D202" s="6" t="s">
        <v>473</v>
      </c>
      <c r="E202" s="6" t="s">
        <v>131</v>
      </c>
      <c r="F202" s="6">
        <v>7518</v>
      </c>
      <c r="G202" s="6">
        <v>29.2</v>
      </c>
      <c r="H202" s="32">
        <v>43.52</v>
      </c>
      <c r="I202" s="5" t="s">
        <v>428</v>
      </c>
      <c r="J202" s="14"/>
      <c r="K202" s="77">
        <f t="shared" ref="K202:K212" si="40">+J202*G202</f>
        <v>0</v>
      </c>
      <c r="L202" s="78">
        <f t="shared" ref="L202:L212" si="41">+J202*H202</f>
        <v>0</v>
      </c>
      <c r="M202" s="77">
        <f>SUM(K202:K211)</f>
        <v>0</v>
      </c>
      <c r="N202" s="78">
        <f>SUM(L202:L211)</f>
        <v>0</v>
      </c>
    </row>
    <row r="203" spans="1:14" x14ac:dyDescent="0.25">
      <c r="A203" s="6">
        <v>171717</v>
      </c>
      <c r="B203" s="24" t="s">
        <v>296</v>
      </c>
      <c r="C203" s="5" t="s">
        <v>135</v>
      </c>
      <c r="D203" s="6" t="s">
        <v>474</v>
      </c>
      <c r="E203" s="6" t="s">
        <v>131</v>
      </c>
      <c r="F203" s="6">
        <v>7527</v>
      </c>
      <c r="G203" s="6">
        <v>29.8</v>
      </c>
      <c r="H203" s="32">
        <v>44.41</v>
      </c>
      <c r="I203" s="5" t="s">
        <v>428</v>
      </c>
      <c r="J203" s="14"/>
      <c r="K203" s="77">
        <f t="shared" si="40"/>
        <v>0</v>
      </c>
      <c r="L203" s="78">
        <f t="shared" si="41"/>
        <v>0</v>
      </c>
      <c r="M203" s="71"/>
    </row>
    <row r="204" spans="1:14" x14ac:dyDescent="0.25">
      <c r="A204" s="6">
        <v>373939</v>
      </c>
      <c r="B204" s="24" t="s">
        <v>297</v>
      </c>
      <c r="C204" s="5" t="s">
        <v>135</v>
      </c>
      <c r="D204" s="6" t="s">
        <v>472</v>
      </c>
      <c r="E204" s="6" t="s">
        <v>131</v>
      </c>
      <c r="F204" s="6">
        <v>7516</v>
      </c>
      <c r="G204" s="6">
        <v>29.2</v>
      </c>
      <c r="H204" s="32">
        <v>53.52</v>
      </c>
      <c r="I204" s="5" t="s">
        <v>428</v>
      </c>
      <c r="J204" s="14"/>
      <c r="K204" s="77">
        <f t="shared" si="40"/>
        <v>0</v>
      </c>
      <c r="L204" s="78">
        <f t="shared" si="41"/>
        <v>0</v>
      </c>
      <c r="M204" s="71"/>
    </row>
    <row r="205" spans="1:14" x14ac:dyDescent="0.25">
      <c r="A205" s="184">
        <v>638553</v>
      </c>
      <c r="B205" s="185" t="s">
        <v>303</v>
      </c>
      <c r="C205" s="186" t="s">
        <v>135</v>
      </c>
      <c r="D205" s="184">
        <v>156</v>
      </c>
      <c r="E205" s="184" t="s">
        <v>132</v>
      </c>
      <c r="F205" s="184">
        <v>615300</v>
      </c>
      <c r="G205" s="184">
        <f>7.23+10.85</f>
        <v>18.079999999999998</v>
      </c>
      <c r="H205" s="187">
        <f>16.17+10.77</f>
        <v>26.94</v>
      </c>
      <c r="I205" s="5" t="s">
        <v>428</v>
      </c>
      <c r="J205" s="14"/>
      <c r="K205" s="77">
        <f t="shared" si="40"/>
        <v>0</v>
      </c>
      <c r="L205" s="78">
        <f t="shared" si="41"/>
        <v>0</v>
      </c>
      <c r="M205" s="71"/>
    </row>
    <row r="206" spans="1:14" x14ac:dyDescent="0.25">
      <c r="A206" s="205"/>
      <c r="B206" s="206"/>
      <c r="C206" s="207"/>
      <c r="D206" s="184"/>
      <c r="E206" s="184" t="s">
        <v>131</v>
      </c>
      <c r="F206" s="184">
        <v>615300</v>
      </c>
      <c r="G206" s="184"/>
      <c r="H206" s="187"/>
      <c r="I206" s="5" t="s">
        <v>428</v>
      </c>
      <c r="J206" s="145"/>
      <c r="K206" s="77">
        <f t="shared" si="40"/>
        <v>0</v>
      </c>
      <c r="L206" s="78">
        <f t="shared" si="41"/>
        <v>0</v>
      </c>
      <c r="M206" s="71"/>
    </row>
    <row r="207" spans="1:14" x14ac:dyDescent="0.25">
      <c r="A207" s="188">
        <v>470164</v>
      </c>
      <c r="B207" s="189" t="s">
        <v>302</v>
      </c>
      <c r="C207" s="190" t="s">
        <v>135</v>
      </c>
      <c r="D207" s="188">
        <v>156</v>
      </c>
      <c r="E207" s="188" t="s">
        <v>132</v>
      </c>
      <c r="F207" s="188">
        <v>665400</v>
      </c>
      <c r="G207" s="188">
        <v>18.079999999999998</v>
      </c>
      <c r="H207" s="191">
        <v>26.94</v>
      </c>
      <c r="I207" s="5" t="s">
        <v>428</v>
      </c>
      <c r="J207" s="14"/>
      <c r="K207" s="77">
        <f t="shared" si="40"/>
        <v>0</v>
      </c>
      <c r="L207" s="78">
        <f t="shared" si="41"/>
        <v>0</v>
      </c>
      <c r="M207" s="71"/>
    </row>
    <row r="208" spans="1:14" x14ac:dyDescent="0.25">
      <c r="A208" s="205"/>
      <c r="B208" s="206"/>
      <c r="C208" s="207"/>
      <c r="D208" s="188"/>
      <c r="E208" s="188" t="s">
        <v>131</v>
      </c>
      <c r="F208" s="188">
        <v>665400</v>
      </c>
      <c r="G208" s="188"/>
      <c r="H208" s="191"/>
      <c r="I208" s="5" t="s">
        <v>428</v>
      </c>
      <c r="J208" s="145"/>
      <c r="K208" s="77">
        <f t="shared" si="40"/>
        <v>0</v>
      </c>
      <c r="L208" s="78">
        <f t="shared" si="41"/>
        <v>0</v>
      </c>
      <c r="M208" s="71"/>
    </row>
    <row r="209" spans="1:14" x14ac:dyDescent="0.25">
      <c r="A209" s="192">
        <v>416812</v>
      </c>
      <c r="B209" s="193" t="s">
        <v>300</v>
      </c>
      <c r="C209" s="194" t="s">
        <v>135</v>
      </c>
      <c r="D209" s="192">
        <v>104</v>
      </c>
      <c r="E209" s="192" t="s">
        <v>132</v>
      </c>
      <c r="F209" s="192">
        <v>110452</v>
      </c>
      <c r="G209" s="192">
        <f>10.28+15.42</f>
        <v>25.7</v>
      </c>
      <c r="H209" s="195">
        <f>15.32+22.98</f>
        <v>38.299999999999997</v>
      </c>
      <c r="I209" s="5" t="s">
        <v>428</v>
      </c>
      <c r="J209" s="14"/>
      <c r="K209" s="77">
        <f t="shared" si="40"/>
        <v>0</v>
      </c>
      <c r="L209" s="78">
        <f t="shared" si="41"/>
        <v>0</v>
      </c>
      <c r="M209" s="71"/>
    </row>
    <row r="210" spans="1:14" x14ac:dyDescent="0.25">
      <c r="A210" s="205"/>
      <c r="B210" s="206"/>
      <c r="C210" s="207"/>
      <c r="D210" s="192"/>
      <c r="E210" s="192" t="s">
        <v>131</v>
      </c>
      <c r="F210" s="192">
        <v>110452</v>
      </c>
      <c r="G210" s="192"/>
      <c r="H210" s="195">
        <v>21.74</v>
      </c>
      <c r="I210" s="5" t="s">
        <v>428</v>
      </c>
      <c r="J210" s="145"/>
      <c r="K210" s="77">
        <f t="shared" si="40"/>
        <v>0</v>
      </c>
      <c r="L210" s="78">
        <f t="shared" si="41"/>
        <v>0</v>
      </c>
      <c r="M210" s="71"/>
    </row>
    <row r="211" spans="1:14" x14ac:dyDescent="0.25">
      <c r="A211" s="196">
        <v>470150</v>
      </c>
      <c r="B211" s="197" t="s">
        <v>301</v>
      </c>
      <c r="C211" s="198" t="s">
        <v>135</v>
      </c>
      <c r="D211" s="196">
        <v>104</v>
      </c>
      <c r="E211" s="196" t="s">
        <v>132</v>
      </c>
      <c r="F211" s="196">
        <v>625300</v>
      </c>
      <c r="G211" s="196">
        <f>7.23+10.85</f>
        <v>18.079999999999998</v>
      </c>
      <c r="H211" s="199">
        <f>10.19+15.3</f>
        <v>25.490000000000002</v>
      </c>
      <c r="I211" s="5" t="s">
        <v>428</v>
      </c>
      <c r="J211" s="14"/>
      <c r="K211" s="77">
        <f t="shared" si="40"/>
        <v>0</v>
      </c>
      <c r="L211" s="78">
        <f t="shared" si="41"/>
        <v>0</v>
      </c>
      <c r="M211" s="71"/>
    </row>
    <row r="212" spans="1:14" x14ac:dyDescent="0.25">
      <c r="A212" s="205"/>
      <c r="B212" s="206"/>
      <c r="C212" s="207"/>
      <c r="D212" s="196"/>
      <c r="E212" s="196" t="s">
        <v>131</v>
      </c>
      <c r="F212" s="196">
        <v>625300</v>
      </c>
      <c r="G212" s="196"/>
      <c r="H212" s="199"/>
      <c r="I212" s="5" t="s">
        <v>428</v>
      </c>
      <c r="J212" s="145"/>
      <c r="K212" s="77">
        <f t="shared" si="40"/>
        <v>0</v>
      </c>
      <c r="L212" s="78">
        <f t="shared" si="41"/>
        <v>0</v>
      </c>
      <c r="M212" s="71"/>
    </row>
    <row r="213" spans="1:14" s="142" customFormat="1" x14ac:dyDescent="0.25">
      <c r="A213" s="200"/>
      <c r="B213" s="201"/>
      <c r="C213" s="120"/>
      <c r="D213" s="202"/>
      <c r="E213" s="202"/>
      <c r="F213" s="202"/>
      <c r="G213" s="202"/>
      <c r="H213" s="203"/>
      <c r="I213" s="120"/>
      <c r="J213" s="204"/>
      <c r="K213" s="177"/>
      <c r="L213" s="183"/>
      <c r="M213" s="177"/>
      <c r="N213" s="183"/>
    </row>
    <row r="214" spans="1:14" x14ac:dyDescent="0.25">
      <c r="A214" s="55" t="s">
        <v>304</v>
      </c>
      <c r="B214" s="56"/>
      <c r="C214" s="11" t="s">
        <v>5</v>
      </c>
      <c r="D214" s="8"/>
      <c r="E214" s="10" t="s">
        <v>7</v>
      </c>
      <c r="F214" s="8" t="s">
        <v>1</v>
      </c>
      <c r="G214" s="12" t="s">
        <v>8</v>
      </c>
      <c r="H214" s="30" t="s">
        <v>9</v>
      </c>
      <c r="I214" s="11" t="s">
        <v>6</v>
      </c>
      <c r="K214" s="71"/>
      <c r="L214" s="74"/>
      <c r="M214" s="71"/>
    </row>
    <row r="215" spans="1:14" x14ac:dyDescent="0.25">
      <c r="A215" s="6">
        <v>611354</v>
      </c>
      <c r="B215" s="24" t="s">
        <v>307</v>
      </c>
      <c r="C215" s="5" t="s">
        <v>191</v>
      </c>
      <c r="D215" s="6">
        <v>78</v>
      </c>
      <c r="E215" s="6" t="s">
        <v>131</v>
      </c>
      <c r="F215" s="6">
        <v>13440</v>
      </c>
      <c r="G215" s="6">
        <v>20.5</v>
      </c>
      <c r="H215" s="32">
        <v>30.55</v>
      </c>
      <c r="I215" s="5" t="s">
        <v>428</v>
      </c>
      <c r="J215" s="14"/>
      <c r="K215" s="77">
        <f t="shared" ref="K215:K218" si="42">+J215*G215</f>
        <v>0</v>
      </c>
      <c r="L215" s="78">
        <f t="shared" ref="L215:L218" si="43">+J215*H215</f>
        <v>0</v>
      </c>
      <c r="M215" s="77">
        <f>SUM(K215:K227)</f>
        <v>0</v>
      </c>
      <c r="N215" s="78">
        <f>SUM(L215:L227)</f>
        <v>0</v>
      </c>
    </row>
    <row r="216" spans="1:14" x14ac:dyDescent="0.25">
      <c r="A216" s="6">
        <v>611357</v>
      </c>
      <c r="B216" s="24" t="s">
        <v>309</v>
      </c>
      <c r="C216" s="5" t="s">
        <v>191</v>
      </c>
      <c r="D216" s="6">
        <v>156</v>
      </c>
      <c r="E216" s="6" t="s">
        <v>131</v>
      </c>
      <c r="F216" s="6">
        <v>13441</v>
      </c>
      <c r="G216" s="6">
        <v>20.5</v>
      </c>
      <c r="H216" s="32">
        <v>30.55</v>
      </c>
      <c r="I216" s="5" t="s">
        <v>428</v>
      </c>
      <c r="J216" s="14"/>
      <c r="K216" s="77">
        <f t="shared" si="42"/>
        <v>0</v>
      </c>
      <c r="L216" s="78">
        <f t="shared" si="43"/>
        <v>0</v>
      </c>
      <c r="M216" s="71"/>
    </row>
    <row r="217" spans="1:14" x14ac:dyDescent="0.25">
      <c r="A217" s="6">
        <v>611358</v>
      </c>
      <c r="B217" s="24" t="s">
        <v>310</v>
      </c>
      <c r="C217" s="5" t="s">
        <v>191</v>
      </c>
      <c r="D217" s="6">
        <v>76</v>
      </c>
      <c r="E217" s="6" t="s">
        <v>131</v>
      </c>
      <c r="F217" s="6">
        <v>54496</v>
      </c>
      <c r="G217" s="6">
        <v>20.5</v>
      </c>
      <c r="H217" s="32">
        <v>30.55</v>
      </c>
      <c r="I217" s="5" t="s">
        <v>428</v>
      </c>
      <c r="J217" s="14"/>
      <c r="K217" s="77">
        <f t="shared" si="42"/>
        <v>0</v>
      </c>
      <c r="L217" s="78">
        <f t="shared" si="43"/>
        <v>0</v>
      </c>
      <c r="M217" s="71"/>
    </row>
    <row r="218" spans="1:14" x14ac:dyDescent="0.25">
      <c r="A218" s="6">
        <v>203167</v>
      </c>
      <c r="B218" s="24" t="s">
        <v>305</v>
      </c>
      <c r="C218" s="5" t="s">
        <v>191</v>
      </c>
      <c r="D218" s="6">
        <v>123</v>
      </c>
      <c r="E218" s="6" t="s">
        <v>132</v>
      </c>
      <c r="F218" s="6">
        <v>91409</v>
      </c>
      <c r="G218" s="6">
        <v>39.270000000000003</v>
      </c>
      <c r="H218" s="32">
        <v>58.52</v>
      </c>
      <c r="I218" s="5" t="s">
        <v>428</v>
      </c>
      <c r="J218" s="14"/>
      <c r="K218" s="77">
        <f t="shared" si="42"/>
        <v>0</v>
      </c>
      <c r="L218" s="78">
        <f t="shared" si="43"/>
        <v>0</v>
      </c>
      <c r="M218" s="71"/>
    </row>
    <row r="219" spans="1:14" x14ac:dyDescent="0.25">
      <c r="A219" s="208">
        <v>627102</v>
      </c>
      <c r="B219" s="209" t="s">
        <v>312</v>
      </c>
      <c r="C219" s="118" t="s">
        <v>191</v>
      </c>
      <c r="D219" s="208">
        <v>107</v>
      </c>
      <c r="E219" s="208" t="s">
        <v>132</v>
      </c>
      <c r="F219" s="208">
        <v>54409</v>
      </c>
      <c r="G219" s="208">
        <f>4.17+9.24</f>
        <v>13.41</v>
      </c>
      <c r="H219" s="210">
        <f>13.77+6.21</f>
        <v>19.98</v>
      </c>
      <c r="I219" s="5" t="s">
        <v>428</v>
      </c>
      <c r="J219" s="14"/>
      <c r="K219" s="77">
        <f t="shared" ref="K219:K227" si="44">+J219*G219</f>
        <v>0</v>
      </c>
      <c r="L219" s="78">
        <f t="shared" ref="L219:L227" si="45">+J219*H219</f>
        <v>0</v>
      </c>
      <c r="M219" s="71"/>
    </row>
    <row r="220" spans="1:14" x14ac:dyDescent="0.25">
      <c r="A220" s="205"/>
      <c r="B220" s="206"/>
      <c r="C220" s="207"/>
      <c r="D220" s="208"/>
      <c r="E220" s="208" t="s">
        <v>131</v>
      </c>
      <c r="F220" s="208">
        <v>54409</v>
      </c>
      <c r="G220" s="208"/>
      <c r="H220" s="210"/>
      <c r="I220" s="5" t="s">
        <v>428</v>
      </c>
      <c r="J220" s="145"/>
      <c r="K220" s="77">
        <f t="shared" si="44"/>
        <v>0</v>
      </c>
      <c r="L220" s="78">
        <f t="shared" si="45"/>
        <v>0</v>
      </c>
      <c r="M220" s="71"/>
    </row>
    <row r="221" spans="1:14" x14ac:dyDescent="0.25">
      <c r="A221" s="6">
        <v>611546</v>
      </c>
      <c r="B221" s="24" t="s">
        <v>311</v>
      </c>
      <c r="C221" s="5" t="s">
        <v>191</v>
      </c>
      <c r="D221" s="6">
        <v>78</v>
      </c>
      <c r="E221" s="6" t="s">
        <v>131</v>
      </c>
      <c r="F221" s="6">
        <v>43424</v>
      </c>
      <c r="G221" s="6">
        <v>20.5</v>
      </c>
      <c r="H221" s="32">
        <v>30.55</v>
      </c>
      <c r="I221" s="5" t="s">
        <v>428</v>
      </c>
      <c r="J221" s="14"/>
      <c r="K221" s="77">
        <f t="shared" si="44"/>
        <v>0</v>
      </c>
      <c r="L221" s="78">
        <f t="shared" si="45"/>
        <v>0</v>
      </c>
      <c r="M221" s="71"/>
    </row>
    <row r="222" spans="1:14" x14ac:dyDescent="0.25">
      <c r="A222" s="6">
        <v>611356</v>
      </c>
      <c r="B222" s="24" t="s">
        <v>308</v>
      </c>
      <c r="C222" s="5" t="s">
        <v>191</v>
      </c>
      <c r="D222" s="6">
        <v>78</v>
      </c>
      <c r="E222" s="6" t="s">
        <v>131</v>
      </c>
      <c r="F222" s="6">
        <v>23415</v>
      </c>
      <c r="G222" s="6">
        <v>20.5</v>
      </c>
      <c r="H222" s="32">
        <v>30.55</v>
      </c>
      <c r="I222" s="5" t="s">
        <v>428</v>
      </c>
      <c r="J222" s="14"/>
      <c r="K222" s="77">
        <f t="shared" si="44"/>
        <v>0</v>
      </c>
      <c r="L222" s="78">
        <f t="shared" si="45"/>
        <v>0</v>
      </c>
      <c r="M222" s="71"/>
    </row>
    <row r="223" spans="1:14" x14ac:dyDescent="0.25">
      <c r="A223" s="14">
        <v>697077</v>
      </c>
      <c r="B223" s="25" t="s">
        <v>314</v>
      </c>
      <c r="C223" s="13" t="s">
        <v>191</v>
      </c>
      <c r="D223" s="14">
        <v>76</v>
      </c>
      <c r="E223" s="14" t="s">
        <v>131</v>
      </c>
      <c r="F223" s="14">
        <v>54485</v>
      </c>
      <c r="G223" s="14">
        <v>20.5</v>
      </c>
      <c r="H223" s="32">
        <v>30.55</v>
      </c>
      <c r="I223" s="13" t="s">
        <v>429</v>
      </c>
      <c r="J223" s="14"/>
      <c r="K223" s="77">
        <f t="shared" si="44"/>
        <v>0</v>
      </c>
      <c r="L223" s="78">
        <f t="shared" si="45"/>
        <v>0</v>
      </c>
      <c r="M223" s="71"/>
    </row>
    <row r="224" spans="1:14" x14ac:dyDescent="0.25">
      <c r="A224" s="14">
        <v>697650</v>
      </c>
      <c r="B224" s="25" t="s">
        <v>315</v>
      </c>
      <c r="C224" s="13" t="s">
        <v>191</v>
      </c>
      <c r="D224" s="14">
        <v>76</v>
      </c>
      <c r="E224" s="14" t="s">
        <v>131</v>
      </c>
      <c r="F224" s="14">
        <v>54487</v>
      </c>
      <c r="G224" s="14">
        <v>20.5</v>
      </c>
      <c r="H224" s="32">
        <v>30.55</v>
      </c>
      <c r="I224" s="13" t="s">
        <v>429</v>
      </c>
      <c r="J224" s="14"/>
      <c r="K224" s="77">
        <f t="shared" si="44"/>
        <v>0</v>
      </c>
      <c r="L224" s="78">
        <f t="shared" si="45"/>
        <v>0</v>
      </c>
      <c r="M224" s="71"/>
    </row>
    <row r="225" spans="1:14" x14ac:dyDescent="0.25">
      <c r="A225" s="14">
        <v>611150</v>
      </c>
      <c r="B225" s="25" t="s">
        <v>306</v>
      </c>
      <c r="C225" s="13" t="s">
        <v>191</v>
      </c>
      <c r="D225" s="14">
        <v>77</v>
      </c>
      <c r="E225" s="14" t="s">
        <v>132</v>
      </c>
      <c r="F225" s="14">
        <v>94403</v>
      </c>
      <c r="G225" s="14">
        <v>39.270000000000003</v>
      </c>
      <c r="H225" s="31">
        <v>58.52</v>
      </c>
      <c r="I225" s="13" t="s">
        <v>429</v>
      </c>
      <c r="J225" s="14"/>
      <c r="K225" s="77">
        <f t="shared" si="44"/>
        <v>0</v>
      </c>
      <c r="L225" s="78">
        <f t="shared" si="45"/>
        <v>0</v>
      </c>
      <c r="M225" s="71"/>
    </row>
    <row r="226" spans="1:14" x14ac:dyDescent="0.25">
      <c r="A226" s="211">
        <v>632855</v>
      </c>
      <c r="B226" s="212" t="s">
        <v>313</v>
      </c>
      <c r="C226" s="213" t="s">
        <v>191</v>
      </c>
      <c r="D226" s="211">
        <v>107</v>
      </c>
      <c r="E226" s="211" t="s">
        <v>132</v>
      </c>
      <c r="F226" s="211">
        <v>54453</v>
      </c>
      <c r="G226" s="211">
        <f>9.24+4.17</f>
        <v>13.41</v>
      </c>
      <c r="H226" s="214">
        <f>13.77+6.21</f>
        <v>19.98</v>
      </c>
      <c r="I226" s="13" t="s">
        <v>429</v>
      </c>
      <c r="J226" s="14"/>
      <c r="K226" s="77">
        <f t="shared" si="44"/>
        <v>0</v>
      </c>
      <c r="L226" s="78">
        <f t="shared" si="45"/>
        <v>0</v>
      </c>
      <c r="M226" s="71"/>
    </row>
    <row r="227" spans="1:14" x14ac:dyDescent="0.25">
      <c r="A227" s="205"/>
      <c r="B227" s="206"/>
      <c r="C227" s="207"/>
      <c r="D227" s="211"/>
      <c r="E227" s="211" t="s">
        <v>131</v>
      </c>
      <c r="F227" s="211">
        <v>54453</v>
      </c>
      <c r="G227" s="211"/>
      <c r="H227" s="214"/>
      <c r="I227" s="13" t="s">
        <v>429</v>
      </c>
      <c r="J227" s="145"/>
      <c r="K227" s="77">
        <f t="shared" si="44"/>
        <v>0</v>
      </c>
      <c r="L227" s="78">
        <f t="shared" si="45"/>
        <v>0</v>
      </c>
      <c r="M227" s="71"/>
    </row>
    <row r="228" spans="1:14" x14ac:dyDescent="0.25">
      <c r="A228" s="59"/>
      <c r="B228" s="60"/>
      <c r="C228" s="13"/>
      <c r="D228" s="14"/>
      <c r="E228" s="14"/>
      <c r="F228" s="14"/>
      <c r="G228" s="14"/>
      <c r="H228" s="31"/>
      <c r="I228" s="13"/>
      <c r="K228" s="71"/>
      <c r="L228" s="74"/>
      <c r="M228" s="71"/>
    </row>
    <row r="229" spans="1:14" x14ac:dyDescent="0.25">
      <c r="A229" s="55" t="s">
        <v>316</v>
      </c>
      <c r="B229" s="56"/>
      <c r="C229" s="11" t="s">
        <v>5</v>
      </c>
      <c r="D229" s="8"/>
      <c r="E229" s="10" t="s">
        <v>7</v>
      </c>
      <c r="F229" s="8" t="s">
        <v>1</v>
      </c>
      <c r="G229" s="12" t="s">
        <v>8</v>
      </c>
      <c r="H229" s="30" t="s">
        <v>9</v>
      </c>
      <c r="I229" s="11" t="s">
        <v>6</v>
      </c>
      <c r="K229" s="71"/>
      <c r="L229" s="74"/>
      <c r="M229" s="71"/>
    </row>
    <row r="230" spans="1:14" x14ac:dyDescent="0.25">
      <c r="A230" s="6">
        <v>292342</v>
      </c>
      <c r="B230" s="24" t="s">
        <v>326</v>
      </c>
      <c r="C230" s="5" t="s">
        <v>360</v>
      </c>
      <c r="D230" s="6">
        <v>126</v>
      </c>
      <c r="E230" s="6">
        <v>100912</v>
      </c>
      <c r="F230" s="6">
        <v>8733</v>
      </c>
      <c r="G230" s="6">
        <v>4.32</v>
      </c>
      <c r="H230" s="32">
        <f>+G230*0.2951</f>
        <v>1.274832</v>
      </c>
      <c r="I230" s="5" t="s">
        <v>428</v>
      </c>
      <c r="J230" s="14"/>
      <c r="K230" s="77">
        <f t="shared" ref="K230:K234" si="46">+J230*G230</f>
        <v>0</v>
      </c>
      <c r="L230" s="78">
        <f t="shared" ref="L230:L234" si="47">+J230*H230</f>
        <v>0</v>
      </c>
      <c r="M230" s="77">
        <f>SUM(K230:K264)</f>
        <v>0</v>
      </c>
      <c r="N230" s="78">
        <f>SUM(L230:L264)</f>
        <v>0</v>
      </c>
    </row>
    <row r="231" spans="1:14" x14ac:dyDescent="0.25">
      <c r="A231" s="6">
        <v>534804</v>
      </c>
      <c r="B231" s="24" t="s">
        <v>344</v>
      </c>
      <c r="C231" s="5" t="s">
        <v>377</v>
      </c>
      <c r="D231" s="6">
        <v>120</v>
      </c>
      <c r="E231" s="6">
        <v>100912</v>
      </c>
      <c r="F231" s="6">
        <v>3593</v>
      </c>
      <c r="G231" s="6">
        <v>3.95</v>
      </c>
      <c r="H231" s="32">
        <f t="shared" ref="H231:H264" si="48">+G231*0.2951</f>
        <v>1.165645</v>
      </c>
      <c r="I231" s="5" t="s">
        <v>428</v>
      </c>
      <c r="J231" s="14"/>
      <c r="K231" s="77">
        <f t="shared" si="46"/>
        <v>0</v>
      </c>
      <c r="L231" s="78">
        <f t="shared" si="47"/>
        <v>0</v>
      </c>
      <c r="M231" s="71"/>
    </row>
    <row r="232" spans="1:14" x14ac:dyDescent="0.25">
      <c r="A232" s="6">
        <v>532028</v>
      </c>
      <c r="B232" s="24" t="s">
        <v>343</v>
      </c>
      <c r="C232" s="5" t="s">
        <v>376</v>
      </c>
      <c r="D232" s="6">
        <v>384</v>
      </c>
      <c r="E232" s="6">
        <v>100912</v>
      </c>
      <c r="F232" s="6">
        <v>2725</v>
      </c>
      <c r="G232" s="6">
        <v>4.33</v>
      </c>
      <c r="H232" s="32">
        <f t="shared" si="48"/>
        <v>1.2777829999999999</v>
      </c>
      <c r="I232" s="5" t="s">
        <v>428</v>
      </c>
      <c r="J232" s="14"/>
      <c r="K232" s="77">
        <f t="shared" si="46"/>
        <v>0</v>
      </c>
      <c r="L232" s="78">
        <f t="shared" si="47"/>
        <v>0</v>
      </c>
      <c r="M232" s="71"/>
    </row>
    <row r="233" spans="1:14" x14ac:dyDescent="0.25">
      <c r="A233" s="6">
        <v>461983</v>
      </c>
      <c r="B233" s="24" t="s">
        <v>339</v>
      </c>
      <c r="C233" s="5" t="s">
        <v>372</v>
      </c>
      <c r="D233" s="6">
        <v>84</v>
      </c>
      <c r="E233" s="6">
        <v>100912</v>
      </c>
      <c r="F233" s="6">
        <v>14839</v>
      </c>
      <c r="G233" s="6">
        <v>5.58</v>
      </c>
      <c r="H233" s="32">
        <f t="shared" si="48"/>
        <v>1.646658</v>
      </c>
      <c r="I233" s="5" t="s">
        <v>428</v>
      </c>
      <c r="J233" s="14"/>
      <c r="K233" s="77">
        <f t="shared" si="46"/>
        <v>0</v>
      </c>
      <c r="L233" s="78">
        <f t="shared" si="47"/>
        <v>0</v>
      </c>
      <c r="M233" s="71"/>
    </row>
    <row r="234" spans="1:14" x14ac:dyDescent="0.25">
      <c r="A234" s="6">
        <v>613083</v>
      </c>
      <c r="B234" s="24" t="s">
        <v>350</v>
      </c>
      <c r="C234" s="5" t="s">
        <v>381</v>
      </c>
      <c r="D234" s="6">
        <v>192</v>
      </c>
      <c r="E234" s="6">
        <v>100912</v>
      </c>
      <c r="F234" s="6">
        <v>17279</v>
      </c>
      <c r="G234" s="6">
        <v>6.22</v>
      </c>
      <c r="H234" s="32">
        <f t="shared" si="48"/>
        <v>1.8355219999999997</v>
      </c>
      <c r="I234" s="5" t="s">
        <v>428</v>
      </c>
      <c r="J234" s="14"/>
      <c r="K234" s="77">
        <f t="shared" si="46"/>
        <v>0</v>
      </c>
      <c r="L234" s="78">
        <f t="shared" si="47"/>
        <v>0</v>
      </c>
      <c r="M234" s="71"/>
    </row>
    <row r="235" spans="1:14" x14ac:dyDescent="0.25">
      <c r="A235" s="6">
        <v>520958</v>
      </c>
      <c r="B235" s="24" t="s">
        <v>340</v>
      </c>
      <c r="C235" s="5" t="s">
        <v>373</v>
      </c>
      <c r="D235" s="6">
        <v>192</v>
      </c>
      <c r="E235" s="6">
        <v>100912</v>
      </c>
      <c r="F235" s="6">
        <v>828</v>
      </c>
      <c r="G235" s="6">
        <v>7.05</v>
      </c>
      <c r="H235" s="32">
        <f t="shared" si="48"/>
        <v>2.0804549999999997</v>
      </c>
      <c r="I235" s="5" t="s">
        <v>428</v>
      </c>
      <c r="J235" s="14"/>
      <c r="K235" s="77">
        <f t="shared" ref="K235:K264" si="49">+J235*G235</f>
        <v>0</v>
      </c>
      <c r="L235" s="78">
        <f t="shared" ref="L235:L264" si="50">+J235*H235</f>
        <v>0</v>
      </c>
      <c r="M235" s="71"/>
    </row>
    <row r="236" spans="1:14" x14ac:dyDescent="0.25">
      <c r="A236" s="6">
        <v>430188</v>
      </c>
      <c r="B236" s="24" t="s">
        <v>334</v>
      </c>
      <c r="C236" s="5" t="s">
        <v>367</v>
      </c>
      <c r="D236" s="6">
        <v>192</v>
      </c>
      <c r="E236" s="6">
        <v>100912</v>
      </c>
      <c r="F236" s="6">
        <v>14010</v>
      </c>
      <c r="G236" s="6">
        <v>15.01</v>
      </c>
      <c r="H236" s="32">
        <f t="shared" si="48"/>
        <v>4.4294509999999994</v>
      </c>
      <c r="I236" s="5" t="s">
        <v>428</v>
      </c>
      <c r="J236" s="14"/>
      <c r="K236" s="77">
        <f t="shared" si="49"/>
        <v>0</v>
      </c>
      <c r="L236" s="78">
        <f t="shared" si="50"/>
        <v>0</v>
      </c>
      <c r="M236" s="71"/>
    </row>
    <row r="237" spans="1:14" x14ac:dyDescent="0.25">
      <c r="A237" s="6">
        <v>572006</v>
      </c>
      <c r="B237" s="24" t="s">
        <v>346</v>
      </c>
      <c r="C237" s="5" t="s">
        <v>379</v>
      </c>
      <c r="D237" s="6">
        <v>384</v>
      </c>
      <c r="E237" s="6">
        <v>100912</v>
      </c>
      <c r="F237" s="6">
        <v>8061</v>
      </c>
      <c r="G237" s="6">
        <v>4.5599999999999996</v>
      </c>
      <c r="H237" s="32">
        <f t="shared" si="48"/>
        <v>1.3456559999999997</v>
      </c>
      <c r="I237" s="5" t="s">
        <v>428</v>
      </c>
      <c r="J237" s="14"/>
      <c r="K237" s="77">
        <f t="shared" si="49"/>
        <v>0</v>
      </c>
      <c r="L237" s="78">
        <f t="shared" si="50"/>
        <v>0</v>
      </c>
      <c r="M237" s="71"/>
    </row>
    <row r="238" spans="1:14" x14ac:dyDescent="0.25">
      <c r="A238" s="6">
        <v>572012</v>
      </c>
      <c r="B238" s="24" t="s">
        <v>347</v>
      </c>
      <c r="C238" s="5" t="s">
        <v>379</v>
      </c>
      <c r="D238" s="6">
        <v>384</v>
      </c>
      <c r="E238" s="6">
        <v>100912</v>
      </c>
      <c r="F238" s="6">
        <v>8066</v>
      </c>
      <c r="G238" s="6">
        <v>4.58</v>
      </c>
      <c r="H238" s="32">
        <f t="shared" si="48"/>
        <v>1.3515579999999998</v>
      </c>
      <c r="I238" s="5" t="s">
        <v>428</v>
      </c>
      <c r="J238" s="14"/>
      <c r="K238" s="77">
        <f t="shared" si="49"/>
        <v>0</v>
      </c>
      <c r="L238" s="78">
        <f t="shared" si="50"/>
        <v>0</v>
      </c>
      <c r="M238" s="71"/>
    </row>
    <row r="239" spans="1:14" x14ac:dyDescent="0.25">
      <c r="A239" s="6">
        <v>454035</v>
      </c>
      <c r="B239" s="24" t="s">
        <v>338</v>
      </c>
      <c r="C239" s="5" t="s">
        <v>371</v>
      </c>
      <c r="D239" s="6">
        <v>144</v>
      </c>
      <c r="E239" s="6">
        <v>100912</v>
      </c>
      <c r="F239" s="6">
        <v>14006</v>
      </c>
      <c r="G239" s="6">
        <v>10.49</v>
      </c>
      <c r="H239" s="32">
        <f t="shared" si="48"/>
        <v>3.095599</v>
      </c>
      <c r="I239" s="5" t="s">
        <v>428</v>
      </c>
      <c r="J239" s="14"/>
      <c r="K239" s="77">
        <f t="shared" si="49"/>
        <v>0</v>
      </c>
      <c r="L239" s="78">
        <f t="shared" si="50"/>
        <v>0</v>
      </c>
      <c r="M239" s="71"/>
    </row>
    <row r="240" spans="1:14" x14ac:dyDescent="0.25">
      <c r="A240" s="6">
        <v>344882</v>
      </c>
      <c r="B240" s="24" t="s">
        <v>329</v>
      </c>
      <c r="C240" s="5" t="s">
        <v>363</v>
      </c>
      <c r="D240" s="6">
        <v>240</v>
      </c>
      <c r="E240" s="6">
        <v>100912</v>
      </c>
      <c r="F240" s="6">
        <v>11108</v>
      </c>
      <c r="G240" s="6">
        <v>16.559999999999999</v>
      </c>
      <c r="H240" s="32">
        <f t="shared" si="48"/>
        <v>4.886855999999999</v>
      </c>
      <c r="I240" s="5" t="s">
        <v>428</v>
      </c>
      <c r="J240" s="14"/>
      <c r="K240" s="77">
        <f t="shared" si="49"/>
        <v>0</v>
      </c>
      <c r="L240" s="78">
        <f t="shared" si="50"/>
        <v>0</v>
      </c>
      <c r="M240" s="71"/>
    </row>
    <row r="241" spans="1:13" x14ac:dyDescent="0.25">
      <c r="A241" s="6">
        <v>315282</v>
      </c>
      <c r="B241" s="24" t="s">
        <v>327</v>
      </c>
      <c r="C241" s="5" t="s">
        <v>361</v>
      </c>
      <c r="D241" s="6">
        <v>192</v>
      </c>
      <c r="E241" s="6">
        <v>100912</v>
      </c>
      <c r="F241" s="6">
        <v>9718</v>
      </c>
      <c r="G241" s="6">
        <v>14.71</v>
      </c>
      <c r="H241" s="32">
        <f t="shared" si="48"/>
        <v>4.3409209999999998</v>
      </c>
      <c r="I241" s="5" t="s">
        <v>428</v>
      </c>
      <c r="J241" s="14"/>
      <c r="K241" s="77">
        <f t="shared" si="49"/>
        <v>0</v>
      </c>
      <c r="L241" s="78">
        <f t="shared" si="50"/>
        <v>0</v>
      </c>
      <c r="M241" s="71"/>
    </row>
    <row r="242" spans="1:13" x14ac:dyDescent="0.25">
      <c r="A242" s="6">
        <v>35086</v>
      </c>
      <c r="B242" s="24" t="s">
        <v>318</v>
      </c>
      <c r="C242" s="5" t="s">
        <v>352</v>
      </c>
      <c r="D242" s="6">
        <v>160</v>
      </c>
      <c r="E242" s="6">
        <v>100912</v>
      </c>
      <c r="F242" s="6">
        <v>35086</v>
      </c>
      <c r="G242" s="6">
        <v>19.649999999999999</v>
      </c>
      <c r="H242" s="32">
        <f t="shared" si="48"/>
        <v>5.7987149999999987</v>
      </c>
      <c r="I242" s="5" t="s">
        <v>428</v>
      </c>
      <c r="J242" s="14"/>
      <c r="K242" s="77">
        <f t="shared" si="49"/>
        <v>0</v>
      </c>
      <c r="L242" s="78">
        <f t="shared" si="50"/>
        <v>0</v>
      </c>
      <c r="M242" s="71"/>
    </row>
    <row r="243" spans="1:13" x14ac:dyDescent="0.25">
      <c r="A243" s="6">
        <v>430931</v>
      </c>
      <c r="B243" s="24" t="s">
        <v>336</v>
      </c>
      <c r="C243" s="5" t="s">
        <v>369</v>
      </c>
      <c r="D243" s="6">
        <v>140</v>
      </c>
      <c r="E243" s="6">
        <v>100912</v>
      </c>
      <c r="F243" s="6">
        <v>13940</v>
      </c>
      <c r="G243" s="6">
        <v>9.85</v>
      </c>
      <c r="H243" s="32">
        <f t="shared" si="48"/>
        <v>2.9067349999999998</v>
      </c>
      <c r="I243" s="5" t="s">
        <v>428</v>
      </c>
      <c r="J243" s="14"/>
      <c r="K243" s="77">
        <f t="shared" si="49"/>
        <v>0</v>
      </c>
      <c r="L243" s="78">
        <f t="shared" si="50"/>
        <v>0</v>
      </c>
      <c r="M243" s="71"/>
    </row>
    <row r="244" spans="1:13" x14ac:dyDescent="0.25">
      <c r="A244" s="6">
        <v>41115</v>
      </c>
      <c r="B244" s="24" t="s">
        <v>319</v>
      </c>
      <c r="C244" s="5" t="s">
        <v>353</v>
      </c>
      <c r="D244" s="6">
        <v>288</v>
      </c>
      <c r="E244" s="6">
        <v>100912</v>
      </c>
      <c r="F244" s="6">
        <v>8600</v>
      </c>
      <c r="G244" s="6">
        <v>9.1300000000000008</v>
      </c>
      <c r="H244" s="32">
        <f t="shared" si="48"/>
        <v>2.6942629999999999</v>
      </c>
      <c r="I244" s="5" t="s">
        <v>428</v>
      </c>
      <c r="J244" s="14"/>
      <c r="K244" s="77">
        <f t="shared" si="49"/>
        <v>0</v>
      </c>
      <c r="L244" s="78">
        <f t="shared" si="50"/>
        <v>0</v>
      </c>
      <c r="M244" s="71"/>
    </row>
    <row r="245" spans="1:13" x14ac:dyDescent="0.25">
      <c r="A245" s="6">
        <v>155121</v>
      </c>
      <c r="B245" s="24" t="s">
        <v>323</v>
      </c>
      <c r="C245" s="5" t="s">
        <v>357</v>
      </c>
      <c r="D245" s="6">
        <v>60</v>
      </c>
      <c r="E245" s="6">
        <v>100912</v>
      </c>
      <c r="F245" s="6">
        <v>18148</v>
      </c>
      <c r="G245" s="6">
        <v>15.69</v>
      </c>
      <c r="H245" s="32">
        <f t="shared" si="48"/>
        <v>4.6301189999999997</v>
      </c>
      <c r="I245" s="5" t="s">
        <v>428</v>
      </c>
      <c r="J245" s="14"/>
      <c r="K245" s="77">
        <f t="shared" si="49"/>
        <v>0</v>
      </c>
      <c r="L245" s="78">
        <f t="shared" si="50"/>
        <v>0</v>
      </c>
      <c r="M245" s="71"/>
    </row>
    <row r="246" spans="1:13" x14ac:dyDescent="0.25">
      <c r="A246" s="6">
        <v>41435</v>
      </c>
      <c r="B246" s="24" t="s">
        <v>320</v>
      </c>
      <c r="C246" s="5" t="s">
        <v>354</v>
      </c>
      <c r="D246" s="6">
        <v>240</v>
      </c>
      <c r="E246" s="6">
        <v>100912</v>
      </c>
      <c r="F246" s="6">
        <v>4300</v>
      </c>
      <c r="G246" s="6">
        <v>8.4</v>
      </c>
      <c r="H246" s="32">
        <f t="shared" si="48"/>
        <v>2.4788399999999999</v>
      </c>
      <c r="I246" s="5" t="s">
        <v>428</v>
      </c>
      <c r="J246" s="14"/>
      <c r="K246" s="77">
        <f t="shared" si="49"/>
        <v>0</v>
      </c>
      <c r="L246" s="78">
        <f t="shared" si="50"/>
        <v>0</v>
      </c>
      <c r="M246" s="71"/>
    </row>
    <row r="247" spans="1:13" x14ac:dyDescent="0.25">
      <c r="A247" s="6">
        <v>430189</v>
      </c>
      <c r="B247" s="24" t="s">
        <v>335</v>
      </c>
      <c r="C247" s="5" t="s">
        <v>368</v>
      </c>
      <c r="D247" s="6">
        <v>160</v>
      </c>
      <c r="E247" s="6">
        <v>100912</v>
      </c>
      <c r="F247" s="6">
        <v>13918</v>
      </c>
      <c r="G247" s="6">
        <v>11.56</v>
      </c>
      <c r="H247" s="32">
        <f t="shared" si="48"/>
        <v>3.4113560000000001</v>
      </c>
      <c r="I247" s="5" t="s">
        <v>428</v>
      </c>
      <c r="J247" s="14"/>
      <c r="K247" s="77">
        <f t="shared" si="49"/>
        <v>0</v>
      </c>
      <c r="L247" s="78">
        <f t="shared" si="50"/>
        <v>0</v>
      </c>
      <c r="M247" s="71"/>
    </row>
    <row r="248" spans="1:13" x14ac:dyDescent="0.25">
      <c r="A248" s="6">
        <v>392964</v>
      </c>
      <c r="B248" s="24" t="s">
        <v>332</v>
      </c>
      <c r="C248" s="5" t="s">
        <v>366</v>
      </c>
      <c r="D248" s="6">
        <v>288</v>
      </c>
      <c r="E248" s="6">
        <v>100912</v>
      </c>
      <c r="F248" s="6">
        <v>10988</v>
      </c>
      <c r="G248" s="6">
        <v>9.94</v>
      </c>
      <c r="H248" s="32">
        <f t="shared" si="48"/>
        <v>2.9332939999999996</v>
      </c>
      <c r="I248" s="5" t="s">
        <v>428</v>
      </c>
      <c r="J248" s="14"/>
      <c r="K248" s="77">
        <f t="shared" si="49"/>
        <v>0</v>
      </c>
      <c r="L248" s="78">
        <f t="shared" si="50"/>
        <v>0</v>
      </c>
      <c r="M248" s="71"/>
    </row>
    <row r="249" spans="1:13" x14ac:dyDescent="0.25">
      <c r="A249" s="14">
        <v>612618</v>
      </c>
      <c r="B249" s="25" t="s">
        <v>349</v>
      </c>
      <c r="C249" s="13" t="s">
        <v>380</v>
      </c>
      <c r="D249" s="14">
        <v>250</v>
      </c>
      <c r="E249" s="14">
        <v>100912</v>
      </c>
      <c r="F249" s="14">
        <v>16317</v>
      </c>
      <c r="G249" s="14">
        <v>8.5299999999999994</v>
      </c>
      <c r="H249" s="32">
        <f t="shared" si="48"/>
        <v>2.5172029999999994</v>
      </c>
      <c r="I249" s="13" t="s">
        <v>429</v>
      </c>
      <c r="J249" s="14"/>
      <c r="K249" s="77">
        <f t="shared" si="49"/>
        <v>0</v>
      </c>
      <c r="L249" s="78">
        <f t="shared" si="50"/>
        <v>0</v>
      </c>
      <c r="M249" s="71"/>
    </row>
    <row r="250" spans="1:13" x14ac:dyDescent="0.25">
      <c r="A250" s="14">
        <v>431458</v>
      </c>
      <c r="B250" s="25" t="s">
        <v>337</v>
      </c>
      <c r="C250" s="13" t="s">
        <v>370</v>
      </c>
      <c r="D250" s="14">
        <v>182</v>
      </c>
      <c r="E250" s="14">
        <v>100912</v>
      </c>
      <c r="F250" s="14">
        <v>13457</v>
      </c>
      <c r="G250" s="14">
        <v>11.67</v>
      </c>
      <c r="H250" s="32">
        <f t="shared" si="48"/>
        <v>3.4438169999999997</v>
      </c>
      <c r="I250" s="13" t="s">
        <v>429</v>
      </c>
      <c r="J250" s="14"/>
      <c r="K250" s="77">
        <f t="shared" si="49"/>
        <v>0</v>
      </c>
      <c r="L250" s="78">
        <f t="shared" si="50"/>
        <v>0</v>
      </c>
      <c r="M250" s="71"/>
    </row>
    <row r="251" spans="1:13" x14ac:dyDescent="0.25">
      <c r="A251" s="14">
        <v>389909</v>
      </c>
      <c r="B251" s="25" t="s">
        <v>331</v>
      </c>
      <c r="C251" s="13" t="s">
        <v>365</v>
      </c>
      <c r="D251" s="14">
        <v>250</v>
      </c>
      <c r="E251" s="14">
        <v>100912</v>
      </c>
      <c r="F251" s="14">
        <v>12194</v>
      </c>
      <c r="G251" s="14">
        <v>9.2799999999999994</v>
      </c>
      <c r="H251" s="32">
        <f t="shared" si="48"/>
        <v>2.7385279999999996</v>
      </c>
      <c r="I251" s="13" t="s">
        <v>429</v>
      </c>
      <c r="J251" s="14"/>
      <c r="K251" s="77">
        <f t="shared" si="49"/>
        <v>0</v>
      </c>
      <c r="L251" s="78">
        <f t="shared" si="50"/>
        <v>0</v>
      </c>
      <c r="M251" s="71"/>
    </row>
    <row r="252" spans="1:13" x14ac:dyDescent="0.25">
      <c r="A252" s="14">
        <v>427978</v>
      </c>
      <c r="B252" s="25" t="s">
        <v>333</v>
      </c>
      <c r="C252" s="13" t="s">
        <v>360</v>
      </c>
      <c r="D252" s="14">
        <v>126</v>
      </c>
      <c r="E252" s="14">
        <v>100912</v>
      </c>
      <c r="F252" s="14">
        <v>13862</v>
      </c>
      <c r="G252" s="14">
        <v>4.33</v>
      </c>
      <c r="H252" s="32">
        <f t="shared" si="48"/>
        <v>1.2777829999999999</v>
      </c>
      <c r="I252" s="13" t="s">
        <v>429</v>
      </c>
      <c r="J252" s="14"/>
      <c r="K252" s="77">
        <f t="shared" si="49"/>
        <v>0</v>
      </c>
      <c r="L252" s="78">
        <f t="shared" si="50"/>
        <v>0</v>
      </c>
      <c r="M252" s="71"/>
    </row>
    <row r="253" spans="1:13" x14ac:dyDescent="0.25">
      <c r="A253" s="14">
        <v>577098</v>
      </c>
      <c r="B253" s="25" t="s">
        <v>348</v>
      </c>
      <c r="C253" s="13" t="s">
        <v>377</v>
      </c>
      <c r="D253" s="14">
        <v>120</v>
      </c>
      <c r="E253" s="14">
        <v>100912</v>
      </c>
      <c r="F253" s="14">
        <v>8202</v>
      </c>
      <c r="G253" s="14">
        <v>4.47</v>
      </c>
      <c r="H253" s="32">
        <f t="shared" si="48"/>
        <v>1.3190969999999997</v>
      </c>
      <c r="I253" s="13" t="s">
        <v>429</v>
      </c>
      <c r="J253" s="14"/>
      <c r="K253" s="77">
        <f t="shared" si="49"/>
        <v>0</v>
      </c>
      <c r="L253" s="78">
        <f t="shared" si="50"/>
        <v>0</v>
      </c>
      <c r="M253" s="71"/>
    </row>
    <row r="254" spans="1:13" x14ac:dyDescent="0.25">
      <c r="A254" s="14">
        <v>683193</v>
      </c>
      <c r="B254" s="25" t="s">
        <v>351</v>
      </c>
      <c r="C254" s="13" t="s">
        <v>379</v>
      </c>
      <c r="D254" s="14">
        <v>384</v>
      </c>
      <c r="E254" s="14">
        <v>100912</v>
      </c>
      <c r="F254" s="14">
        <v>18510</v>
      </c>
      <c r="G254" s="14">
        <v>3.85</v>
      </c>
      <c r="H254" s="32">
        <f t="shared" si="48"/>
        <v>1.1361349999999999</v>
      </c>
      <c r="I254" s="13" t="s">
        <v>429</v>
      </c>
      <c r="J254" s="14"/>
      <c r="K254" s="77">
        <f t="shared" si="49"/>
        <v>0</v>
      </c>
      <c r="L254" s="78">
        <f t="shared" si="50"/>
        <v>0</v>
      </c>
      <c r="M254" s="71"/>
    </row>
    <row r="255" spans="1:13" x14ac:dyDescent="0.25">
      <c r="A255" s="14">
        <v>206507</v>
      </c>
      <c r="B255" s="25" t="s">
        <v>324</v>
      </c>
      <c r="C255" s="13" t="s">
        <v>358</v>
      </c>
      <c r="D255" s="14">
        <v>120</v>
      </c>
      <c r="E255" s="14">
        <v>100912</v>
      </c>
      <c r="F255" s="14">
        <v>21973</v>
      </c>
      <c r="G255" s="14">
        <v>11.27</v>
      </c>
      <c r="H255" s="32">
        <f t="shared" si="48"/>
        <v>3.3257769999999995</v>
      </c>
      <c r="I255" s="13" t="s">
        <v>429</v>
      </c>
      <c r="J255" s="14"/>
      <c r="K255" s="77">
        <f t="shared" si="49"/>
        <v>0</v>
      </c>
      <c r="L255" s="78">
        <f t="shared" si="50"/>
        <v>0</v>
      </c>
      <c r="M255" s="71"/>
    </row>
    <row r="256" spans="1:13" x14ac:dyDescent="0.25">
      <c r="A256" s="14">
        <v>251818</v>
      </c>
      <c r="B256" s="25" t="s">
        <v>325</v>
      </c>
      <c r="C256" s="13" t="s">
        <v>359</v>
      </c>
      <c r="D256" s="14">
        <v>140</v>
      </c>
      <c r="E256" s="14">
        <v>100912</v>
      </c>
      <c r="F256" s="14">
        <v>7816</v>
      </c>
      <c r="G256" s="14">
        <v>5.63</v>
      </c>
      <c r="H256" s="32">
        <f t="shared" si="48"/>
        <v>1.6614129999999998</v>
      </c>
      <c r="I256" s="13" t="s">
        <v>429</v>
      </c>
      <c r="J256" s="14"/>
      <c r="K256" s="77">
        <f t="shared" si="49"/>
        <v>0</v>
      </c>
      <c r="L256" s="78">
        <f t="shared" si="50"/>
        <v>0</v>
      </c>
      <c r="M256" s="71"/>
    </row>
    <row r="257" spans="1:14" x14ac:dyDescent="0.25">
      <c r="A257" s="14">
        <v>557543</v>
      </c>
      <c r="B257" s="25" t="s">
        <v>345</v>
      </c>
      <c r="C257" s="13" t="s">
        <v>378</v>
      </c>
      <c r="D257" s="14">
        <v>160</v>
      </c>
      <c r="E257" s="14">
        <v>100912</v>
      </c>
      <c r="F257" s="14">
        <v>17015</v>
      </c>
      <c r="G257" s="14">
        <v>12.47</v>
      </c>
      <c r="H257" s="32">
        <f t="shared" si="48"/>
        <v>3.679897</v>
      </c>
      <c r="I257" s="13" t="s">
        <v>429</v>
      </c>
      <c r="J257" s="14"/>
      <c r="K257" s="77">
        <f t="shared" si="49"/>
        <v>0</v>
      </c>
      <c r="L257" s="78">
        <f t="shared" si="50"/>
        <v>0</v>
      </c>
      <c r="M257" s="71"/>
    </row>
    <row r="258" spans="1:14" x14ac:dyDescent="0.25">
      <c r="A258" s="14">
        <v>522064</v>
      </c>
      <c r="B258" s="25" t="s">
        <v>341</v>
      </c>
      <c r="C258" s="13" t="s">
        <v>374</v>
      </c>
      <c r="D258" s="14">
        <v>128</v>
      </c>
      <c r="E258" s="14">
        <v>100912</v>
      </c>
      <c r="F258" s="14">
        <v>14007</v>
      </c>
      <c r="G258" s="14">
        <v>9.26</v>
      </c>
      <c r="H258" s="32">
        <f t="shared" si="48"/>
        <v>2.7326259999999998</v>
      </c>
      <c r="I258" s="13" t="s">
        <v>429</v>
      </c>
      <c r="J258" s="14"/>
      <c r="K258" s="77">
        <f t="shared" si="49"/>
        <v>0</v>
      </c>
      <c r="L258" s="78">
        <f t="shared" si="50"/>
        <v>0</v>
      </c>
      <c r="M258" s="71"/>
    </row>
    <row r="259" spans="1:14" x14ac:dyDescent="0.25">
      <c r="A259" s="14">
        <v>526304</v>
      </c>
      <c r="B259" s="25" t="s">
        <v>342</v>
      </c>
      <c r="C259" s="13" t="s">
        <v>375</v>
      </c>
      <c r="D259" s="14">
        <v>150</v>
      </c>
      <c r="E259" s="14">
        <v>100912</v>
      </c>
      <c r="F259" s="14">
        <v>577</v>
      </c>
      <c r="G259" s="14">
        <v>11.54</v>
      </c>
      <c r="H259" s="32">
        <f t="shared" si="48"/>
        <v>3.4054539999999993</v>
      </c>
      <c r="I259" s="13" t="s">
        <v>429</v>
      </c>
      <c r="J259" s="14"/>
      <c r="K259" s="77">
        <f t="shared" si="49"/>
        <v>0</v>
      </c>
      <c r="L259" s="78">
        <f t="shared" si="50"/>
        <v>0</v>
      </c>
      <c r="M259" s="71"/>
    </row>
    <row r="260" spans="1:14" x14ac:dyDescent="0.25">
      <c r="A260" s="14">
        <v>51881</v>
      </c>
      <c r="B260" s="25" t="s">
        <v>322</v>
      </c>
      <c r="C260" s="13" t="s">
        <v>356</v>
      </c>
      <c r="D260" s="14">
        <v>96</v>
      </c>
      <c r="E260" s="14">
        <v>100912</v>
      </c>
      <c r="F260" s="14">
        <v>16387</v>
      </c>
      <c r="G260" s="14">
        <v>16.68</v>
      </c>
      <c r="H260" s="32">
        <f t="shared" si="48"/>
        <v>4.9222679999999999</v>
      </c>
      <c r="I260" s="13" t="s">
        <v>429</v>
      </c>
      <c r="J260" s="14"/>
      <c r="K260" s="77">
        <f t="shared" si="49"/>
        <v>0</v>
      </c>
      <c r="L260" s="78">
        <f t="shared" si="50"/>
        <v>0</v>
      </c>
      <c r="M260" s="71"/>
    </row>
    <row r="261" spans="1:14" x14ac:dyDescent="0.25">
      <c r="A261" s="14">
        <v>49299</v>
      </c>
      <c r="B261" s="25" t="s">
        <v>321</v>
      </c>
      <c r="C261" s="13" t="s">
        <v>355</v>
      </c>
      <c r="D261" s="14">
        <v>84</v>
      </c>
      <c r="E261" s="14">
        <v>100912</v>
      </c>
      <c r="F261" s="14">
        <v>8344</v>
      </c>
      <c r="G261" s="14">
        <v>8.77</v>
      </c>
      <c r="H261" s="32">
        <f t="shared" si="48"/>
        <v>2.5880269999999999</v>
      </c>
      <c r="I261" s="13" t="s">
        <v>429</v>
      </c>
      <c r="J261" s="14"/>
      <c r="K261" s="77">
        <f t="shared" si="49"/>
        <v>0</v>
      </c>
      <c r="L261" s="78">
        <f t="shared" si="50"/>
        <v>0</v>
      </c>
      <c r="M261" s="71"/>
    </row>
    <row r="262" spans="1:14" x14ac:dyDescent="0.25">
      <c r="A262" s="14">
        <v>344850</v>
      </c>
      <c r="B262" s="25" t="s">
        <v>328</v>
      </c>
      <c r="C262" s="13" t="s">
        <v>362</v>
      </c>
      <c r="D262" s="14">
        <v>240</v>
      </c>
      <c r="E262" s="14">
        <v>100912</v>
      </c>
      <c r="F262" s="14">
        <v>10204</v>
      </c>
      <c r="G262" s="14">
        <v>8.5399999999999991</v>
      </c>
      <c r="H262" s="32">
        <f t="shared" si="48"/>
        <v>2.5201539999999993</v>
      </c>
      <c r="I262" s="13" t="s">
        <v>429</v>
      </c>
      <c r="J262" s="14"/>
      <c r="K262" s="77">
        <f t="shared" si="49"/>
        <v>0</v>
      </c>
      <c r="L262" s="78">
        <f t="shared" si="50"/>
        <v>0</v>
      </c>
      <c r="M262" s="71"/>
    </row>
    <row r="263" spans="1:14" x14ac:dyDescent="0.25">
      <c r="A263" s="14">
        <v>155122</v>
      </c>
      <c r="B263" s="25" t="s">
        <v>317</v>
      </c>
      <c r="C263" s="13" t="s">
        <v>357</v>
      </c>
      <c r="D263" s="14">
        <v>60</v>
      </c>
      <c r="E263" s="14">
        <v>100912</v>
      </c>
      <c r="F263" s="14">
        <v>18147</v>
      </c>
      <c r="G263" s="14">
        <v>15.07</v>
      </c>
      <c r="H263" s="32">
        <f t="shared" si="48"/>
        <v>4.4471569999999998</v>
      </c>
      <c r="I263" s="13" t="s">
        <v>429</v>
      </c>
      <c r="J263" s="14"/>
      <c r="K263" s="77">
        <f t="shared" si="49"/>
        <v>0</v>
      </c>
      <c r="L263" s="78">
        <f t="shared" si="50"/>
        <v>0</v>
      </c>
      <c r="M263" s="71"/>
    </row>
    <row r="264" spans="1:14" x14ac:dyDescent="0.25">
      <c r="A264" s="14">
        <v>353039</v>
      </c>
      <c r="B264" s="25" t="s">
        <v>330</v>
      </c>
      <c r="C264" s="13" t="s">
        <v>364</v>
      </c>
      <c r="D264" s="14">
        <v>180</v>
      </c>
      <c r="E264" s="14">
        <v>100912</v>
      </c>
      <c r="F264" s="14">
        <v>11782</v>
      </c>
      <c r="G264" s="14">
        <v>13.22</v>
      </c>
      <c r="H264" s="32">
        <f t="shared" si="48"/>
        <v>3.9012219999999997</v>
      </c>
      <c r="I264" s="13" t="s">
        <v>429</v>
      </c>
      <c r="J264" s="14"/>
      <c r="K264" s="77">
        <f t="shared" si="49"/>
        <v>0</v>
      </c>
      <c r="L264" s="78">
        <f t="shared" si="50"/>
        <v>0</v>
      </c>
      <c r="M264" s="71"/>
    </row>
    <row r="265" spans="1:14" x14ac:dyDescent="0.25">
      <c r="A265" s="14"/>
      <c r="B265" s="25"/>
      <c r="C265" s="13"/>
      <c r="D265" s="14"/>
      <c r="E265" s="14"/>
      <c r="F265" s="14"/>
      <c r="G265" s="14"/>
      <c r="H265" s="31"/>
      <c r="I265" s="13"/>
      <c r="K265" s="71"/>
      <c r="L265" s="74"/>
      <c r="M265" s="71"/>
    </row>
    <row r="266" spans="1:14" x14ac:dyDescent="0.25">
      <c r="A266" s="55" t="s">
        <v>383</v>
      </c>
      <c r="B266" s="56"/>
      <c r="C266" s="11" t="s">
        <v>5</v>
      </c>
      <c r="D266" s="8"/>
      <c r="E266" s="10" t="s">
        <v>7</v>
      </c>
      <c r="F266" s="8" t="s">
        <v>1</v>
      </c>
      <c r="G266" s="12" t="s">
        <v>8</v>
      </c>
      <c r="H266" s="30" t="s">
        <v>9</v>
      </c>
      <c r="I266" s="11" t="s">
        <v>6</v>
      </c>
      <c r="K266" s="71"/>
      <c r="L266" s="74"/>
      <c r="M266" s="71"/>
    </row>
    <row r="267" spans="1:14" x14ac:dyDescent="0.25">
      <c r="A267" s="6">
        <v>368525</v>
      </c>
      <c r="B267" s="24" t="s">
        <v>402</v>
      </c>
      <c r="C267" s="5" t="s">
        <v>403</v>
      </c>
      <c r="D267" s="6">
        <v>90</v>
      </c>
      <c r="E267" s="6">
        <v>110244</v>
      </c>
      <c r="F267" s="6">
        <v>78359</v>
      </c>
      <c r="G267" s="6">
        <v>3.87</v>
      </c>
      <c r="H267" s="32">
        <f>+G267*1.844</f>
        <v>7.1362800000000002</v>
      </c>
      <c r="I267" s="5" t="s">
        <v>428</v>
      </c>
      <c r="J267" s="14"/>
      <c r="K267" s="77">
        <f t="shared" ref="K267:K277" si="51">+J267*G267</f>
        <v>0</v>
      </c>
      <c r="L267" s="78">
        <f t="shared" ref="L267:L277" si="52">+J267*H267</f>
        <v>0</v>
      </c>
      <c r="M267" s="77">
        <f>SUM(K267:K287)</f>
        <v>0</v>
      </c>
      <c r="N267" s="78">
        <f>SUM(L267:L287)</f>
        <v>0</v>
      </c>
    </row>
    <row r="268" spans="1:14" x14ac:dyDescent="0.25">
      <c r="A268" s="6">
        <v>982698</v>
      </c>
      <c r="B268" s="24" t="s">
        <v>418</v>
      </c>
      <c r="C268" s="5" t="s">
        <v>419</v>
      </c>
      <c r="D268" s="6">
        <v>72</v>
      </c>
      <c r="E268" s="6">
        <v>110244</v>
      </c>
      <c r="F268" s="6">
        <v>73140</v>
      </c>
      <c r="G268" s="6">
        <v>6.19</v>
      </c>
      <c r="H268" s="32">
        <f t="shared" ref="H268:H287" si="53">+G268*1.844</f>
        <v>11.414360000000002</v>
      </c>
      <c r="I268" s="5" t="s">
        <v>428</v>
      </c>
      <c r="J268" s="14"/>
      <c r="K268" s="77">
        <f t="shared" si="51"/>
        <v>0</v>
      </c>
      <c r="L268" s="78">
        <f t="shared" si="52"/>
        <v>0</v>
      </c>
      <c r="M268" s="71"/>
    </row>
    <row r="269" spans="1:14" x14ac:dyDescent="0.25">
      <c r="A269" s="6">
        <v>344207</v>
      </c>
      <c r="B269" s="24" t="s">
        <v>395</v>
      </c>
      <c r="C269" s="5" t="s">
        <v>396</v>
      </c>
      <c r="D269" s="6">
        <v>77</v>
      </c>
      <c r="E269" s="6">
        <v>110244</v>
      </c>
      <c r="F269" s="6">
        <v>78985</v>
      </c>
      <c r="G269" s="6">
        <v>9</v>
      </c>
      <c r="H269" s="32">
        <f t="shared" si="53"/>
        <v>16.596</v>
      </c>
      <c r="I269" s="5" t="s">
        <v>428</v>
      </c>
      <c r="J269" s="14"/>
      <c r="K269" s="77">
        <f t="shared" si="51"/>
        <v>0</v>
      </c>
      <c r="L269" s="78">
        <f t="shared" si="52"/>
        <v>0</v>
      </c>
      <c r="M269" s="71"/>
    </row>
    <row r="270" spans="1:14" x14ac:dyDescent="0.25">
      <c r="A270" s="6">
        <v>311244</v>
      </c>
      <c r="B270" s="24" t="s">
        <v>59</v>
      </c>
      <c r="C270" s="5" t="s">
        <v>390</v>
      </c>
      <c r="D270" s="6">
        <v>128</v>
      </c>
      <c r="E270" s="6">
        <v>110244</v>
      </c>
      <c r="F270" s="6">
        <v>63912</v>
      </c>
      <c r="G270" s="6">
        <v>2.4</v>
      </c>
      <c r="H270" s="32">
        <f t="shared" si="53"/>
        <v>4.4256000000000002</v>
      </c>
      <c r="I270" s="5" t="s">
        <v>428</v>
      </c>
      <c r="J270" s="14"/>
      <c r="K270" s="77">
        <f t="shared" si="51"/>
        <v>0</v>
      </c>
      <c r="L270" s="78">
        <f t="shared" si="52"/>
        <v>0</v>
      </c>
      <c r="M270" s="71"/>
    </row>
    <row r="271" spans="1:14" x14ac:dyDescent="0.25">
      <c r="A271" s="35">
        <v>522411</v>
      </c>
      <c r="B271" s="36" t="s">
        <v>410</v>
      </c>
      <c r="C271" s="34" t="s">
        <v>409</v>
      </c>
      <c r="D271" s="35">
        <v>72</v>
      </c>
      <c r="E271" s="35">
        <v>110244</v>
      </c>
      <c r="F271" s="35">
        <v>78639</v>
      </c>
      <c r="G271" s="35">
        <v>7.59</v>
      </c>
      <c r="H271" s="32">
        <f t="shared" si="53"/>
        <v>13.99596</v>
      </c>
      <c r="I271" s="34" t="s">
        <v>428</v>
      </c>
      <c r="J271" s="14"/>
      <c r="K271" s="77">
        <f t="shared" si="51"/>
        <v>0</v>
      </c>
      <c r="L271" s="78">
        <f t="shared" si="52"/>
        <v>0</v>
      </c>
      <c r="M271" s="71"/>
    </row>
    <row r="272" spans="1:14" x14ac:dyDescent="0.25">
      <c r="A272" s="6">
        <v>293457</v>
      </c>
      <c r="B272" s="24" t="s">
        <v>388</v>
      </c>
      <c r="C272" s="5" t="s">
        <v>389</v>
      </c>
      <c r="D272" s="6">
        <v>72</v>
      </c>
      <c r="E272" s="6">
        <v>110244</v>
      </c>
      <c r="F272" s="6">
        <v>74795</v>
      </c>
      <c r="G272" s="6">
        <v>4.5</v>
      </c>
      <c r="H272" s="32">
        <f t="shared" si="53"/>
        <v>8.298</v>
      </c>
      <c r="I272" s="5" t="s">
        <v>428</v>
      </c>
      <c r="J272" s="14"/>
      <c r="K272" s="77">
        <f t="shared" si="51"/>
        <v>0</v>
      </c>
      <c r="L272" s="78">
        <f t="shared" si="52"/>
        <v>0</v>
      </c>
      <c r="M272" s="71"/>
    </row>
    <row r="273" spans="1:14" x14ac:dyDescent="0.25">
      <c r="A273" s="6">
        <v>869643</v>
      </c>
      <c r="B273" s="24" t="s">
        <v>411</v>
      </c>
      <c r="C273" s="5" t="s">
        <v>401</v>
      </c>
      <c r="D273" s="6">
        <v>96</v>
      </c>
      <c r="E273" s="6">
        <v>110244</v>
      </c>
      <c r="F273" s="6">
        <v>78673</v>
      </c>
      <c r="G273" s="6">
        <v>4.5</v>
      </c>
      <c r="H273" s="32">
        <f t="shared" si="53"/>
        <v>8.298</v>
      </c>
      <c r="I273" s="5" t="s">
        <v>428</v>
      </c>
      <c r="J273" s="14"/>
      <c r="K273" s="77">
        <f t="shared" si="51"/>
        <v>0</v>
      </c>
      <c r="L273" s="78">
        <f t="shared" si="52"/>
        <v>0</v>
      </c>
      <c r="M273" s="71"/>
    </row>
    <row r="274" spans="1:14" s="38" customFormat="1" x14ac:dyDescent="0.25">
      <c r="A274" s="35">
        <v>333678</v>
      </c>
      <c r="B274" s="36" t="s">
        <v>393</v>
      </c>
      <c r="C274" s="34" t="s">
        <v>394</v>
      </c>
      <c r="D274" s="35">
        <v>60</v>
      </c>
      <c r="E274" s="35">
        <v>110244</v>
      </c>
      <c r="F274" s="35">
        <v>78368</v>
      </c>
      <c r="G274" s="35">
        <v>5.92</v>
      </c>
      <c r="H274" s="32">
        <f t="shared" si="53"/>
        <v>10.91648</v>
      </c>
      <c r="I274" s="34" t="s">
        <v>428</v>
      </c>
      <c r="J274" s="14"/>
      <c r="K274" s="77">
        <f t="shared" si="51"/>
        <v>0</v>
      </c>
      <c r="L274" s="78">
        <f t="shared" si="52"/>
        <v>0</v>
      </c>
      <c r="M274" s="71"/>
      <c r="N274" s="74"/>
    </row>
    <row r="275" spans="1:14" s="38" customFormat="1" x14ac:dyDescent="0.25">
      <c r="A275" s="6">
        <v>349291</v>
      </c>
      <c r="B275" s="24" t="s">
        <v>399</v>
      </c>
      <c r="C275" s="5" t="s">
        <v>400</v>
      </c>
      <c r="D275" s="6">
        <v>60</v>
      </c>
      <c r="E275" s="6">
        <v>110244</v>
      </c>
      <c r="F275" s="6">
        <v>78356</v>
      </c>
      <c r="G275" s="6">
        <v>3.1</v>
      </c>
      <c r="H275" s="32">
        <f t="shared" si="53"/>
        <v>5.7164000000000001</v>
      </c>
      <c r="I275" s="5" t="s">
        <v>428</v>
      </c>
      <c r="J275" s="14"/>
      <c r="K275" s="77">
        <f t="shared" si="51"/>
        <v>0</v>
      </c>
      <c r="L275" s="78">
        <f t="shared" si="52"/>
        <v>0</v>
      </c>
      <c r="M275" s="71"/>
      <c r="N275" s="74"/>
    </row>
    <row r="276" spans="1:14" x14ac:dyDescent="0.25">
      <c r="A276" s="14">
        <v>390527</v>
      </c>
      <c r="B276" s="25" t="s">
        <v>406</v>
      </c>
      <c r="C276" s="13" t="s">
        <v>407</v>
      </c>
      <c r="D276" s="14">
        <v>240</v>
      </c>
      <c r="E276" s="14" t="s">
        <v>422</v>
      </c>
      <c r="F276" s="14">
        <v>69018</v>
      </c>
      <c r="G276" s="14">
        <v>49.45</v>
      </c>
      <c r="H276" s="32">
        <f t="shared" si="53"/>
        <v>91.185800000000015</v>
      </c>
      <c r="I276" s="13" t="s">
        <v>429</v>
      </c>
      <c r="J276" s="14"/>
      <c r="K276" s="77">
        <f t="shared" si="51"/>
        <v>0</v>
      </c>
      <c r="L276" s="78">
        <f t="shared" si="52"/>
        <v>0</v>
      </c>
      <c r="M276" s="71"/>
    </row>
    <row r="277" spans="1:14" x14ac:dyDescent="0.25">
      <c r="A277" s="14">
        <v>346301</v>
      </c>
      <c r="B277" s="25" t="s">
        <v>397</v>
      </c>
      <c r="C277" s="13" t="s">
        <v>398</v>
      </c>
      <c r="D277" s="14">
        <v>128</v>
      </c>
      <c r="E277" s="14">
        <v>110244</v>
      </c>
      <c r="F277" s="14">
        <v>78353</v>
      </c>
      <c r="G277" s="14">
        <v>4.96</v>
      </c>
      <c r="H277" s="32">
        <f t="shared" si="53"/>
        <v>9.1462400000000006</v>
      </c>
      <c r="I277" s="13" t="s">
        <v>429</v>
      </c>
      <c r="J277" s="14"/>
      <c r="K277" s="77">
        <f t="shared" si="51"/>
        <v>0</v>
      </c>
      <c r="L277" s="78">
        <f t="shared" si="52"/>
        <v>0</v>
      </c>
      <c r="M277" s="71"/>
    </row>
    <row r="278" spans="1:14" x14ac:dyDescent="0.25">
      <c r="A278" s="14">
        <v>389000</v>
      </c>
      <c r="B278" s="25" t="s">
        <v>404</v>
      </c>
      <c r="C278" s="13" t="s">
        <v>405</v>
      </c>
      <c r="D278" s="14">
        <v>128</v>
      </c>
      <c r="E278" s="14">
        <v>110244</v>
      </c>
      <c r="F278" s="14">
        <v>78352</v>
      </c>
      <c r="G278" s="14">
        <v>2.2400000000000002</v>
      </c>
      <c r="H278" s="32">
        <f t="shared" si="53"/>
        <v>4.1305600000000009</v>
      </c>
      <c r="I278" s="13" t="s">
        <v>429</v>
      </c>
      <c r="J278" s="14"/>
      <c r="K278" s="77">
        <f t="shared" ref="K278:K287" si="54">+J278*G278</f>
        <v>0</v>
      </c>
      <c r="L278" s="78">
        <f t="shared" ref="L278:L287" si="55">+J278*H278</f>
        <v>0</v>
      </c>
      <c r="M278" s="71"/>
    </row>
    <row r="279" spans="1:14" x14ac:dyDescent="0.25">
      <c r="A279" s="14">
        <v>344770</v>
      </c>
      <c r="B279" s="25" t="s">
        <v>384</v>
      </c>
      <c r="C279" s="13" t="s">
        <v>385</v>
      </c>
      <c r="D279" s="14">
        <v>72</v>
      </c>
      <c r="E279" s="14">
        <v>110244</v>
      </c>
      <c r="F279" s="14">
        <v>78364</v>
      </c>
      <c r="G279" s="14">
        <v>7.06</v>
      </c>
      <c r="H279" s="32">
        <f t="shared" si="53"/>
        <v>13.01864</v>
      </c>
      <c r="I279" s="13" t="s">
        <v>429</v>
      </c>
      <c r="J279" s="14"/>
      <c r="K279" s="77">
        <f t="shared" si="54"/>
        <v>0</v>
      </c>
      <c r="L279" s="78">
        <f t="shared" si="55"/>
        <v>0</v>
      </c>
      <c r="M279" s="71"/>
    </row>
    <row r="280" spans="1:14" x14ac:dyDescent="0.25">
      <c r="A280" s="14">
        <v>987045</v>
      </c>
      <c r="B280" s="25" t="s">
        <v>420</v>
      </c>
      <c r="C280" s="13" t="s">
        <v>421</v>
      </c>
      <c r="D280" s="14">
        <v>24</v>
      </c>
      <c r="E280" s="14">
        <v>110244</v>
      </c>
      <c r="F280" s="14">
        <v>63532</v>
      </c>
      <c r="G280" s="14">
        <v>1.8</v>
      </c>
      <c r="H280" s="32">
        <f t="shared" si="53"/>
        <v>3.3192000000000004</v>
      </c>
      <c r="I280" s="13" t="s">
        <v>429</v>
      </c>
      <c r="J280" s="14"/>
      <c r="K280" s="77">
        <f t="shared" si="54"/>
        <v>0</v>
      </c>
      <c r="L280" s="78">
        <f t="shared" si="55"/>
        <v>0</v>
      </c>
      <c r="M280" s="71"/>
    </row>
    <row r="281" spans="1:14" x14ac:dyDescent="0.25">
      <c r="A281" s="14">
        <v>883438</v>
      </c>
      <c r="B281" s="25" t="s">
        <v>414</v>
      </c>
      <c r="C281" s="13" t="s">
        <v>415</v>
      </c>
      <c r="D281" s="14">
        <v>26</v>
      </c>
      <c r="E281" s="14">
        <v>110244</v>
      </c>
      <c r="F281" s="14">
        <v>73022</v>
      </c>
      <c r="G281" s="14">
        <v>4.3899999999999997</v>
      </c>
      <c r="H281" s="32">
        <f t="shared" si="53"/>
        <v>8.0951599999999999</v>
      </c>
      <c r="I281" s="13" t="s">
        <v>429</v>
      </c>
      <c r="J281" s="14"/>
      <c r="K281" s="77">
        <f t="shared" si="54"/>
        <v>0</v>
      </c>
      <c r="L281" s="78">
        <f t="shared" si="55"/>
        <v>0</v>
      </c>
      <c r="M281" s="71"/>
    </row>
    <row r="282" spans="1:14" x14ac:dyDescent="0.25">
      <c r="A282" s="14">
        <v>63519</v>
      </c>
      <c r="B282" s="25" t="s">
        <v>386</v>
      </c>
      <c r="C282" s="13" t="s">
        <v>387</v>
      </c>
      <c r="D282" s="14">
        <v>54</v>
      </c>
      <c r="E282" s="14">
        <v>110244</v>
      </c>
      <c r="F282" s="14">
        <v>63519</v>
      </c>
      <c r="G282" s="14">
        <v>4.05</v>
      </c>
      <c r="H282" s="32">
        <f t="shared" si="53"/>
        <v>7.4682000000000004</v>
      </c>
      <c r="I282" s="13" t="s">
        <v>429</v>
      </c>
      <c r="J282" s="14"/>
      <c r="K282" s="77">
        <f t="shared" si="54"/>
        <v>0</v>
      </c>
      <c r="L282" s="78">
        <f t="shared" si="55"/>
        <v>0</v>
      </c>
      <c r="M282" s="71"/>
    </row>
    <row r="283" spans="1:14" x14ac:dyDescent="0.25">
      <c r="A283" s="14">
        <v>406775</v>
      </c>
      <c r="B283" s="25" t="s">
        <v>408</v>
      </c>
      <c r="C283" s="13" t="s">
        <v>409</v>
      </c>
      <c r="D283" s="14">
        <v>72</v>
      </c>
      <c r="E283" s="14">
        <v>110244</v>
      </c>
      <c r="F283" s="14">
        <v>78637</v>
      </c>
      <c r="G283" s="14">
        <v>9</v>
      </c>
      <c r="H283" s="32">
        <f t="shared" si="53"/>
        <v>16.596</v>
      </c>
      <c r="I283" s="13" t="s">
        <v>429</v>
      </c>
      <c r="J283" s="14"/>
      <c r="K283" s="77">
        <f t="shared" si="54"/>
        <v>0</v>
      </c>
      <c r="L283" s="78">
        <f t="shared" si="55"/>
        <v>0</v>
      </c>
      <c r="M283" s="71"/>
    </row>
    <row r="284" spans="1:14" x14ac:dyDescent="0.25">
      <c r="A284" s="14">
        <v>321378</v>
      </c>
      <c r="B284" s="25" t="s">
        <v>391</v>
      </c>
      <c r="C284" s="13" t="s">
        <v>392</v>
      </c>
      <c r="D284" s="14">
        <v>72</v>
      </c>
      <c r="E284" s="14">
        <v>110244</v>
      </c>
      <c r="F284" s="14">
        <v>78366</v>
      </c>
      <c r="G284" s="14">
        <v>7.06</v>
      </c>
      <c r="H284" s="32">
        <f t="shared" si="53"/>
        <v>13.01864</v>
      </c>
      <c r="I284" s="13" t="s">
        <v>429</v>
      </c>
      <c r="J284" s="14"/>
      <c r="K284" s="77">
        <f t="shared" si="54"/>
        <v>0</v>
      </c>
      <c r="L284" s="78">
        <f t="shared" si="55"/>
        <v>0</v>
      </c>
      <c r="M284" s="71"/>
    </row>
    <row r="285" spans="1:14" x14ac:dyDescent="0.25">
      <c r="A285" s="14">
        <v>911953</v>
      </c>
      <c r="B285" s="25" t="s">
        <v>416</v>
      </c>
      <c r="C285" s="13" t="s">
        <v>417</v>
      </c>
      <c r="D285" s="14">
        <v>72</v>
      </c>
      <c r="E285" s="14">
        <v>110244</v>
      </c>
      <c r="F285" s="14">
        <v>73143</v>
      </c>
      <c r="G285" s="14">
        <v>6.89</v>
      </c>
      <c r="H285" s="32">
        <f t="shared" si="53"/>
        <v>12.705159999999999</v>
      </c>
      <c r="I285" s="13" t="s">
        <v>429</v>
      </c>
      <c r="J285" s="14"/>
      <c r="K285" s="77">
        <f t="shared" si="54"/>
        <v>0</v>
      </c>
      <c r="L285" s="78">
        <f t="shared" si="55"/>
        <v>0</v>
      </c>
      <c r="M285" s="71"/>
    </row>
    <row r="286" spans="1:14" x14ac:dyDescent="0.25">
      <c r="A286" s="14">
        <v>348594</v>
      </c>
      <c r="B286" s="25" t="s">
        <v>382</v>
      </c>
      <c r="C286" s="13" t="s">
        <v>394</v>
      </c>
      <c r="D286" s="14">
        <v>60</v>
      </c>
      <c r="E286" s="14">
        <v>110244</v>
      </c>
      <c r="F286" s="14">
        <v>78369</v>
      </c>
      <c r="G286" s="14">
        <v>4.8</v>
      </c>
      <c r="H286" s="32">
        <f t="shared" si="53"/>
        <v>8.8512000000000004</v>
      </c>
      <c r="I286" s="13" t="s">
        <v>429</v>
      </c>
      <c r="J286" s="14"/>
      <c r="K286" s="77">
        <f t="shared" si="54"/>
        <v>0</v>
      </c>
      <c r="L286" s="78">
        <f t="shared" si="55"/>
        <v>0</v>
      </c>
      <c r="M286" s="71"/>
    </row>
    <row r="287" spans="1:14" x14ac:dyDescent="0.25">
      <c r="A287" s="14">
        <v>869644</v>
      </c>
      <c r="B287" s="25" t="s">
        <v>412</v>
      </c>
      <c r="C287" s="13" t="s">
        <v>413</v>
      </c>
      <c r="D287" s="14">
        <v>96</v>
      </c>
      <c r="E287" s="14">
        <v>110244</v>
      </c>
      <c r="F287" s="14">
        <v>78674</v>
      </c>
      <c r="G287" s="14">
        <v>3.33</v>
      </c>
      <c r="H287" s="32">
        <f t="shared" si="53"/>
        <v>6.1405200000000004</v>
      </c>
      <c r="I287" s="13" t="s">
        <v>429</v>
      </c>
      <c r="J287" s="14"/>
      <c r="K287" s="77">
        <f t="shared" si="54"/>
        <v>0</v>
      </c>
      <c r="L287" s="78">
        <f t="shared" si="55"/>
        <v>0</v>
      </c>
      <c r="M287" s="71"/>
    </row>
    <row r="288" spans="1:14" x14ac:dyDescent="0.25">
      <c r="A288" s="59"/>
      <c r="B288" s="60"/>
      <c r="C288" s="13"/>
      <c r="D288" s="14"/>
      <c r="E288" s="14"/>
      <c r="F288" s="14"/>
      <c r="G288" s="14"/>
      <c r="H288" s="31"/>
      <c r="I288" s="13"/>
      <c r="J288" s="126"/>
      <c r="K288" s="127"/>
      <c r="L288" s="128"/>
      <c r="M288" s="71"/>
    </row>
    <row r="289" spans="1:14" x14ac:dyDescent="0.25">
      <c r="A289" s="55" t="s">
        <v>430</v>
      </c>
      <c r="B289" s="56"/>
      <c r="C289" s="11" t="s">
        <v>5</v>
      </c>
      <c r="D289" s="8"/>
      <c r="E289" s="10" t="s">
        <v>7</v>
      </c>
      <c r="F289" s="8" t="s">
        <v>1</v>
      </c>
      <c r="G289" s="12" t="s">
        <v>8</v>
      </c>
      <c r="H289" s="30" t="s">
        <v>9</v>
      </c>
      <c r="I289" s="11" t="s">
        <v>6</v>
      </c>
      <c r="K289" s="71"/>
      <c r="L289" s="74"/>
      <c r="M289" s="71"/>
    </row>
    <row r="290" spans="1:14" x14ac:dyDescent="0.25">
      <c r="A290" s="6">
        <v>504097</v>
      </c>
      <c r="B290" s="24" t="s">
        <v>436</v>
      </c>
      <c r="C290" s="5" t="s">
        <v>444</v>
      </c>
      <c r="D290" s="6">
        <v>96</v>
      </c>
      <c r="E290" s="6">
        <v>110242</v>
      </c>
      <c r="F290" s="6">
        <v>52222</v>
      </c>
      <c r="G290" s="6">
        <v>8.4700000000000006</v>
      </c>
      <c r="H290" s="32">
        <f>+G290*1.9915</f>
        <v>16.868005</v>
      </c>
      <c r="I290" s="5" t="s">
        <v>428</v>
      </c>
      <c r="J290" s="14"/>
      <c r="K290" s="77">
        <f t="shared" ref="K290:K297" si="56">+J290*G290</f>
        <v>0</v>
      </c>
      <c r="L290" s="78">
        <f t="shared" ref="L290:L297" si="57">+J290*H290</f>
        <v>0</v>
      </c>
      <c r="M290" s="77">
        <f>SUM(K290:K297)</f>
        <v>0</v>
      </c>
      <c r="N290" s="78">
        <f>SUM(L290:L297)</f>
        <v>0</v>
      </c>
    </row>
    <row r="291" spans="1:14" x14ac:dyDescent="0.25">
      <c r="A291" s="6">
        <v>590357</v>
      </c>
      <c r="B291" s="24" t="s">
        <v>437</v>
      </c>
      <c r="C291" s="5" t="s">
        <v>445</v>
      </c>
      <c r="D291" s="6">
        <v>110</v>
      </c>
      <c r="E291" s="6">
        <v>110242</v>
      </c>
      <c r="F291" s="6" t="s">
        <v>432</v>
      </c>
      <c r="G291" s="6">
        <v>11.28</v>
      </c>
      <c r="H291" s="32">
        <f t="shared" ref="H291:H297" si="58">+G291*1.9915</f>
        <v>22.464119999999998</v>
      </c>
      <c r="I291" s="5" t="s">
        <v>428</v>
      </c>
      <c r="J291" s="14"/>
      <c r="K291" s="77">
        <f t="shared" si="56"/>
        <v>0</v>
      </c>
      <c r="L291" s="78">
        <f t="shared" si="57"/>
        <v>0</v>
      </c>
      <c r="M291" s="71"/>
    </row>
    <row r="292" spans="1:14" x14ac:dyDescent="0.25">
      <c r="A292" s="6">
        <v>105771</v>
      </c>
      <c r="B292" s="24" t="s">
        <v>435</v>
      </c>
      <c r="C292" s="5" t="s">
        <v>443</v>
      </c>
      <c r="D292" s="6">
        <v>130</v>
      </c>
      <c r="E292" s="6">
        <v>110242</v>
      </c>
      <c r="F292" s="6" t="s">
        <v>431</v>
      </c>
      <c r="G292" s="6">
        <v>10.26</v>
      </c>
      <c r="H292" s="32">
        <f t="shared" si="58"/>
        <v>20.432790000000001</v>
      </c>
      <c r="I292" s="5" t="s">
        <v>428</v>
      </c>
      <c r="J292" s="14"/>
      <c r="K292" s="77">
        <f t="shared" si="56"/>
        <v>0</v>
      </c>
      <c r="L292" s="78">
        <f t="shared" si="57"/>
        <v>0</v>
      </c>
      <c r="M292" s="71"/>
    </row>
    <row r="293" spans="1:14" x14ac:dyDescent="0.25">
      <c r="A293" s="6">
        <v>803050</v>
      </c>
      <c r="B293" s="24" t="s">
        <v>441</v>
      </c>
      <c r="C293" s="5" t="s">
        <v>447</v>
      </c>
      <c r="D293" s="6">
        <v>221</v>
      </c>
      <c r="E293" s="6">
        <v>110242</v>
      </c>
      <c r="F293" s="6" t="s">
        <v>434</v>
      </c>
      <c r="G293" s="6">
        <v>5.22</v>
      </c>
      <c r="H293" s="32">
        <f t="shared" si="58"/>
        <v>10.395630000000001</v>
      </c>
      <c r="I293" s="5" t="s">
        <v>428</v>
      </c>
      <c r="J293" s="14"/>
      <c r="K293" s="77">
        <f t="shared" si="56"/>
        <v>0</v>
      </c>
      <c r="L293" s="78">
        <f t="shared" si="57"/>
        <v>0</v>
      </c>
      <c r="M293" s="71"/>
    </row>
    <row r="294" spans="1:14" s="27" customFormat="1" x14ac:dyDescent="0.25">
      <c r="A294" s="14">
        <v>622083</v>
      </c>
      <c r="B294" s="25" t="s">
        <v>438</v>
      </c>
      <c r="C294" s="13" t="s">
        <v>137</v>
      </c>
      <c r="D294" s="14">
        <v>144</v>
      </c>
      <c r="E294" s="14">
        <v>110242</v>
      </c>
      <c r="F294" s="14">
        <v>62001</v>
      </c>
      <c r="G294" s="14">
        <v>7.2</v>
      </c>
      <c r="H294" s="32">
        <f t="shared" si="58"/>
        <v>14.338800000000001</v>
      </c>
      <c r="I294" s="13" t="s">
        <v>429</v>
      </c>
      <c r="J294" s="14"/>
      <c r="K294" s="77">
        <f t="shared" si="56"/>
        <v>0</v>
      </c>
      <c r="L294" s="78">
        <f t="shared" si="57"/>
        <v>0</v>
      </c>
      <c r="M294" s="72"/>
      <c r="N294" s="75"/>
    </row>
    <row r="295" spans="1:14" s="27" customFormat="1" x14ac:dyDescent="0.25">
      <c r="A295" s="14">
        <v>635201</v>
      </c>
      <c r="B295" s="25" t="s">
        <v>439</v>
      </c>
      <c r="C295" s="13" t="s">
        <v>72</v>
      </c>
      <c r="D295" s="14">
        <v>96</v>
      </c>
      <c r="E295" s="14">
        <v>110242</v>
      </c>
      <c r="F295" s="14">
        <v>53206</v>
      </c>
      <c r="G295" s="14">
        <v>12</v>
      </c>
      <c r="H295" s="32">
        <f t="shared" si="58"/>
        <v>23.898</v>
      </c>
      <c r="I295" s="13" t="s">
        <v>429</v>
      </c>
      <c r="J295" s="14"/>
      <c r="K295" s="77">
        <f t="shared" si="56"/>
        <v>0</v>
      </c>
      <c r="L295" s="78">
        <f t="shared" si="57"/>
        <v>0</v>
      </c>
      <c r="M295" s="72"/>
      <c r="N295" s="75"/>
    </row>
    <row r="296" spans="1:14" s="27" customFormat="1" x14ac:dyDescent="0.25">
      <c r="A296" s="14">
        <v>812311</v>
      </c>
      <c r="B296" s="25" t="s">
        <v>442</v>
      </c>
      <c r="C296" s="13" t="s">
        <v>447</v>
      </c>
      <c r="D296" s="14">
        <v>151</v>
      </c>
      <c r="E296" s="14">
        <v>110242</v>
      </c>
      <c r="F296" s="14">
        <v>41837</v>
      </c>
      <c r="G296" s="14">
        <v>3.65</v>
      </c>
      <c r="H296" s="32">
        <f t="shared" si="58"/>
        <v>7.2689750000000002</v>
      </c>
      <c r="I296" s="13" t="s">
        <v>429</v>
      </c>
      <c r="J296" s="14"/>
      <c r="K296" s="77">
        <f t="shared" si="56"/>
        <v>0</v>
      </c>
      <c r="L296" s="78">
        <f t="shared" si="57"/>
        <v>0</v>
      </c>
      <c r="M296" s="72"/>
      <c r="N296" s="75"/>
    </row>
    <row r="297" spans="1:14" s="27" customFormat="1" x14ac:dyDescent="0.25">
      <c r="A297" s="14">
        <v>774225</v>
      </c>
      <c r="B297" s="25" t="s">
        <v>440</v>
      </c>
      <c r="C297" s="13" t="s">
        <v>446</v>
      </c>
      <c r="D297" s="14">
        <v>110</v>
      </c>
      <c r="E297" s="14">
        <v>110242</v>
      </c>
      <c r="F297" s="14" t="s">
        <v>433</v>
      </c>
      <c r="G297" s="14">
        <v>6.55</v>
      </c>
      <c r="H297" s="32">
        <f t="shared" si="58"/>
        <v>13.044325000000001</v>
      </c>
      <c r="I297" s="13" t="s">
        <v>429</v>
      </c>
      <c r="J297" s="14"/>
      <c r="K297" s="77">
        <f t="shared" si="56"/>
        <v>0</v>
      </c>
      <c r="L297" s="78">
        <f t="shared" si="57"/>
        <v>0</v>
      </c>
      <c r="M297" s="72"/>
      <c r="N297" s="75"/>
    </row>
    <row r="298" spans="1:14" s="27" customFormat="1" x14ac:dyDescent="0.25">
      <c r="A298" s="59"/>
      <c r="B298" s="60"/>
      <c r="C298" s="13"/>
      <c r="D298" s="14"/>
      <c r="E298" s="14"/>
      <c r="F298" s="14"/>
      <c r="G298" s="14"/>
      <c r="H298" s="31"/>
      <c r="I298" s="13"/>
      <c r="J298" s="126"/>
      <c r="K298" s="127"/>
      <c r="L298" s="128"/>
      <c r="M298" s="72"/>
      <c r="N298" s="75"/>
    </row>
    <row r="299" spans="1:14" x14ac:dyDescent="0.25">
      <c r="A299" s="55" t="s">
        <v>423</v>
      </c>
      <c r="B299" s="56"/>
      <c r="C299" s="11" t="s">
        <v>5</v>
      </c>
      <c r="D299" s="8"/>
      <c r="E299" s="10" t="s">
        <v>7</v>
      </c>
      <c r="F299" s="8" t="s">
        <v>1</v>
      </c>
      <c r="G299" s="12" t="s">
        <v>8</v>
      </c>
      <c r="H299" s="30" t="s">
        <v>9</v>
      </c>
      <c r="I299" s="11" t="s">
        <v>6</v>
      </c>
      <c r="K299" s="71"/>
      <c r="L299" s="74"/>
      <c r="M299" s="71"/>
    </row>
    <row r="300" spans="1:14" x14ac:dyDescent="0.25">
      <c r="A300" s="6">
        <v>470133</v>
      </c>
      <c r="B300" s="24" t="s">
        <v>427</v>
      </c>
      <c r="C300" s="5" t="s">
        <v>135</v>
      </c>
      <c r="D300" s="6">
        <v>192</v>
      </c>
      <c r="E300" s="6" t="s">
        <v>422</v>
      </c>
      <c r="F300" s="6" t="s">
        <v>424</v>
      </c>
      <c r="G300" s="6">
        <v>37.78</v>
      </c>
      <c r="H300" s="32">
        <v>25.15</v>
      </c>
      <c r="I300" s="5" t="s">
        <v>428</v>
      </c>
      <c r="J300" s="14"/>
      <c r="K300" s="77">
        <f t="shared" ref="K300:K301" si="59">+J300*G300</f>
        <v>0</v>
      </c>
      <c r="L300" s="78">
        <f t="shared" ref="L300:L301" si="60">+J300*H300</f>
        <v>0</v>
      </c>
      <c r="M300" s="77">
        <f>+K300+K301</f>
        <v>0</v>
      </c>
      <c r="N300" s="78">
        <f t="shared" ref="N300" si="61">+L300+L301</f>
        <v>0</v>
      </c>
    </row>
    <row r="301" spans="1:14" x14ac:dyDescent="0.25">
      <c r="A301" s="6">
        <v>435353</v>
      </c>
      <c r="B301" s="24" t="s">
        <v>426</v>
      </c>
      <c r="C301" s="5" t="s">
        <v>135</v>
      </c>
      <c r="D301" s="6">
        <v>192</v>
      </c>
      <c r="E301" s="6" t="s">
        <v>422</v>
      </c>
      <c r="F301" s="6" t="s">
        <v>425</v>
      </c>
      <c r="G301" s="6">
        <v>37.78</v>
      </c>
      <c r="H301" s="32">
        <v>25.15</v>
      </c>
      <c r="I301" s="5" t="s">
        <v>428</v>
      </c>
      <c r="J301" s="14"/>
      <c r="K301" s="77">
        <f t="shared" si="59"/>
        <v>0</v>
      </c>
      <c r="L301" s="78">
        <f t="shared" si="60"/>
        <v>0</v>
      </c>
      <c r="M301" s="71"/>
    </row>
    <row r="303" spans="1:14" ht="15.75" thickBot="1" x14ac:dyDescent="0.3"/>
    <row r="304" spans="1:14" x14ac:dyDescent="0.25">
      <c r="B304" s="42" t="s">
        <v>451</v>
      </c>
      <c r="C304" s="43"/>
      <c r="D304" s="43"/>
      <c r="E304" s="44"/>
      <c r="F304" s="45"/>
    </row>
    <row r="305" spans="2:10" ht="15.75" thickBot="1" x14ac:dyDescent="0.3">
      <c r="B305" s="46" t="s">
        <v>452</v>
      </c>
      <c r="C305" s="47"/>
      <c r="D305" s="47"/>
      <c r="E305" s="48"/>
      <c r="F305" s="49"/>
    </row>
    <row r="306" spans="2:10" x14ac:dyDescent="0.25">
      <c r="B306" s="42" t="s">
        <v>453</v>
      </c>
      <c r="C306" s="43"/>
      <c r="D306" s="43"/>
      <c r="E306" s="44"/>
      <c r="F306" s="45"/>
    </row>
    <row r="307" spans="2:10" ht="15.75" thickBot="1" x14ac:dyDescent="0.3">
      <c r="B307" s="46" t="s">
        <v>454</v>
      </c>
      <c r="C307" s="47"/>
      <c r="D307" s="47"/>
      <c r="E307" s="48"/>
      <c r="F307" s="49"/>
    </row>
    <row r="308" spans="2:10" x14ac:dyDescent="0.25">
      <c r="I308" s="50" t="s">
        <v>455</v>
      </c>
      <c r="J308" s="45"/>
    </row>
    <row r="309" spans="2:10" x14ac:dyDescent="0.25">
      <c r="I309" s="51" t="s">
        <v>456</v>
      </c>
      <c r="J309" s="109"/>
    </row>
    <row r="310" spans="2:10" x14ac:dyDescent="0.25">
      <c r="I310" s="51" t="s">
        <v>457</v>
      </c>
      <c r="J310" s="109"/>
    </row>
    <row r="311" spans="2:10" ht="15.75" x14ac:dyDescent="0.25">
      <c r="B311" s="215" t="s">
        <v>475</v>
      </c>
      <c r="I311" s="52" t="s">
        <v>458</v>
      </c>
      <c r="J311" s="109"/>
    </row>
    <row r="312" spans="2:10" ht="16.5" thickBot="1" x14ac:dyDescent="0.3">
      <c r="B312" s="215" t="s">
        <v>476</v>
      </c>
      <c r="I312" s="53"/>
      <c r="J312" s="49"/>
    </row>
    <row r="313" spans="2:10" x14ac:dyDescent="0.25">
      <c r="B313"/>
    </row>
    <row r="314" spans="2:10" x14ac:dyDescent="0.25">
      <c r="B314" s="216"/>
    </row>
    <row r="315" spans="2:10" x14ac:dyDescent="0.25">
      <c r="B315" s="217" t="s">
        <v>477</v>
      </c>
    </row>
    <row r="316" spans="2:10" x14ac:dyDescent="0.25">
      <c r="B316" s="217" t="s">
        <v>478</v>
      </c>
    </row>
    <row r="317" spans="2:10" x14ac:dyDescent="0.25">
      <c r="B317" s="217" t="s">
        <v>479</v>
      </c>
    </row>
  </sheetData>
  <mergeCells count="11">
    <mergeCell ref="K3:M3"/>
    <mergeCell ref="A46:B46"/>
    <mergeCell ref="J4:J5"/>
    <mergeCell ref="K4:K5"/>
    <mergeCell ref="L4:L5"/>
    <mergeCell ref="M4:M5"/>
    <mergeCell ref="N4:N5"/>
    <mergeCell ref="B1:F1"/>
    <mergeCell ref="B2:F2"/>
    <mergeCell ref="K1:M1"/>
    <mergeCell ref="K2:M2"/>
  </mergeCells>
  <phoneticPr fontId="8" type="noConversion"/>
  <hyperlinks>
    <hyperlink ref="I311" r:id="rId1" xr:uid="{1B679BB9-D22B-4E3B-AA7E-888D7DAE42C5}"/>
  </hyperlinks>
  <pageMargins left="0" right="0" top="0" bottom="0" header="0" footer="0"/>
  <pageSetup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PFG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Cobbin</dc:creator>
  <cp:lastModifiedBy>Hartley, David</cp:lastModifiedBy>
  <cp:lastPrinted>2024-08-15T15:15:58Z</cp:lastPrinted>
  <dcterms:created xsi:type="dcterms:W3CDTF">2024-07-02T15:59:12Z</dcterms:created>
  <dcterms:modified xsi:type="dcterms:W3CDTF">2024-12-31T14:01:56Z</dcterms:modified>
</cp:coreProperties>
</file>