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ild Nutrition\USDA &amp; NOI\Net Off Invoice\2025-2026\"/>
    </mc:Choice>
  </mc:AlternateContent>
  <xr:revisionPtr revIDLastSave="0" documentId="13_ncr:1_{DF6D1C4B-1F33-40BE-B78B-AC05EFD50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9" i="1" l="1"/>
  <c r="G176" i="1"/>
  <c r="G173" i="1"/>
  <c r="J170" i="1"/>
  <c r="G170" i="1"/>
  <c r="G121" i="1"/>
  <c r="J82" i="1"/>
  <c r="J79" i="1"/>
  <c r="G76" i="1"/>
  <c r="J76" i="1" s="1"/>
  <c r="J121" i="1" l="1"/>
  <c r="J124" i="1"/>
  <c r="J127" i="1"/>
  <c r="J133" i="1"/>
  <c r="J130" i="1"/>
  <c r="J167" i="1"/>
  <c r="J173" i="1"/>
  <c r="J176" i="1"/>
  <c r="J179" i="1"/>
  <c r="K184" i="1"/>
  <c r="J184" i="1"/>
  <c r="K182" i="1"/>
  <c r="J182" i="1"/>
  <c r="J43" i="1"/>
  <c r="J42" i="1"/>
  <c r="J41" i="1"/>
  <c r="J40" i="1"/>
  <c r="J39" i="1"/>
  <c r="J38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73" i="1"/>
  <c r="J72" i="1"/>
  <c r="J71" i="1"/>
  <c r="J70" i="1"/>
  <c r="J69" i="1"/>
  <c r="J68" i="1"/>
  <c r="J97" i="1"/>
  <c r="J96" i="1"/>
  <c r="J95" i="1"/>
  <c r="J94" i="1"/>
  <c r="J93" i="1"/>
  <c r="J92" i="1"/>
  <c r="J91" i="1"/>
  <c r="J90" i="1"/>
  <c r="J89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117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58" i="1"/>
  <c r="J157" i="1"/>
  <c r="J156" i="1"/>
  <c r="J155" i="1"/>
  <c r="J164" i="1"/>
  <c r="J163" i="1"/>
  <c r="J162" i="1"/>
  <c r="J161" i="1"/>
  <c r="K135" i="1"/>
  <c r="J135" i="1"/>
  <c r="K133" i="1"/>
  <c r="J85" i="1"/>
  <c r="K85" i="1"/>
  <c r="K69" i="1"/>
  <c r="K70" i="1"/>
  <c r="K71" i="1"/>
  <c r="K72" i="1"/>
  <c r="K73" i="1"/>
  <c r="K68" i="1"/>
  <c r="J31" i="1"/>
  <c r="J32" i="1"/>
  <c r="J33" i="1"/>
  <c r="J34" i="1"/>
  <c r="J35" i="1"/>
  <c r="J30" i="1"/>
  <c r="J27" i="1"/>
  <c r="J26" i="1"/>
  <c r="J25" i="1"/>
  <c r="J24" i="1"/>
  <c r="J23" i="1"/>
  <c r="J22" i="1"/>
  <c r="J21" i="1"/>
  <c r="J18" i="1"/>
  <c r="J17" i="1"/>
  <c r="J16" i="1"/>
  <c r="J15" i="1"/>
  <c r="J14" i="1"/>
  <c r="L121" i="1" l="1"/>
  <c r="L167" i="1"/>
  <c r="L138" i="1"/>
  <c r="L161" i="1"/>
  <c r="L155" i="1"/>
  <c r="L30" i="1"/>
  <c r="M68" i="1"/>
  <c r="L68" i="1"/>
  <c r="L48" i="1"/>
  <c r="L38" i="1"/>
  <c r="L14" i="1"/>
  <c r="L21" i="1"/>
  <c r="J11" i="1"/>
  <c r="L11" i="1" s="1"/>
  <c r="K11" i="1"/>
  <c r="M11" i="1" s="1"/>
  <c r="H179" i="1" l="1"/>
  <c r="K179" i="1" s="1"/>
  <c r="H176" i="1"/>
  <c r="K176" i="1" s="1"/>
  <c r="H170" i="1"/>
  <c r="K170" i="1" s="1"/>
  <c r="H167" i="1"/>
  <c r="K167" i="1" s="1"/>
  <c r="H173" i="1"/>
  <c r="K173" i="1" s="1"/>
  <c r="H164" i="1"/>
  <c r="K164" i="1" s="1"/>
  <c r="H163" i="1"/>
  <c r="K163" i="1" s="1"/>
  <c r="H162" i="1"/>
  <c r="K162" i="1" s="1"/>
  <c r="H161" i="1"/>
  <c r="K161" i="1" s="1"/>
  <c r="M167" i="1" l="1"/>
  <c r="M161" i="1"/>
  <c r="H158" i="1"/>
  <c r="K158" i="1" s="1"/>
  <c r="H157" i="1"/>
  <c r="K157" i="1" s="1"/>
  <c r="H156" i="1"/>
  <c r="K156" i="1" s="1"/>
  <c r="H155" i="1"/>
  <c r="K155" i="1" s="1"/>
  <c r="M155" i="1" s="1"/>
  <c r="H139" i="1" l="1"/>
  <c r="K139" i="1" s="1"/>
  <c r="H140" i="1"/>
  <c r="K140" i="1" s="1"/>
  <c r="H141" i="1"/>
  <c r="K141" i="1" s="1"/>
  <c r="H142" i="1"/>
  <c r="K142" i="1" s="1"/>
  <c r="H143" i="1"/>
  <c r="K143" i="1" s="1"/>
  <c r="H144" i="1"/>
  <c r="K144" i="1" s="1"/>
  <c r="H145" i="1"/>
  <c r="K145" i="1" s="1"/>
  <c r="H146" i="1"/>
  <c r="K146" i="1" s="1"/>
  <c r="H147" i="1"/>
  <c r="K147" i="1" s="1"/>
  <c r="H148" i="1"/>
  <c r="K148" i="1" s="1"/>
  <c r="H149" i="1"/>
  <c r="K149" i="1" s="1"/>
  <c r="H150" i="1"/>
  <c r="K150" i="1" s="1"/>
  <c r="H151" i="1"/>
  <c r="K151" i="1" s="1"/>
  <c r="H152" i="1"/>
  <c r="K152" i="1" s="1"/>
  <c r="H138" i="1"/>
  <c r="K138" i="1" s="1"/>
  <c r="M138" i="1" l="1"/>
  <c r="H130" i="1"/>
  <c r="H127" i="1"/>
  <c r="H124" i="1"/>
  <c r="H121" i="1"/>
  <c r="K121" i="1" l="1"/>
  <c r="K124" i="1"/>
  <c r="K130" i="1"/>
  <c r="K127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00" i="1"/>
  <c r="M121" i="1" l="1"/>
  <c r="K107" i="1"/>
  <c r="K113" i="1"/>
  <c r="K105" i="1"/>
  <c r="K115" i="1"/>
  <c r="K104" i="1"/>
  <c r="K116" i="1"/>
  <c r="K106" i="1"/>
  <c r="K112" i="1"/>
  <c r="K111" i="1"/>
  <c r="K103" i="1"/>
  <c r="K114" i="1"/>
  <c r="K100" i="1"/>
  <c r="K110" i="1"/>
  <c r="K102" i="1"/>
  <c r="K108" i="1"/>
  <c r="K117" i="1"/>
  <c r="K109" i="1"/>
  <c r="K101" i="1"/>
  <c r="H97" i="1"/>
  <c r="H96" i="1"/>
  <c r="H95" i="1"/>
  <c r="H94" i="1"/>
  <c r="H93" i="1"/>
  <c r="H92" i="1"/>
  <c r="H91" i="1"/>
  <c r="H90" i="1"/>
  <c r="H89" i="1"/>
  <c r="M100" i="1" l="1"/>
  <c r="L100" i="1"/>
  <c r="K95" i="1"/>
  <c r="K96" i="1"/>
  <c r="K89" i="1"/>
  <c r="K94" i="1"/>
  <c r="K90" i="1"/>
  <c r="K91" i="1"/>
  <c r="K92" i="1"/>
  <c r="K97" i="1"/>
  <c r="K93" i="1"/>
  <c r="H76" i="1"/>
  <c r="H79" i="1"/>
  <c r="H82" i="1"/>
  <c r="M89" i="1" l="1"/>
  <c r="K82" i="1"/>
  <c r="K79" i="1"/>
  <c r="K76" i="1"/>
  <c r="L89" i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M76" i="1" l="1"/>
  <c r="L76" i="1"/>
  <c r="M38" i="1"/>
  <c r="M48" i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M30" i="1" l="1"/>
  <c r="M21" i="1"/>
  <c r="H18" i="1"/>
  <c r="K18" i="1" s="1"/>
  <c r="H17" i="1"/>
  <c r="K17" i="1" s="1"/>
  <c r="H16" i="1"/>
  <c r="K16" i="1" s="1"/>
  <c r="H15" i="1"/>
  <c r="K15" i="1" s="1"/>
  <c r="H14" i="1"/>
  <c r="K14" i="1" s="1"/>
  <c r="M14" i="1" l="1"/>
  <c r="M4" i="1" s="1"/>
  <c r="M5" i="1" s="1"/>
</calcChain>
</file>

<file path=xl/sharedStrings.xml><?xml version="1.0" encoding="utf-8"?>
<sst xmlns="http://schemas.openxmlformats.org/spreadsheetml/2006/main" count="355" uniqueCount="274">
  <si>
    <t>101 Mecaw Road</t>
  </si>
  <si>
    <t>Hampden, Maine 04444</t>
  </si>
  <si>
    <t>Dennis Item #</t>
  </si>
  <si>
    <t xml:space="preserve">Product Description   </t>
  </si>
  <si>
    <t>Pack Size</t>
  </si>
  <si>
    <t xml:space="preserve">Manuf Code 
</t>
  </si>
  <si>
    <t># Per Case</t>
  </si>
  <si>
    <t>Discount Per Case</t>
  </si>
  <si>
    <t>BASIC AMERICAN</t>
  </si>
  <si>
    <t>POTATO PEARL EXCEL</t>
  </si>
  <si>
    <t>12/28 OZ</t>
  </si>
  <si>
    <t>CARGILL</t>
  </si>
  <si>
    <t>EGGSTRAVAGANZA BACON &amp; CHEESE</t>
  </si>
  <si>
    <t>4/5 LB</t>
  </si>
  <si>
    <t>CONAGRA GILARDI</t>
  </si>
  <si>
    <t>PIZZA CALZONE 3 CHEESE WHOLE GRAIN</t>
  </si>
  <si>
    <t>60/4.69 OZ</t>
  </si>
  <si>
    <t>16272-20120</t>
  </si>
  <si>
    <t>PIZZA STICK MAXI WHOLE GRAIN</t>
  </si>
  <si>
    <t>192/1.93 OZ</t>
  </si>
  <si>
    <t>77387-12439</t>
  </si>
  <si>
    <t xml:space="preserve">PIZZA QUESADILLA CHICKEN </t>
  </si>
  <si>
    <t>48/5 OZ</t>
  </si>
  <si>
    <t>77387-12532</t>
  </si>
  <si>
    <t>PIZZA CHEESE WHOLE GRAIN 4X6</t>
  </si>
  <si>
    <t>96/4.56 OZ</t>
  </si>
  <si>
    <t>77387-12655</t>
  </si>
  <si>
    <t>PIZZA STUFFED CRUST CHEESE WHOLE GRAIN</t>
  </si>
  <si>
    <t>72/4.84 OZ</t>
  </si>
  <si>
    <t>77387-12671</t>
  </si>
  <si>
    <t>PIZZA QUESADILLA CHEESE WHOLE GRAIN</t>
  </si>
  <si>
    <t>96/4.8 OZ</t>
  </si>
  <si>
    <t>77387-12699</t>
  </si>
  <si>
    <t xml:space="preserve"> PIZZA SLICE CHEESE STUFF CRUST</t>
  </si>
  <si>
    <t>72/4.284 OZ</t>
  </si>
  <si>
    <t>77387-12407</t>
  </si>
  <si>
    <t>6/106 OZ</t>
  </si>
  <si>
    <t>CHEESE SAUCE WHITE BLEND POUCH PACK</t>
  </si>
  <si>
    <t>ENTRÉE MAC &amp; CHEESE WHOLE GRAIN PASTA</t>
  </si>
  <si>
    <t>6/5 LB</t>
  </si>
  <si>
    <t>ENTRÉE MAC &amp; CHEESE REDUCED FAT</t>
  </si>
  <si>
    <t>168/1 OZ</t>
  </si>
  <si>
    <t>CHEESE STRING LIGHT MOZZARELLA</t>
  </si>
  <si>
    <t xml:space="preserve">CHEESE CHEDDAR CUP ULTIMATE </t>
  </si>
  <si>
    <t>140/3 OZ</t>
  </si>
  <si>
    <t>POTATO TATER TOT REDUCED SODIUM</t>
  </si>
  <si>
    <t>POTATO FF EMOTICON</t>
  </si>
  <si>
    <t>POTATO FF 1/2 CRINKLE CUT DEEP GROOVE</t>
  </si>
  <si>
    <t>POTATO FF SWEET 3/8"</t>
  </si>
  <si>
    <t>6/2.5 LB</t>
  </si>
  <si>
    <t>MCF03725</t>
  </si>
  <si>
    <t>POTATO FF SWEET THIN STIX 5/16"</t>
  </si>
  <si>
    <t>MCF03731</t>
  </si>
  <si>
    <t>POTATO OVATIONS 3/8" CRINKLE CUT</t>
  </si>
  <si>
    <t>MCF03761</t>
  </si>
  <si>
    <t>POTATO FF SWEET 7/16" CRINKLE CUT</t>
  </si>
  <si>
    <t>MCF04566</t>
  </si>
  <si>
    <t>POTATO SWEET REDGED WEDGE</t>
  </si>
  <si>
    <t>MCF04712</t>
  </si>
  <si>
    <t>POTATO FF SWEET MAXI CUT</t>
  </si>
  <si>
    <t>MCF04965</t>
  </si>
  <si>
    <t>POTATO SWEET WAFFLE FRY</t>
  </si>
  <si>
    <t>MCF05074</t>
  </si>
  <si>
    <t>POTATO FF CROSSTRAX SPICY</t>
  </si>
  <si>
    <t>6/4.5 LB</t>
  </si>
  <si>
    <t>MCL03623</t>
  </si>
  <si>
    <t>POTATO FF SEASONED CUBE</t>
  </si>
  <si>
    <t>MCL03624</t>
  </si>
  <si>
    <t>POTATO SKIN MEDIUM</t>
  </si>
  <si>
    <t>4/4.25 LB</t>
  </si>
  <si>
    <t>MCX03602</t>
  </si>
  <si>
    <t>POTATO FF 3/8" STRAIGHT CUT SPICY</t>
  </si>
  <si>
    <t>MCX03621</t>
  </si>
  <si>
    <t>POTATO SEASONED WEDGE</t>
  </si>
  <si>
    <t xml:space="preserve">POTATO TATER TOT </t>
  </si>
  <si>
    <t>6/4 LB</t>
  </si>
  <si>
    <t>OIF00215A</t>
  </si>
  <si>
    <t>NATIONAL FOOD</t>
  </si>
  <si>
    <t>APPLESAUCE CUP STRAWBERRY UNSWEETENED</t>
  </si>
  <si>
    <t>96/4.5 OZ</t>
  </si>
  <si>
    <t>A1490</t>
  </si>
  <si>
    <t>APPLESAUCE CUP WILD WATERMELON</t>
  </si>
  <si>
    <t>A3510</t>
  </si>
  <si>
    <t>APPLESAUCE CUP STRAWBERRY/BANANA</t>
  </si>
  <si>
    <t>A3790</t>
  </si>
  <si>
    <t>A3530</t>
  </si>
  <si>
    <t>PILGRIM'S</t>
  </si>
  <si>
    <t>CHICKEN PATTY WHOLE GRAIN</t>
  </si>
  <si>
    <t>CHICKEN BREAST FILLET WHOLE GRAIN</t>
  </si>
  <si>
    <t>120/4 OZ</t>
  </si>
  <si>
    <t>RED GOLD</t>
  </si>
  <si>
    <t>SAUCE MARINARA CUP</t>
  </si>
  <si>
    <t>168/2.5 OZ</t>
  </si>
  <si>
    <t>REDNA2ZC168</t>
  </si>
  <si>
    <t>SALSA DIPPING CUP</t>
  </si>
  <si>
    <t>168/3 OZ</t>
  </si>
  <si>
    <t>REDSC2ZC168</t>
  </si>
  <si>
    <t>KETCHUP NATURAL SUGAR LOW SODIUM</t>
  </si>
  <si>
    <t>6/#10</t>
  </si>
  <si>
    <t>REDYL99</t>
  </si>
  <si>
    <t>PIZZA SAUCE FULLY PREPARED</t>
  </si>
  <si>
    <t>RPKIL99</t>
  </si>
  <si>
    <t>SAUCE SPAGHETTI</t>
  </si>
  <si>
    <t>RPKMA9C</t>
  </si>
  <si>
    <t>RICH'S</t>
  </si>
  <si>
    <t>BREAD FLAT MINI WHOLE GRAIN 4"</t>
  </si>
  <si>
    <t>192/4.5 OZ</t>
  </si>
  <si>
    <t>DONUT HOLE-YEASE WHOLE GRAIN</t>
  </si>
  <si>
    <t>384/.41 OZ</t>
  </si>
  <si>
    <t>COOKIE ULTIMATE BREAKFAST ROUND</t>
  </si>
  <si>
    <t>140/2.5 OZ</t>
  </si>
  <si>
    <t>FRENCH TOAST BITES WHOLE GRAIN</t>
  </si>
  <si>
    <t>384/.51 OZ</t>
  </si>
  <si>
    <t>PANCAKE BITES WHOLE GRAIN</t>
  </si>
  <si>
    <t>COOKIE UBR CINNAMON BROWN SUGAR IW</t>
  </si>
  <si>
    <t>126/2.2 OZ</t>
  </si>
  <si>
    <t>PIZZA DOUGH SHEETED 16" WHOLE GRAIN</t>
  </si>
  <si>
    <t>24/22 OZ</t>
  </si>
  <si>
    <t>ROLL DOUGH CINNAMON WHOLE GRAIN</t>
  </si>
  <si>
    <t>ROLL DOUGH DINNER WHOLE GRAIN</t>
  </si>
  <si>
    <t>288/1.25 OZ</t>
  </si>
  <si>
    <t>PIZZA SHEET DOUGH 12X16 WHOLE GRAIN</t>
  </si>
  <si>
    <t>20/24.5 OZ</t>
  </si>
  <si>
    <t>ROLL DOUGH WHITE DELUXE</t>
  </si>
  <si>
    <t>60/7.5 OZ</t>
  </si>
  <si>
    <t>PIZZA DOUGH PRE-SHEETED 16"</t>
  </si>
  <si>
    <t>20/26 OZ</t>
  </si>
  <si>
    <t>COOKIE UBR OAT CHOCOLATE CHIP</t>
  </si>
  <si>
    <t>ROLL DINNER DOUGH WHOLE GRAIN</t>
  </si>
  <si>
    <t>160/2.5 OZ</t>
  </si>
  <si>
    <t>140/2.6 OZ</t>
  </si>
  <si>
    <t>BREAD FLAT OVEN FIRED WHOLE GRAIN</t>
  </si>
  <si>
    <t>192/2.2 OZ</t>
  </si>
  <si>
    <t>DONUT RING WHOLE GRAIN</t>
  </si>
  <si>
    <t>84/2.45 OZ</t>
  </si>
  <si>
    <t>RICH CHICKS</t>
  </si>
  <si>
    <t>CHICKEN POPCORN BREADED WHOLE GRAIN</t>
  </si>
  <si>
    <t>20 LB</t>
  </si>
  <si>
    <t>CHICKEN NUGGETS BREADED WHOLE GRAIN</t>
  </si>
  <si>
    <t>CHICKEN BREAKFAST SLIDER PATTY WHOLE GRAIN</t>
  </si>
  <si>
    <t>CHICKEN PATTY BREADED SPICY WHOLE GRAIN</t>
  </si>
  <si>
    <t>CHICKEN BREAST PATTY BREADED WHOLE GRAIN</t>
  </si>
  <si>
    <t>CHICKEN POPPER</t>
  </si>
  <si>
    <t>SCHWAN'S</t>
  </si>
  <si>
    <t>PIZZA BREAKFAST TURKEY SAUSAGE</t>
  </si>
  <si>
    <t>8/16 COUNT</t>
  </si>
  <si>
    <t>PIZZA FRENCH BREAD WHOLE GRAIN</t>
  </si>
  <si>
    <t>60/5.5 OZ</t>
  </si>
  <si>
    <t>PIZZA BIG DADDY CHEESE 16"</t>
  </si>
  <si>
    <t>9/51.75 OZ</t>
  </si>
  <si>
    <t>PIZZA PRIMO 4 CHEESE WHOLE GRAIN</t>
  </si>
  <si>
    <t>9/41.5 OZ</t>
  </si>
  <si>
    <t>PIZZA PRIMO BUFFALO CHICKEN WHOLE GRAIN</t>
  </si>
  <si>
    <t>9/41.7 OZ</t>
  </si>
  <si>
    <t>PIZZA CHEESE50/50 WHOLE GRAIN</t>
  </si>
  <si>
    <t>96/4.6 OZ</t>
  </si>
  <si>
    <t>PIZZA CHEESE BOLD</t>
  </si>
  <si>
    <t>9/16"</t>
  </si>
  <si>
    <t>SMUCKER'S</t>
  </si>
  <si>
    <t>SANDWICH UNCRUSTABLE PB/GRAPE WHEAT</t>
  </si>
  <si>
    <t>72/5.3 OZ</t>
  </si>
  <si>
    <t>SANDWICH UNCRUSTABLE PB/STRAWBERRY WHEAT</t>
  </si>
  <si>
    <t>72/2.6 OZ</t>
  </si>
  <si>
    <t>TYSON-CHEESE</t>
  </si>
  <si>
    <t>BOSCO WHOLE GRAIN CHEESE BREADSTICK 6"</t>
  </si>
  <si>
    <t>144/2 OZ</t>
  </si>
  <si>
    <t>BOSCO WHOLE GRAIN CHEESE BREADSTICK 7"</t>
  </si>
  <si>
    <t>108/3 OZ</t>
  </si>
  <si>
    <t>BOSCO BREADSTICK 7"</t>
  </si>
  <si>
    <t>108 COUNT</t>
  </si>
  <si>
    <t>BOSCO WHOLE GRAIN PEPPERONI BREADSTICK</t>
  </si>
  <si>
    <t>72 COUNT</t>
  </si>
  <si>
    <t>TYSON-CHICKEN</t>
  </si>
  <si>
    <t>CHICKEN NUGGET HOMESTYLE WHOLE GRAIN</t>
  </si>
  <si>
    <t>30 LB</t>
  </si>
  <si>
    <t>CHICKEN PATTY WHOLE GRAIN FULLY COOKED</t>
  </si>
  <si>
    <t>148/3.54 OZ</t>
  </si>
  <si>
    <t>CHICKEN PATTY HOT &amp; SPICY WHOLE GRAIN</t>
  </si>
  <si>
    <t>150/3.49 OZ</t>
  </si>
  <si>
    <t>CHICKEN TENDER CRISPY WHOLE GRAIN</t>
  </si>
  <si>
    <t>450/1.13 OZ</t>
  </si>
  <si>
    <t>CHICKEN POPCORN HOT/SPICY</t>
  </si>
  <si>
    <t>CHICKEN CHUNK WHOLE GRAIN FULLY COOKED</t>
  </si>
  <si>
    <t>120/3.97 OZ</t>
  </si>
  <si>
    <t>POTATO FF SEASONED SPIRAL</t>
  </si>
  <si>
    <t>POTATO FF 3/8" SC COATED</t>
  </si>
  <si>
    <t xml:space="preserve">POTATO FF 3/8" SC GRADE A </t>
  </si>
  <si>
    <t>POTATO FF 1/2" CC OVENABLE</t>
  </si>
  <si>
    <t>POTATO FF 1/4" CLEAR COAT PXL</t>
  </si>
  <si>
    <t xml:space="preserve">LAND O LAKES </t>
  </si>
  <si>
    <t>PIZZA DEEP DISH PEPPERONI IW</t>
  </si>
  <si>
    <t>24/5.2 IZ</t>
  </si>
  <si>
    <t>RED BARON DEEP DISH 5" CHEESE PIZZA</t>
  </si>
  <si>
    <t>12/5.5 OZ</t>
  </si>
  <si>
    <t>PIZZA CHEESE 4" CHEESE IW</t>
  </si>
  <si>
    <t>72/4.46 OZ</t>
  </si>
  <si>
    <t>CHICKEN POPCORN WG LRG BRD</t>
  </si>
  <si>
    <t>ROLL DOUGH DINNER HOMESTYL</t>
  </si>
  <si>
    <t>240/1.5 OZ</t>
  </si>
  <si>
    <t xml:space="preserve">BREAD FLAT WAFFLE WG </t>
  </si>
  <si>
    <t>48/4.9 OZ</t>
  </si>
  <si>
    <t>APPLESAUCE CUP CINNAMON UNSWEETENED</t>
  </si>
  <si>
    <t>A1410</t>
  </si>
  <si>
    <t>BREAKFAST BAGEL CHEESE EGG SAUSAGE</t>
  </si>
  <si>
    <t>96 COUNT</t>
  </si>
  <si>
    <t>BREAKFAST BAGEL CHEESE EGG</t>
  </si>
  <si>
    <t>CHICKEN DRUMSTICK WG NAE FC</t>
  </si>
  <si>
    <t>CHICKEN BRD POPCORN WG W/BAG</t>
  </si>
  <si>
    <t>FRENCH TOAST CINN GLAZE</t>
  </si>
  <si>
    <t>130/2.9 OZ</t>
  </si>
  <si>
    <t>84/2.5 OZ</t>
  </si>
  <si>
    <t>REDNA2ZC24</t>
  </si>
  <si>
    <t>PIZZA BREAKFAST BACON SCRAMBLE WHOLE GRAIN</t>
  </si>
  <si>
    <t>128/2.95 OZ</t>
  </si>
  <si>
    <t>PIZZA PEPPERONI 4" IW</t>
  </si>
  <si>
    <t>72/4.5 OZ</t>
  </si>
  <si>
    <t>PIZZA CHEESE BULK DEEP DISH 5"</t>
  </si>
  <si>
    <t>60/5"</t>
  </si>
  <si>
    <t>POTATO FF INCREDICRISP 3/8"</t>
  </si>
  <si>
    <t>6/5 lb</t>
  </si>
  <si>
    <t>POTATO EARLY RISER WG EGG &amp; CHEESE</t>
  </si>
  <si>
    <t>6/4#</t>
  </si>
  <si>
    <t xml:space="preserve">EGG OMELET CHEDDAR CHEESE </t>
  </si>
  <si>
    <t>EGG PATTY SCRAMBLED 1.25OZ</t>
  </si>
  <si>
    <t>369/1.25 OZ</t>
  </si>
  <si>
    <t>221/2.1 OZ</t>
  </si>
  <si>
    <t>EGG SCRAMBLED PRECOOKED</t>
  </si>
  <si>
    <t>www.Dennisfoodservice.com/schools</t>
  </si>
  <si>
    <t>CHEESE SAUCE ULTIMATE YELLOW</t>
  </si>
  <si>
    <t>APPLESAUCE CUP BLUE RASPBERRY</t>
  </si>
  <si>
    <t>Tel: 1-800-439-2727   Fax: 207-922-4227</t>
  </si>
  <si>
    <t>KETCHUP VOL PAK BAG</t>
  </si>
  <si>
    <t>1/3 GAL</t>
  </si>
  <si>
    <t>REDYA3GTH</t>
  </si>
  <si>
    <t>KETCHUP CUP</t>
  </si>
  <si>
    <t>250/1 OZ</t>
  </si>
  <si>
    <t>REDYA1Z</t>
  </si>
  <si>
    <t>APPLESAUCE CUP BANANA UNSWEETENED</t>
  </si>
  <si>
    <t>A3600</t>
  </si>
  <si>
    <t>KETCHUP CUP "FOLDS OF HONOR"</t>
  </si>
  <si>
    <t>POTATO FF CLR COAT 3/8 SC PXL</t>
  </si>
  <si>
    <t>MCX04717</t>
  </si>
  <si>
    <t>MCCAINS - Sweet</t>
  </si>
  <si>
    <t>MCCAINS -White</t>
  </si>
  <si>
    <t>100-140</t>
  </si>
  <si>
    <t>72-113</t>
  </si>
  <si>
    <t>Servings per Case</t>
  </si>
  <si>
    <t>SCHOOL YEAR 2025/2026</t>
  </si>
  <si>
    <t>Cases Requested</t>
  </si>
  <si>
    <t>Lbs. Requested</t>
  </si>
  <si>
    <t>$ Value Requested</t>
  </si>
  <si>
    <t>District PAL SY 2025</t>
  </si>
  <si>
    <t>Requested NOI PAL SY 2026</t>
  </si>
  <si>
    <t>Remaining PAL SY 2026</t>
  </si>
  <si>
    <t>Total NOI Value Requested</t>
  </si>
  <si>
    <t>Lbs requested</t>
  </si>
  <si>
    <t>Comm. #</t>
  </si>
  <si>
    <t>100103D</t>
  </si>
  <si>
    <t>100103W</t>
  </si>
  <si>
    <t>K12 FoodServices</t>
  </si>
  <si>
    <t>Basic American/Conagra/JM Smuckers/Red Gold/Tyson</t>
  </si>
  <si>
    <t>Processor Link</t>
  </si>
  <si>
    <t>Cargill Kitchen/Land o Lakes/McCain/Pilgrims Pride/Rich Chicks/ Rich ProductsSchwans/Tasty Brands/Yangs</t>
  </si>
  <si>
    <t>Kelly Worcester</t>
  </si>
  <si>
    <t>School Specialist</t>
  </si>
  <si>
    <t>207-922-4227</t>
  </si>
  <si>
    <t>207-992-4227</t>
  </si>
  <si>
    <t>Fax</t>
  </si>
  <si>
    <t xml:space="preserve">Kelly.Worcester@dennisfoodservice.com  </t>
  </si>
  <si>
    <t xml:space="preserve">www.Dennisfoodservice.com/schools </t>
  </si>
  <si>
    <t>State of Maine - NOI Contact</t>
  </si>
  <si>
    <t>David Hartley</t>
  </si>
  <si>
    <t>624-6878</t>
  </si>
  <si>
    <t>david.hartley@maine.gov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</si>
</sst>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51F5B"/>
      <name val="Futura Medium"/>
    </font>
    <font>
      <sz val="12"/>
      <color rgb="FFD11D2B"/>
      <name val="Futura Medium"/>
    </font>
    <font>
      <u/>
      <sz val="12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i/>
      <sz val="11"/>
      <color rgb="FF1F497D"/>
      <name val="Aptos"/>
      <family val="2"/>
    </font>
    <font>
      <u/>
      <sz val="14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164" fontId="4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horizontal="left"/>
    </xf>
    <xf numFmtId="164" fontId="0" fillId="0" borderId="0" xfId="0" applyNumberFormat="1"/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8" fillId="0" borderId="0" xfId="2" applyNumberFormat="1" applyFont="1" applyAlignment="1">
      <alignment horizontal="right" vertical="center"/>
    </xf>
    <xf numFmtId="43" fontId="0" fillId="0" borderId="0" xfId="3" applyFont="1"/>
    <xf numFmtId="0" fontId="2" fillId="2" borderId="3" xfId="0" applyFont="1" applyFill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43" fontId="0" fillId="0" borderId="3" xfId="3" applyFont="1" applyBorder="1"/>
    <xf numFmtId="164" fontId="0" fillId="0" borderId="3" xfId="0" applyNumberForma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right"/>
    </xf>
    <xf numFmtId="43" fontId="5" fillId="0" borderId="3" xfId="3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right" vertical="center"/>
    </xf>
    <xf numFmtId="0" fontId="0" fillId="3" borderId="3" xfId="0" applyFill="1" applyBorder="1"/>
    <xf numFmtId="164" fontId="0" fillId="0" borderId="3" xfId="0" applyNumberFormat="1" applyBorder="1" applyAlignment="1">
      <alignment horizontal="right" vertical="center"/>
    </xf>
    <xf numFmtId="43" fontId="0" fillId="0" borderId="3" xfId="0" applyNumberFormat="1" applyBorder="1"/>
    <xf numFmtId="0" fontId="2" fillId="2" borderId="2" xfId="0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43" fontId="0" fillId="0" borderId="2" xfId="3" applyFont="1" applyBorder="1"/>
    <xf numFmtId="0" fontId="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3" fontId="0" fillId="0" borderId="0" xfId="3" applyFont="1" applyBorder="1"/>
    <xf numFmtId="164" fontId="4" fillId="0" borderId="3" xfId="1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8" borderId="3" xfId="0" applyFill="1" applyBorder="1" applyAlignment="1">
      <alignment horizontal="left"/>
    </xf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 applyAlignment="1">
      <alignment horizontal="left" wrapText="1"/>
    </xf>
    <xf numFmtId="2" fontId="0" fillId="8" borderId="3" xfId="0" applyNumberFormat="1" applyFill="1" applyBorder="1" applyAlignment="1">
      <alignment horizontal="center"/>
    </xf>
    <xf numFmtId="164" fontId="0" fillId="8" borderId="3" xfId="0" applyNumberFormat="1" applyFill="1" applyBorder="1" applyAlignment="1">
      <alignment horizontal="right" vertical="center"/>
    </xf>
    <xf numFmtId="0" fontId="0" fillId="6" borderId="3" xfId="0" applyFill="1" applyBorder="1" applyAlignment="1">
      <alignment horizontal="left"/>
    </xf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left" wrapText="1"/>
    </xf>
    <xf numFmtId="2" fontId="0" fillId="6" borderId="3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right" vertical="center"/>
    </xf>
    <xf numFmtId="0" fontId="0" fillId="9" borderId="3" xfId="0" applyFill="1" applyBorder="1" applyAlignment="1">
      <alignment horizontal="left"/>
    </xf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0" fontId="0" fillId="9" borderId="3" xfId="0" applyFill="1" applyBorder="1" applyAlignment="1">
      <alignment horizontal="left" wrapText="1"/>
    </xf>
    <xf numFmtId="2" fontId="0" fillId="9" borderId="3" xfId="0" applyNumberFormat="1" applyFill="1" applyBorder="1" applyAlignment="1">
      <alignment horizontal="center"/>
    </xf>
    <xf numFmtId="164" fontId="0" fillId="9" borderId="3" xfId="0" applyNumberFormat="1" applyFill="1" applyBorder="1" applyAlignment="1">
      <alignment horizontal="right" vertical="center"/>
    </xf>
    <xf numFmtId="0" fontId="0" fillId="10" borderId="3" xfId="0" applyFill="1" applyBorder="1" applyAlignment="1">
      <alignment horizontal="left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>
      <alignment horizontal="left" wrapText="1"/>
    </xf>
    <xf numFmtId="2" fontId="0" fillId="10" borderId="3" xfId="0" applyNumberFormat="1" applyFill="1" applyBorder="1" applyAlignment="1">
      <alignment horizontal="center"/>
    </xf>
    <xf numFmtId="164" fontId="0" fillId="10" borderId="3" xfId="0" applyNumberFormat="1" applyFill="1" applyBorder="1" applyAlignment="1">
      <alignment horizontal="right" vertical="center"/>
    </xf>
    <xf numFmtId="0" fontId="0" fillId="11" borderId="3" xfId="0" applyFill="1" applyBorder="1" applyAlignment="1">
      <alignment horizontal="left"/>
    </xf>
    <xf numFmtId="0" fontId="0" fillId="11" borderId="3" xfId="0" applyFill="1" applyBorder="1"/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>
      <alignment horizontal="left" wrapText="1"/>
    </xf>
    <xf numFmtId="2" fontId="0" fillId="11" borderId="3" xfId="0" applyNumberFormat="1" applyFill="1" applyBorder="1" applyAlignment="1">
      <alignment horizontal="center"/>
    </xf>
    <xf numFmtId="164" fontId="0" fillId="11" borderId="3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wrapText="1"/>
    </xf>
    <xf numFmtId="164" fontId="0" fillId="6" borderId="3" xfId="0" applyNumberFormat="1" applyFill="1" applyBorder="1" applyAlignment="1">
      <alignment horizontal="right"/>
    </xf>
    <xf numFmtId="164" fontId="0" fillId="9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 wrapText="1"/>
    </xf>
    <xf numFmtId="2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right"/>
    </xf>
    <xf numFmtId="0" fontId="0" fillId="12" borderId="3" xfId="0" applyFill="1" applyBorder="1" applyAlignment="1">
      <alignment horizontal="left"/>
    </xf>
    <xf numFmtId="0" fontId="0" fillId="12" borderId="3" xfId="0" applyFill="1" applyBorder="1"/>
    <xf numFmtId="0" fontId="0" fillId="12" borderId="3" xfId="0" applyFill="1" applyBorder="1" applyAlignment="1">
      <alignment horizontal="center"/>
    </xf>
    <xf numFmtId="0" fontId="0" fillId="12" borderId="3" xfId="0" applyFill="1" applyBorder="1" applyAlignment="1">
      <alignment horizontal="left" wrapText="1"/>
    </xf>
    <xf numFmtId="2" fontId="0" fillId="12" borderId="3" xfId="0" applyNumberFormat="1" applyFill="1" applyBorder="1" applyAlignment="1">
      <alignment horizontal="center"/>
    </xf>
    <xf numFmtId="164" fontId="0" fillId="12" borderId="3" xfId="0" applyNumberFormat="1" applyFill="1" applyBorder="1" applyAlignment="1">
      <alignment horizontal="right"/>
    </xf>
    <xf numFmtId="0" fontId="0" fillId="13" borderId="3" xfId="0" applyFill="1" applyBorder="1" applyAlignment="1">
      <alignment horizontal="left"/>
    </xf>
    <xf numFmtId="0" fontId="0" fillId="13" borderId="3" xfId="0" applyFill="1" applyBorder="1"/>
    <xf numFmtId="0" fontId="0" fillId="13" borderId="3" xfId="0" applyFill="1" applyBorder="1" applyAlignment="1">
      <alignment horizontal="center"/>
    </xf>
    <xf numFmtId="0" fontId="0" fillId="13" borderId="3" xfId="0" applyFill="1" applyBorder="1" applyAlignment="1">
      <alignment horizontal="left" wrapText="1"/>
    </xf>
    <xf numFmtId="2" fontId="0" fillId="13" borderId="3" xfId="0" applyNumberFormat="1" applyFill="1" applyBorder="1" applyAlignment="1">
      <alignment horizontal="center"/>
    </xf>
    <xf numFmtId="164" fontId="0" fillId="13" borderId="3" xfId="0" applyNumberFormat="1" applyFill="1" applyBorder="1" applyAlignment="1">
      <alignment horizontal="right"/>
    </xf>
    <xf numFmtId="164" fontId="0" fillId="10" borderId="3" xfId="0" applyNumberFormat="1" applyFill="1" applyBorder="1" applyAlignment="1">
      <alignment horizontal="right"/>
    </xf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164" fontId="3" fillId="0" borderId="9" xfId="2" applyNumberFormat="1" applyBorder="1"/>
    <xf numFmtId="164" fontId="0" fillId="0" borderId="11" xfId="0" applyNumberFormat="1" applyBorder="1"/>
    <xf numFmtId="0" fontId="0" fillId="0" borderId="12" xfId="0" applyBorder="1"/>
    <xf numFmtId="0" fontId="16" fillId="0" borderId="7" xfId="2" applyFont="1" applyBorder="1"/>
    <xf numFmtId="0" fontId="15" fillId="0" borderId="9" xfId="0" applyFont="1" applyBorder="1"/>
    <xf numFmtId="0" fontId="0" fillId="0" borderId="9" xfId="0" applyBorder="1" applyAlignment="1">
      <alignment horizontal="left"/>
    </xf>
    <xf numFmtId="0" fontId="3" fillId="0" borderId="11" xfId="2" applyBorder="1"/>
    <xf numFmtId="0" fontId="0" fillId="0" borderId="7" xfId="0" applyBorder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3" fontId="0" fillId="0" borderId="0" xfId="0" applyNumberFormat="1"/>
    <xf numFmtId="164" fontId="0" fillId="0" borderId="0" xfId="1" applyNumberFormat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13" fillId="0" borderId="0" xfId="0" applyFont="1"/>
    <xf numFmtId="164" fontId="0" fillId="0" borderId="3" xfId="0" applyNumberForma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44" fontId="0" fillId="0" borderId="3" xfId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4" fontId="13" fillId="6" borderId="0" xfId="1" applyFont="1" applyFill="1" applyAlignment="1">
      <alignment horizontal="center"/>
    </xf>
    <xf numFmtId="44" fontId="13" fillId="0" borderId="3" xfId="1" applyFont="1" applyBorder="1" applyAlignment="1">
      <alignment horizontal="center"/>
    </xf>
    <xf numFmtId="4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 wrapText="1"/>
    </xf>
    <xf numFmtId="164" fontId="9" fillId="4" borderId="3" xfId="1" applyNumberFormat="1" applyFont="1" applyFill="1" applyBorder="1" applyAlignment="1">
      <alignment horizontal="center" vertical="center" wrapText="1"/>
    </xf>
    <xf numFmtId="43" fontId="10" fillId="5" borderId="3" xfId="3" applyFont="1" applyFill="1" applyBorder="1" applyAlignment="1">
      <alignment horizontal="center" vertical="center" wrapText="1"/>
    </xf>
    <xf numFmtId="44" fontId="10" fillId="5" borderId="3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</xdr:row>
      <xdr:rowOff>180975</xdr:rowOff>
    </xdr:from>
    <xdr:to>
      <xdr:col>5</xdr:col>
      <xdr:colOff>370840</xdr:colOff>
      <xdr:row>4</xdr:row>
      <xdr:rowOff>196850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A79A23-5774-462C-AFE4-C93CBF1A42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19150"/>
          <a:ext cx="6912610" cy="17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2230119</xdr:colOff>
      <xdr:row>6</xdr:row>
      <xdr:rowOff>171450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FDACF8C1-9119-CAEB-C9A0-0144CE33D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3468369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cc02.safelinks.protection.outlook.com/?url=http%3A%2F%2Fwww.dennisfoodservice.com%2Fschools&amp;data=05%7C02%7CDavid.Hartley%40maine.gov%7C928849f0ea5f424ab4a708dd28cc64ff%7C413fa8ab207d4b629bcdea1a8f2f864e%7C0%7C0%7C638711580667067353%7CUnknown%7CTWFpbGZsb3d8eyJFbXB0eU1hcGkiOnRydWUsIlYiOiIwLjAuMDAwMCIsIlAiOiJXaW4zMiIsIkFOIjoiTWFpbCIsIldUIjoyfQ%3D%3D%7C0%7C%7C%7C&amp;sdata=hrKuuRrZFHbgHZF1Q2FwKxqBYsOtPjwnaFVXJ69XAq4%3D&amp;reserved=0" TargetMode="External"/><Relationship Id="rId2" Type="http://schemas.openxmlformats.org/officeDocument/2006/relationships/hyperlink" Target="mailto:Kelly.Worcester@dennisfoodservice.com" TargetMode="External"/><Relationship Id="rId1" Type="http://schemas.openxmlformats.org/officeDocument/2006/relationships/hyperlink" Target="http://www.dennisfoodservice.com/school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vid.hartley@main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8"/>
  <sheetViews>
    <sheetView tabSelected="1" workbookViewId="0">
      <pane ySplit="9" topLeftCell="A10" activePane="bottomLeft" state="frozen"/>
      <selection pane="bottomLeft" activeCell="D10" sqref="D10"/>
    </sheetView>
  </sheetViews>
  <sheetFormatPr defaultRowHeight="15"/>
  <cols>
    <col min="1" max="1" width="18.5703125" style="2" customWidth="1"/>
    <col min="2" max="2" width="46.7109375" customWidth="1"/>
    <col min="3" max="3" width="12.7109375" customWidth="1"/>
    <col min="4" max="5" width="10.7109375" style="1" customWidth="1"/>
    <col min="6" max="6" width="13.7109375" customWidth="1"/>
    <col min="7" max="7" width="10.42578125" customWidth="1"/>
    <col min="8" max="8" width="12" style="13" customWidth="1"/>
    <col min="9" max="9" width="17.28515625" customWidth="1"/>
    <col min="10" max="10" width="14" style="17" customWidth="1"/>
    <col min="11" max="11" width="11.5703125" customWidth="1"/>
    <col min="12" max="12" width="12.85546875" customWidth="1"/>
  </cols>
  <sheetData>
    <row r="1" spans="1:14">
      <c r="H1" s="14" t="s">
        <v>0</v>
      </c>
      <c r="I1" s="143" t="s">
        <v>251</v>
      </c>
      <c r="J1" s="143"/>
      <c r="K1" s="143"/>
      <c r="L1" s="132"/>
      <c r="M1" s="134"/>
      <c r="N1" s="134"/>
    </row>
    <row r="2" spans="1:14">
      <c r="H2" s="14" t="s">
        <v>1</v>
      </c>
      <c r="I2" s="143"/>
      <c r="J2" s="143"/>
      <c r="K2" s="143"/>
      <c r="L2" s="133"/>
      <c r="M2" s="134"/>
      <c r="N2" s="134"/>
    </row>
    <row r="3" spans="1:14" ht="5.25" customHeight="1">
      <c r="H3" s="14"/>
      <c r="M3" s="127"/>
      <c r="N3" s="127"/>
    </row>
    <row r="4" spans="1:14" ht="20.25">
      <c r="H4" s="15" t="s">
        <v>230</v>
      </c>
      <c r="I4" s="143" t="s">
        <v>252</v>
      </c>
      <c r="J4" s="143"/>
      <c r="K4" s="143"/>
      <c r="L4" s="19"/>
      <c r="M4" s="135">
        <f>SUM(M10:M181)</f>
        <v>0</v>
      </c>
      <c r="N4" s="135"/>
    </row>
    <row r="5" spans="1:14" ht="20.25">
      <c r="H5" s="16" t="s">
        <v>227</v>
      </c>
      <c r="I5" s="144" t="s">
        <v>253</v>
      </c>
      <c r="J5" s="145"/>
      <c r="K5" s="146"/>
      <c r="L5" s="19"/>
      <c r="M5" s="136">
        <f>+M1-M4</f>
        <v>0</v>
      </c>
      <c r="N5" s="137"/>
    </row>
    <row r="8" spans="1:14">
      <c r="A8" s="20"/>
      <c r="B8" s="46" t="s">
        <v>247</v>
      </c>
      <c r="C8" s="20"/>
      <c r="D8" s="21"/>
      <c r="E8" s="21"/>
      <c r="F8" s="20"/>
      <c r="G8" s="22"/>
      <c r="H8" s="23"/>
      <c r="I8" s="140" t="s">
        <v>248</v>
      </c>
      <c r="J8" s="141" t="s">
        <v>249</v>
      </c>
      <c r="K8" s="142" t="s">
        <v>250</v>
      </c>
      <c r="L8" s="19"/>
      <c r="M8" s="19"/>
      <c r="N8" s="19"/>
    </row>
    <row r="9" spans="1:14" ht="33.75" customHeight="1">
      <c r="A9" s="32" t="s">
        <v>2</v>
      </c>
      <c r="B9" s="33" t="s">
        <v>3</v>
      </c>
      <c r="C9" s="32" t="s">
        <v>4</v>
      </c>
      <c r="D9" s="48" t="s">
        <v>246</v>
      </c>
      <c r="E9" s="51" t="s">
        <v>256</v>
      </c>
      <c r="F9" s="32" t="s">
        <v>5</v>
      </c>
      <c r="G9" s="34" t="s">
        <v>6</v>
      </c>
      <c r="H9" s="50" t="s">
        <v>7</v>
      </c>
      <c r="I9" s="140"/>
      <c r="J9" s="141"/>
      <c r="K9" s="142"/>
      <c r="L9" s="47" t="s">
        <v>255</v>
      </c>
      <c r="M9" s="139" t="s">
        <v>254</v>
      </c>
      <c r="N9" s="139"/>
    </row>
    <row r="10" spans="1:14">
      <c r="A10" s="39" t="s">
        <v>8</v>
      </c>
      <c r="B10" s="40"/>
      <c r="C10" s="41"/>
      <c r="D10" s="42"/>
      <c r="E10" s="42"/>
      <c r="F10" s="41"/>
      <c r="G10" s="43"/>
      <c r="H10" s="44"/>
      <c r="I10" s="40"/>
      <c r="J10" s="45"/>
      <c r="K10" s="40"/>
      <c r="M10" s="138"/>
      <c r="N10" s="138"/>
    </row>
    <row r="11" spans="1:14">
      <c r="A11" s="20">
        <v>78776</v>
      </c>
      <c r="B11" s="19" t="s">
        <v>9</v>
      </c>
      <c r="C11" s="20" t="s">
        <v>10</v>
      </c>
      <c r="D11" s="21">
        <v>504</v>
      </c>
      <c r="E11" s="21"/>
      <c r="F11" s="21">
        <v>76468</v>
      </c>
      <c r="G11" s="22">
        <v>105</v>
      </c>
      <c r="H11" s="23">
        <v>15.47</v>
      </c>
      <c r="I11" s="19"/>
      <c r="J11" s="24">
        <f>+I11*G11</f>
        <v>0</v>
      </c>
      <c r="K11" s="25">
        <f>+I11*H11</f>
        <v>0</v>
      </c>
      <c r="L11" s="38">
        <f>+J11</f>
        <v>0</v>
      </c>
      <c r="M11" s="131">
        <f>+K11</f>
        <v>0</v>
      </c>
      <c r="N11" s="130"/>
    </row>
    <row r="12" spans="1:14">
      <c r="A12" s="20"/>
      <c r="B12" s="19"/>
      <c r="C12" s="20"/>
      <c r="D12" s="21"/>
      <c r="E12" s="21"/>
      <c r="F12" s="21"/>
      <c r="G12" s="22"/>
      <c r="H12" s="23"/>
      <c r="I12" s="19"/>
      <c r="J12" s="24"/>
      <c r="K12" s="25"/>
      <c r="L12" s="124"/>
      <c r="M12" s="125"/>
      <c r="N12" s="126"/>
    </row>
    <row r="13" spans="1:14">
      <c r="A13" s="18" t="s">
        <v>11</v>
      </c>
      <c r="B13" s="19"/>
      <c r="C13" s="20"/>
      <c r="D13" s="21"/>
      <c r="E13" s="21"/>
      <c r="F13" s="21"/>
      <c r="G13" s="22"/>
      <c r="H13" s="23"/>
      <c r="I13" s="19"/>
      <c r="J13" s="24"/>
      <c r="K13" s="19"/>
    </row>
    <row r="14" spans="1:14">
      <c r="A14" s="20">
        <v>23883</v>
      </c>
      <c r="B14" s="20" t="s">
        <v>12</v>
      </c>
      <c r="C14" s="19" t="s">
        <v>13</v>
      </c>
      <c r="D14" s="21">
        <v>160</v>
      </c>
      <c r="E14" s="21"/>
      <c r="F14" s="21">
        <v>40928</v>
      </c>
      <c r="G14" s="22">
        <v>7.62</v>
      </c>
      <c r="H14" s="23">
        <f>+G14*1.6543</f>
        <v>12.605766000000001</v>
      </c>
      <c r="I14" s="19"/>
      <c r="J14" s="24">
        <f t="shared" ref="J14:J18" si="0">+I14*G14</f>
        <v>0</v>
      </c>
      <c r="K14" s="25">
        <f t="shared" ref="K14:K18" si="1">+I14*H14</f>
        <v>0</v>
      </c>
      <c r="L14" s="38">
        <f>SUM(J14:J18)</f>
        <v>0</v>
      </c>
      <c r="M14" s="129">
        <f>SUM(K14:K18)</f>
        <v>0</v>
      </c>
      <c r="N14" s="129"/>
    </row>
    <row r="15" spans="1:14">
      <c r="A15" s="20">
        <v>27788</v>
      </c>
      <c r="B15" s="20" t="s">
        <v>208</v>
      </c>
      <c r="C15" s="19" t="s">
        <v>209</v>
      </c>
      <c r="D15" s="21">
        <v>130</v>
      </c>
      <c r="E15" s="21"/>
      <c r="F15" s="21">
        <v>40490</v>
      </c>
      <c r="G15" s="22">
        <v>3.68</v>
      </c>
      <c r="H15" s="23">
        <f>+G15*1.6543</f>
        <v>6.0878240000000003</v>
      </c>
      <c r="I15" s="19"/>
      <c r="J15" s="24">
        <f t="shared" si="0"/>
        <v>0</v>
      </c>
      <c r="K15" s="25">
        <f t="shared" si="1"/>
        <v>0</v>
      </c>
    </row>
    <row r="16" spans="1:14">
      <c r="A16" s="20">
        <v>30123</v>
      </c>
      <c r="B16" s="20" t="s">
        <v>222</v>
      </c>
      <c r="C16" s="19" t="s">
        <v>225</v>
      </c>
      <c r="D16" s="21">
        <v>221</v>
      </c>
      <c r="E16" s="21"/>
      <c r="F16" s="21">
        <v>40176</v>
      </c>
      <c r="G16" s="22">
        <v>10.45</v>
      </c>
      <c r="H16" s="23">
        <f t="shared" ref="H16:H18" si="2">+G16*1.6543</f>
        <v>17.287434999999999</v>
      </c>
      <c r="I16" s="19"/>
      <c r="J16" s="24">
        <f t="shared" si="0"/>
        <v>0</v>
      </c>
      <c r="K16" s="25">
        <f t="shared" si="1"/>
        <v>0</v>
      </c>
    </row>
    <row r="17" spans="1:14">
      <c r="A17" s="20">
        <v>10294</v>
      </c>
      <c r="B17" s="20" t="s">
        <v>223</v>
      </c>
      <c r="C17" s="19" t="s">
        <v>224</v>
      </c>
      <c r="D17" s="21">
        <v>369</v>
      </c>
      <c r="E17" s="21"/>
      <c r="F17" s="21">
        <v>40710</v>
      </c>
      <c r="G17" s="22">
        <v>10.74</v>
      </c>
      <c r="H17" s="23">
        <f t="shared" si="2"/>
        <v>17.767182000000002</v>
      </c>
      <c r="I17" s="19"/>
      <c r="J17" s="24">
        <f t="shared" si="0"/>
        <v>0</v>
      </c>
      <c r="K17" s="25">
        <f t="shared" si="1"/>
        <v>0</v>
      </c>
    </row>
    <row r="18" spans="1:14">
      <c r="A18" s="20">
        <v>26753</v>
      </c>
      <c r="B18" s="20" t="s">
        <v>226</v>
      </c>
      <c r="C18" s="19" t="s">
        <v>13</v>
      </c>
      <c r="D18" s="21">
        <v>320</v>
      </c>
      <c r="E18" s="21"/>
      <c r="F18" s="21">
        <v>40927</v>
      </c>
      <c r="G18" s="22">
        <v>9.19</v>
      </c>
      <c r="H18" s="23">
        <f t="shared" si="2"/>
        <v>15.203017000000001</v>
      </c>
      <c r="I18" s="19"/>
      <c r="J18" s="24">
        <f t="shared" si="0"/>
        <v>0</v>
      </c>
      <c r="K18" s="25">
        <f t="shared" si="1"/>
        <v>0</v>
      </c>
    </row>
    <row r="19" spans="1:14">
      <c r="A19" s="20"/>
      <c r="B19" s="20"/>
      <c r="C19" s="19"/>
      <c r="D19" s="21"/>
      <c r="E19" s="21"/>
      <c r="F19" s="21"/>
      <c r="G19" s="22"/>
      <c r="H19" s="23"/>
      <c r="I19" s="19"/>
      <c r="J19" s="24"/>
      <c r="K19" s="25"/>
    </row>
    <row r="20" spans="1:14">
      <c r="A20" s="18" t="s">
        <v>14</v>
      </c>
      <c r="B20" s="19"/>
      <c r="C20" s="20"/>
      <c r="D20" s="21"/>
      <c r="E20" s="21"/>
      <c r="F20" s="20"/>
      <c r="G20" s="22"/>
      <c r="H20" s="23"/>
      <c r="I20" s="19"/>
      <c r="J20" s="24"/>
      <c r="K20" s="19"/>
    </row>
    <row r="21" spans="1:14" s="11" customFormat="1">
      <c r="A21" s="26">
        <v>10628</v>
      </c>
      <c r="B21" s="27" t="s">
        <v>30</v>
      </c>
      <c r="C21" s="27" t="s">
        <v>31</v>
      </c>
      <c r="D21" s="28">
        <v>96</v>
      </c>
      <c r="E21" s="28"/>
      <c r="F21" s="28" t="s">
        <v>32</v>
      </c>
      <c r="G21" s="29">
        <v>4.0199999999999996</v>
      </c>
      <c r="H21" s="30">
        <f>+G21*1.8444</f>
        <v>7.4144879999999995</v>
      </c>
      <c r="I21" s="27"/>
      <c r="J21" s="24">
        <f t="shared" ref="J21:J27" si="3">+I21*G21</f>
        <v>0</v>
      </c>
      <c r="K21" s="25">
        <f t="shared" ref="K21:K27" si="4">+I21*H21</f>
        <v>0</v>
      </c>
      <c r="L21" s="38">
        <f>SUM(J21:J27)</f>
        <v>0</v>
      </c>
      <c r="M21" s="129">
        <f>SUM(K21:K27)</f>
        <v>0</v>
      </c>
      <c r="N21" s="129"/>
    </row>
    <row r="22" spans="1:14" s="11" customFormat="1">
      <c r="A22" s="26">
        <v>13108</v>
      </c>
      <c r="B22" s="27" t="s">
        <v>15</v>
      </c>
      <c r="C22" s="27" t="s">
        <v>16</v>
      </c>
      <c r="D22" s="28">
        <v>60</v>
      </c>
      <c r="E22" s="28"/>
      <c r="F22" s="28" t="s">
        <v>17</v>
      </c>
      <c r="G22" s="29">
        <v>6.07</v>
      </c>
      <c r="H22" s="30">
        <f t="shared" ref="H22:H27" si="5">+G22*1.8444</f>
        <v>11.195508</v>
      </c>
      <c r="I22" s="27"/>
      <c r="J22" s="24">
        <f t="shared" si="3"/>
        <v>0</v>
      </c>
      <c r="K22" s="25">
        <f t="shared" si="4"/>
        <v>0</v>
      </c>
    </row>
    <row r="23" spans="1:14" s="11" customFormat="1">
      <c r="A23" s="26">
        <v>16068</v>
      </c>
      <c r="B23" s="27" t="s">
        <v>24</v>
      </c>
      <c r="C23" s="27" t="s">
        <v>25</v>
      </c>
      <c r="D23" s="28">
        <v>96</v>
      </c>
      <c r="E23" s="28"/>
      <c r="F23" s="28" t="s">
        <v>26</v>
      </c>
      <c r="G23" s="29">
        <v>3.93</v>
      </c>
      <c r="H23" s="30">
        <f t="shared" si="5"/>
        <v>7.2484920000000006</v>
      </c>
      <c r="I23" s="27"/>
      <c r="J23" s="24">
        <f t="shared" si="3"/>
        <v>0</v>
      </c>
      <c r="K23" s="25">
        <f t="shared" si="4"/>
        <v>0</v>
      </c>
    </row>
    <row r="24" spans="1:14" s="11" customFormat="1">
      <c r="A24" s="26">
        <v>33019</v>
      </c>
      <c r="B24" s="27" t="s">
        <v>27</v>
      </c>
      <c r="C24" s="27" t="s">
        <v>28</v>
      </c>
      <c r="D24" s="28">
        <v>72</v>
      </c>
      <c r="E24" s="28"/>
      <c r="F24" s="28" t="s">
        <v>29</v>
      </c>
      <c r="G24" s="29">
        <v>4.55</v>
      </c>
      <c r="H24" s="30">
        <f t="shared" si="5"/>
        <v>8.3920200000000005</v>
      </c>
      <c r="I24" s="27"/>
      <c r="J24" s="24">
        <f t="shared" si="3"/>
        <v>0</v>
      </c>
      <c r="K24" s="25">
        <f t="shared" si="4"/>
        <v>0</v>
      </c>
    </row>
    <row r="25" spans="1:14" s="11" customFormat="1">
      <c r="A25" s="26">
        <v>33089</v>
      </c>
      <c r="B25" s="27" t="s">
        <v>33</v>
      </c>
      <c r="C25" s="26" t="s">
        <v>34</v>
      </c>
      <c r="D25" s="28">
        <v>72</v>
      </c>
      <c r="E25" s="28"/>
      <c r="F25" s="28" t="s">
        <v>35</v>
      </c>
      <c r="G25" s="29">
        <v>4.55</v>
      </c>
      <c r="H25" s="30">
        <f t="shared" si="5"/>
        <v>8.3920200000000005</v>
      </c>
      <c r="I25" s="27"/>
      <c r="J25" s="24">
        <f t="shared" si="3"/>
        <v>0</v>
      </c>
      <c r="K25" s="25">
        <f t="shared" si="4"/>
        <v>0</v>
      </c>
    </row>
    <row r="26" spans="1:14" s="11" customFormat="1">
      <c r="A26" s="26">
        <v>33093</v>
      </c>
      <c r="B26" s="27" t="s">
        <v>21</v>
      </c>
      <c r="C26" s="27" t="s">
        <v>22</v>
      </c>
      <c r="D26" s="28">
        <v>48</v>
      </c>
      <c r="E26" s="28"/>
      <c r="F26" s="28" t="s">
        <v>23</v>
      </c>
      <c r="G26" s="29">
        <v>1.33</v>
      </c>
      <c r="H26" s="30">
        <f t="shared" si="5"/>
        <v>2.453052</v>
      </c>
      <c r="I26" s="27"/>
      <c r="J26" s="24">
        <f t="shared" si="3"/>
        <v>0</v>
      </c>
      <c r="K26" s="25">
        <f t="shared" si="4"/>
        <v>0</v>
      </c>
    </row>
    <row r="27" spans="1:14" s="11" customFormat="1">
      <c r="A27" s="26">
        <v>45075</v>
      </c>
      <c r="B27" s="27" t="s">
        <v>18</v>
      </c>
      <c r="C27" s="27" t="s">
        <v>19</v>
      </c>
      <c r="D27" s="28">
        <v>192</v>
      </c>
      <c r="E27" s="28"/>
      <c r="F27" s="28" t="s">
        <v>20</v>
      </c>
      <c r="G27" s="29">
        <v>6.06</v>
      </c>
      <c r="H27" s="30">
        <f t="shared" si="5"/>
        <v>11.177064</v>
      </c>
      <c r="I27" s="27"/>
      <c r="J27" s="24">
        <f t="shared" si="3"/>
        <v>0</v>
      </c>
      <c r="K27" s="25">
        <f t="shared" si="4"/>
        <v>0</v>
      </c>
    </row>
    <row r="28" spans="1:14" s="11" customFormat="1">
      <c r="A28" s="26"/>
      <c r="B28" s="27"/>
      <c r="C28" s="27"/>
      <c r="D28" s="28"/>
      <c r="E28" s="28"/>
      <c r="F28" s="28"/>
      <c r="G28" s="29"/>
      <c r="H28" s="30"/>
      <c r="I28" s="27"/>
      <c r="J28" s="24"/>
      <c r="K28" s="25"/>
    </row>
    <row r="29" spans="1:14">
      <c r="A29" s="18" t="s">
        <v>189</v>
      </c>
      <c r="B29" s="19"/>
      <c r="C29" s="19"/>
      <c r="D29" s="21"/>
      <c r="E29" s="21"/>
      <c r="F29" s="19"/>
      <c r="G29" s="19"/>
      <c r="H29" s="25"/>
      <c r="I29" s="19"/>
      <c r="J29" s="24"/>
      <c r="K29" s="19"/>
    </row>
    <row r="30" spans="1:14">
      <c r="A30" s="20">
        <v>27639</v>
      </c>
      <c r="B30" s="19" t="s">
        <v>37</v>
      </c>
      <c r="C30" s="19" t="s">
        <v>36</v>
      </c>
      <c r="D30" s="21">
        <v>212</v>
      </c>
      <c r="E30" s="21"/>
      <c r="F30" s="21">
        <v>39944</v>
      </c>
      <c r="G30" s="22">
        <v>14.58</v>
      </c>
      <c r="H30" s="23">
        <f>+G30*1.9915</f>
        <v>29.036070000000002</v>
      </c>
      <c r="I30" s="19"/>
      <c r="J30" s="24">
        <f t="shared" ref="J30" si="6">+I30*G30</f>
        <v>0</v>
      </c>
      <c r="K30" s="25">
        <f t="shared" ref="K30" si="7">+I30*H30</f>
        <v>0</v>
      </c>
      <c r="L30" s="38">
        <f>SUM(J30:J35)</f>
        <v>0</v>
      </c>
      <c r="M30" s="128">
        <f>SUM(K30:K35)</f>
        <v>0</v>
      </c>
      <c r="N30" s="129"/>
    </row>
    <row r="31" spans="1:14">
      <c r="A31" s="20">
        <v>7110</v>
      </c>
      <c r="B31" s="19" t="s">
        <v>38</v>
      </c>
      <c r="C31" s="19" t="s">
        <v>39</v>
      </c>
      <c r="D31" s="21">
        <v>80</v>
      </c>
      <c r="E31" s="21"/>
      <c r="F31" s="21">
        <v>43277</v>
      </c>
      <c r="G31" s="22">
        <v>6.25</v>
      </c>
      <c r="H31" s="23">
        <f t="shared" ref="H31:H35" si="8">+G31*1.9915</f>
        <v>12.446875</v>
      </c>
      <c r="I31" s="19"/>
      <c r="J31" s="24">
        <f t="shared" ref="J31:J35" si="9">+I31*G31</f>
        <v>0</v>
      </c>
      <c r="K31" s="25">
        <f t="shared" ref="K31:K35" si="10">+I31*H31</f>
        <v>0</v>
      </c>
    </row>
    <row r="32" spans="1:14">
      <c r="A32" s="20">
        <v>10940</v>
      </c>
      <c r="B32" s="19" t="s">
        <v>40</v>
      </c>
      <c r="C32" s="19" t="s">
        <v>39</v>
      </c>
      <c r="D32" s="21">
        <v>80</v>
      </c>
      <c r="E32" s="21"/>
      <c r="F32" s="21">
        <v>43284</v>
      </c>
      <c r="G32" s="22">
        <v>6.25</v>
      </c>
      <c r="H32" s="23">
        <f t="shared" si="8"/>
        <v>12.446875</v>
      </c>
      <c r="I32" s="19"/>
      <c r="J32" s="24">
        <f t="shared" si="9"/>
        <v>0</v>
      </c>
      <c r="K32" s="25">
        <f t="shared" si="10"/>
        <v>0</v>
      </c>
    </row>
    <row r="33" spans="1:14">
      <c r="A33" s="20">
        <v>10330</v>
      </c>
      <c r="B33" s="19" t="s">
        <v>43</v>
      </c>
      <c r="C33" s="20" t="s">
        <v>44</v>
      </c>
      <c r="D33" s="21">
        <v>140</v>
      </c>
      <c r="E33" s="21"/>
      <c r="F33" s="21">
        <v>39911</v>
      </c>
      <c r="G33" s="22">
        <v>8.92</v>
      </c>
      <c r="H33" s="23">
        <f t="shared" si="8"/>
        <v>17.76418</v>
      </c>
      <c r="I33" s="19"/>
      <c r="J33" s="24">
        <f t="shared" si="9"/>
        <v>0</v>
      </c>
      <c r="K33" s="25">
        <f t="shared" si="10"/>
        <v>0</v>
      </c>
    </row>
    <row r="34" spans="1:14">
      <c r="A34" s="20">
        <v>18243</v>
      </c>
      <c r="B34" s="19" t="s">
        <v>42</v>
      </c>
      <c r="C34" s="19" t="s">
        <v>41</v>
      </c>
      <c r="D34" s="21">
        <v>168</v>
      </c>
      <c r="E34" s="21"/>
      <c r="F34" s="21">
        <v>59703</v>
      </c>
      <c r="G34" s="22">
        <v>10.5</v>
      </c>
      <c r="H34" s="23">
        <f t="shared" si="8"/>
        <v>20.91075</v>
      </c>
      <c r="I34" s="19"/>
      <c r="J34" s="24">
        <f t="shared" si="9"/>
        <v>0</v>
      </c>
      <c r="K34" s="25">
        <f t="shared" si="10"/>
        <v>0</v>
      </c>
    </row>
    <row r="35" spans="1:14">
      <c r="A35" s="20">
        <v>27638</v>
      </c>
      <c r="B35" s="19" t="s">
        <v>228</v>
      </c>
      <c r="C35" s="19" t="s">
        <v>36</v>
      </c>
      <c r="D35" s="21">
        <v>212</v>
      </c>
      <c r="E35" s="21"/>
      <c r="F35" s="21">
        <v>39947</v>
      </c>
      <c r="G35" s="22">
        <v>14.58</v>
      </c>
      <c r="H35" s="23">
        <f t="shared" si="8"/>
        <v>29.036070000000002</v>
      </c>
      <c r="I35" s="19"/>
      <c r="J35" s="24">
        <f t="shared" si="9"/>
        <v>0</v>
      </c>
      <c r="K35" s="25">
        <f t="shared" si="10"/>
        <v>0</v>
      </c>
    </row>
    <row r="36" spans="1:14">
      <c r="A36" s="32"/>
      <c r="B36" s="33"/>
      <c r="C36" s="32"/>
      <c r="D36" s="33"/>
      <c r="E36" s="33"/>
      <c r="F36" s="32"/>
      <c r="G36" s="34"/>
      <c r="H36" s="35"/>
      <c r="I36" s="19"/>
      <c r="J36" s="24"/>
      <c r="K36" s="19"/>
    </row>
    <row r="37" spans="1:14">
      <c r="A37" s="18" t="s">
        <v>242</v>
      </c>
      <c r="B37" s="19"/>
      <c r="C37" s="19"/>
      <c r="D37" s="21"/>
      <c r="E37" s="21"/>
      <c r="F37" s="19"/>
      <c r="G37" s="19"/>
      <c r="H37" s="23"/>
      <c r="I37" s="19"/>
    </row>
    <row r="38" spans="1:14">
      <c r="A38" s="20">
        <v>27034</v>
      </c>
      <c r="B38" s="20" t="s">
        <v>48</v>
      </c>
      <c r="C38" s="21" t="s">
        <v>49</v>
      </c>
      <c r="D38" s="21">
        <v>80</v>
      </c>
      <c r="E38" s="21"/>
      <c r="F38" s="21" t="s">
        <v>50</v>
      </c>
      <c r="G38" s="22">
        <v>29.41</v>
      </c>
      <c r="H38" s="23">
        <f>+G38*0.1878</f>
        <v>5.5231979999999998</v>
      </c>
      <c r="I38" s="19"/>
      <c r="J38" s="24">
        <f t="shared" ref="J38:J43" si="11">+I38*G38</f>
        <v>0</v>
      </c>
      <c r="K38" s="25">
        <f t="shared" ref="K38:K43" si="12">+I38*H38</f>
        <v>0</v>
      </c>
      <c r="L38" s="38">
        <f>SUM(J38:J43)</f>
        <v>0</v>
      </c>
      <c r="M38" s="128">
        <f>SUM(K38:K43)</f>
        <v>0</v>
      </c>
      <c r="N38" s="129"/>
    </row>
    <row r="39" spans="1:14">
      <c r="A39" s="20">
        <v>27019</v>
      </c>
      <c r="B39" s="20" t="s">
        <v>51</v>
      </c>
      <c r="C39" s="21" t="s">
        <v>49</v>
      </c>
      <c r="D39" s="21">
        <v>80</v>
      </c>
      <c r="E39" s="21"/>
      <c r="F39" s="21" t="s">
        <v>52</v>
      </c>
      <c r="G39" s="22">
        <v>29.41</v>
      </c>
      <c r="H39" s="23">
        <f>+G39*0.1878</f>
        <v>5.5231979999999998</v>
      </c>
      <c r="I39" s="19"/>
      <c r="J39" s="24">
        <f t="shared" si="11"/>
        <v>0</v>
      </c>
      <c r="K39" s="25">
        <f t="shared" si="12"/>
        <v>0</v>
      </c>
    </row>
    <row r="40" spans="1:14">
      <c r="A40" s="20">
        <v>27057</v>
      </c>
      <c r="B40" s="20" t="s">
        <v>55</v>
      </c>
      <c r="C40" s="21" t="s">
        <v>49</v>
      </c>
      <c r="D40" s="21">
        <v>80</v>
      </c>
      <c r="E40" s="21"/>
      <c r="F40" s="21" t="s">
        <v>56</v>
      </c>
      <c r="G40" s="22">
        <v>29.41</v>
      </c>
      <c r="H40" s="23">
        <f t="shared" ref="H40:H43" si="13">+G40*0.1878</f>
        <v>5.5231979999999998</v>
      </c>
      <c r="I40" s="21"/>
      <c r="J40" s="24">
        <f t="shared" si="11"/>
        <v>0</v>
      </c>
      <c r="K40" s="25">
        <f t="shared" si="12"/>
        <v>0</v>
      </c>
    </row>
    <row r="41" spans="1:14">
      <c r="A41" s="20">
        <v>2099</v>
      </c>
      <c r="B41" s="20" t="s">
        <v>57</v>
      </c>
      <c r="C41" s="21" t="s">
        <v>49</v>
      </c>
      <c r="D41" s="21">
        <v>80</v>
      </c>
      <c r="E41" s="21"/>
      <c r="F41" s="21" t="s">
        <v>58</v>
      </c>
      <c r="G41" s="22">
        <v>29.41</v>
      </c>
      <c r="H41" s="23">
        <f t="shared" si="13"/>
        <v>5.5231979999999998</v>
      </c>
      <c r="I41" s="21"/>
      <c r="J41" s="24">
        <f t="shared" si="11"/>
        <v>0</v>
      </c>
      <c r="K41" s="25">
        <f t="shared" si="12"/>
        <v>0</v>
      </c>
    </row>
    <row r="42" spans="1:14">
      <c r="A42" s="20">
        <v>1946</v>
      </c>
      <c r="B42" s="20" t="s">
        <v>59</v>
      </c>
      <c r="C42" s="21" t="s">
        <v>49</v>
      </c>
      <c r="D42" s="21">
        <v>80</v>
      </c>
      <c r="E42" s="21"/>
      <c r="F42" s="21" t="s">
        <v>60</v>
      </c>
      <c r="G42" s="22">
        <v>29.41</v>
      </c>
      <c r="H42" s="23">
        <f t="shared" si="13"/>
        <v>5.5231979999999998</v>
      </c>
      <c r="I42" s="21"/>
      <c r="J42" s="24">
        <f t="shared" si="11"/>
        <v>0</v>
      </c>
      <c r="K42" s="25">
        <f t="shared" si="12"/>
        <v>0</v>
      </c>
    </row>
    <row r="43" spans="1:14">
      <c r="A43" s="20">
        <v>6534</v>
      </c>
      <c r="B43" s="20" t="s">
        <v>61</v>
      </c>
      <c r="C43" s="21" t="s">
        <v>49</v>
      </c>
      <c r="D43" s="21">
        <v>80</v>
      </c>
      <c r="E43" s="21"/>
      <c r="F43" s="21" t="s">
        <v>62</v>
      </c>
      <c r="G43" s="22">
        <v>29.41</v>
      </c>
      <c r="H43" s="23">
        <f t="shared" si="13"/>
        <v>5.5231979999999998</v>
      </c>
      <c r="I43" s="21"/>
      <c r="J43" s="24">
        <f t="shared" si="11"/>
        <v>0</v>
      </c>
      <c r="K43" s="25">
        <f t="shared" si="12"/>
        <v>0</v>
      </c>
    </row>
    <row r="44" spans="1:14">
      <c r="A44" s="20"/>
      <c r="B44" s="19"/>
      <c r="C44" s="19"/>
      <c r="D44" s="21"/>
      <c r="E44" s="21"/>
      <c r="F44" s="19"/>
      <c r="G44" s="19"/>
      <c r="H44" s="25"/>
      <c r="I44" s="19"/>
      <c r="J44" s="24"/>
      <c r="K44" s="19"/>
    </row>
    <row r="45" spans="1:14">
      <c r="A45" s="20"/>
      <c r="B45" s="19"/>
      <c r="C45" s="19"/>
      <c r="D45" s="21"/>
      <c r="E45" s="21"/>
      <c r="F45" s="19"/>
      <c r="G45" s="19"/>
      <c r="H45" s="25"/>
      <c r="I45" s="19"/>
      <c r="J45" s="24"/>
      <c r="K45" s="19"/>
    </row>
    <row r="46" spans="1:14">
      <c r="A46" s="32"/>
      <c r="B46" s="33"/>
      <c r="C46" s="32"/>
      <c r="D46" s="33"/>
      <c r="E46" s="33"/>
      <c r="F46" s="32"/>
      <c r="G46" s="34"/>
      <c r="H46" s="35"/>
      <c r="I46" s="19"/>
      <c r="J46" s="24"/>
      <c r="K46" s="19"/>
    </row>
    <row r="47" spans="1:14">
      <c r="A47" s="18" t="s">
        <v>243</v>
      </c>
      <c r="B47" s="20"/>
      <c r="C47" s="21"/>
      <c r="D47" s="21"/>
      <c r="E47" s="21"/>
      <c r="F47" s="21"/>
      <c r="G47" s="22"/>
      <c r="H47" s="23"/>
      <c r="I47" s="19"/>
      <c r="J47" s="24"/>
      <c r="K47" s="19"/>
    </row>
    <row r="48" spans="1:14">
      <c r="A48" s="20">
        <v>18067</v>
      </c>
      <c r="B48" s="20" t="s">
        <v>218</v>
      </c>
      <c r="C48" s="21" t="s">
        <v>219</v>
      </c>
      <c r="D48" s="21">
        <v>160</v>
      </c>
      <c r="E48" s="21"/>
      <c r="F48" s="21">
        <v>1000001223</v>
      </c>
      <c r="G48" s="22">
        <v>54.55</v>
      </c>
      <c r="H48" s="23">
        <f>+G48*0.1708</f>
        <v>9.3171400000000002</v>
      </c>
      <c r="I48" s="19"/>
      <c r="J48" s="24">
        <f t="shared" ref="J48:J65" si="14">+I48*G48</f>
        <v>0</v>
      </c>
      <c r="K48" s="25">
        <f t="shared" ref="K48" si="15">+I48*H48</f>
        <v>0</v>
      </c>
      <c r="L48" s="38">
        <f>SUM(J48:J65)</f>
        <v>0</v>
      </c>
      <c r="M48" s="128">
        <f>SUM(K48:K65)</f>
        <v>0</v>
      </c>
      <c r="N48" s="129"/>
    </row>
    <row r="49" spans="1:11">
      <c r="A49" s="20">
        <v>11843</v>
      </c>
      <c r="B49" s="20" t="s">
        <v>45</v>
      </c>
      <c r="C49" s="21" t="s">
        <v>39</v>
      </c>
      <c r="D49" s="21">
        <v>156</v>
      </c>
      <c r="E49" s="21"/>
      <c r="F49" s="21">
        <v>1000002789</v>
      </c>
      <c r="G49" s="22">
        <v>54.55</v>
      </c>
      <c r="H49" s="23">
        <f t="shared" ref="H49:H51" si="16">+G49*0.1708</f>
        <v>9.3171400000000002</v>
      </c>
      <c r="I49" s="19"/>
      <c r="J49" s="24">
        <f t="shared" si="14"/>
        <v>0</v>
      </c>
      <c r="K49" s="25">
        <f t="shared" ref="K49:K65" si="17">+I49*H49</f>
        <v>0</v>
      </c>
    </row>
    <row r="50" spans="1:11">
      <c r="A50" s="20">
        <v>20544</v>
      </c>
      <c r="B50" s="20" t="s">
        <v>46</v>
      </c>
      <c r="C50" s="21" t="s">
        <v>39</v>
      </c>
      <c r="D50" s="21">
        <v>128</v>
      </c>
      <c r="E50" s="21"/>
      <c r="F50" s="21">
        <v>1000006639</v>
      </c>
      <c r="G50" s="22">
        <v>46.42</v>
      </c>
      <c r="H50" s="23">
        <f t="shared" si="16"/>
        <v>7.9285360000000003</v>
      </c>
      <c r="I50" s="19"/>
      <c r="J50" s="24">
        <f t="shared" si="14"/>
        <v>0</v>
      </c>
      <c r="K50" s="25">
        <f t="shared" si="17"/>
        <v>0</v>
      </c>
    </row>
    <row r="51" spans="1:11">
      <c r="A51" s="20">
        <v>23983</v>
      </c>
      <c r="B51" s="20" t="s">
        <v>47</v>
      </c>
      <c r="C51" s="21" t="s">
        <v>39</v>
      </c>
      <c r="D51" s="21">
        <v>160</v>
      </c>
      <c r="E51" s="21"/>
      <c r="F51" s="21">
        <v>1000007470</v>
      </c>
      <c r="G51" s="22">
        <v>54.55</v>
      </c>
      <c r="H51" s="23">
        <f t="shared" si="16"/>
        <v>9.3171400000000002</v>
      </c>
      <c r="I51" s="19"/>
      <c r="J51" s="24">
        <f t="shared" si="14"/>
        <v>0</v>
      </c>
      <c r="K51" s="25">
        <f t="shared" si="17"/>
        <v>0</v>
      </c>
    </row>
    <row r="52" spans="1:11">
      <c r="A52" s="20">
        <v>24383</v>
      </c>
      <c r="B52" s="20" t="s">
        <v>240</v>
      </c>
      <c r="C52" s="21" t="s">
        <v>39</v>
      </c>
      <c r="D52" s="21">
        <v>160</v>
      </c>
      <c r="E52" s="21"/>
      <c r="F52" s="21">
        <v>1000007964</v>
      </c>
      <c r="G52" s="22">
        <v>54.55</v>
      </c>
      <c r="H52" s="23">
        <f t="shared" ref="H52:H65" si="18">+G52*0.1708</f>
        <v>9.3171400000000002</v>
      </c>
      <c r="I52" s="19"/>
      <c r="J52" s="24">
        <f t="shared" si="14"/>
        <v>0</v>
      </c>
      <c r="K52" s="25">
        <f t="shared" si="17"/>
        <v>0</v>
      </c>
    </row>
    <row r="53" spans="1:11">
      <c r="A53" s="20">
        <v>27027</v>
      </c>
      <c r="B53" s="20" t="s">
        <v>53</v>
      </c>
      <c r="C53" s="21" t="s">
        <v>39</v>
      </c>
      <c r="D53" s="21">
        <v>160</v>
      </c>
      <c r="E53" s="21"/>
      <c r="F53" s="21" t="s">
        <v>54</v>
      </c>
      <c r="G53" s="22">
        <v>54.55</v>
      </c>
      <c r="H53" s="23">
        <f t="shared" si="18"/>
        <v>9.3171400000000002</v>
      </c>
      <c r="I53" s="19"/>
      <c r="J53" s="24">
        <f t="shared" si="14"/>
        <v>0</v>
      </c>
      <c r="K53" s="25">
        <f t="shared" si="17"/>
        <v>0</v>
      </c>
    </row>
    <row r="54" spans="1:11">
      <c r="A54" s="20">
        <v>27070</v>
      </c>
      <c r="B54" s="20" t="s">
        <v>63</v>
      </c>
      <c r="C54" s="21" t="s">
        <v>64</v>
      </c>
      <c r="D54" s="21">
        <v>144</v>
      </c>
      <c r="E54" s="21"/>
      <c r="F54" s="21" t="s">
        <v>65</v>
      </c>
      <c r="G54" s="22">
        <v>49.09</v>
      </c>
      <c r="H54" s="23">
        <f t="shared" si="18"/>
        <v>8.3845720000000004</v>
      </c>
      <c r="I54" s="21"/>
      <c r="J54" s="24">
        <f t="shared" si="14"/>
        <v>0</v>
      </c>
      <c r="K54" s="25">
        <f t="shared" si="17"/>
        <v>0</v>
      </c>
    </row>
    <row r="55" spans="1:11">
      <c r="A55" s="20">
        <v>3301</v>
      </c>
      <c r="B55" s="20" t="s">
        <v>66</v>
      </c>
      <c r="C55" s="21" t="s">
        <v>39</v>
      </c>
      <c r="D55" s="21">
        <v>160</v>
      </c>
      <c r="E55" s="21"/>
      <c r="F55" s="21" t="s">
        <v>67</v>
      </c>
      <c r="G55" s="22">
        <v>54.55</v>
      </c>
      <c r="H55" s="23">
        <f t="shared" si="18"/>
        <v>9.3171400000000002</v>
      </c>
      <c r="I55" s="21"/>
      <c r="J55" s="24">
        <f t="shared" si="14"/>
        <v>0</v>
      </c>
      <c r="K55" s="25">
        <f t="shared" si="17"/>
        <v>0</v>
      </c>
    </row>
    <row r="56" spans="1:11">
      <c r="A56" s="20">
        <v>27059</v>
      </c>
      <c r="B56" s="20" t="s">
        <v>68</v>
      </c>
      <c r="C56" s="21" t="s">
        <v>69</v>
      </c>
      <c r="D56" s="21">
        <v>91</v>
      </c>
      <c r="E56" s="21"/>
      <c r="F56" s="21" t="s">
        <v>70</v>
      </c>
      <c r="G56" s="22">
        <v>30.91</v>
      </c>
      <c r="H56" s="23">
        <f t="shared" si="18"/>
        <v>5.2794280000000002</v>
      </c>
      <c r="I56" s="21"/>
      <c r="J56" s="24">
        <f t="shared" si="14"/>
        <v>0</v>
      </c>
      <c r="K56" s="25">
        <f t="shared" si="17"/>
        <v>0</v>
      </c>
    </row>
    <row r="57" spans="1:11">
      <c r="A57" s="20">
        <v>27036</v>
      </c>
      <c r="B57" s="20" t="s">
        <v>71</v>
      </c>
      <c r="C57" s="21" t="s">
        <v>39</v>
      </c>
      <c r="D57" s="21">
        <v>160</v>
      </c>
      <c r="E57" s="21"/>
      <c r="F57" s="21" t="s">
        <v>72</v>
      </c>
      <c r="G57" s="22">
        <v>54.55</v>
      </c>
      <c r="H57" s="23">
        <f t="shared" si="18"/>
        <v>9.3171400000000002</v>
      </c>
      <c r="I57" s="21"/>
      <c r="J57" s="24">
        <f t="shared" si="14"/>
        <v>0</v>
      </c>
      <c r="K57" s="25">
        <f t="shared" si="17"/>
        <v>0</v>
      </c>
    </row>
    <row r="58" spans="1:11">
      <c r="A58" s="20">
        <v>27025</v>
      </c>
      <c r="B58" s="20" t="s">
        <v>73</v>
      </c>
      <c r="C58" s="21" t="s">
        <v>39</v>
      </c>
      <c r="D58" s="21">
        <v>160</v>
      </c>
      <c r="E58" s="21"/>
      <c r="F58" s="21" t="s">
        <v>241</v>
      </c>
      <c r="G58" s="22">
        <v>54.55</v>
      </c>
      <c r="H58" s="23">
        <f t="shared" si="18"/>
        <v>9.3171400000000002</v>
      </c>
      <c r="I58" s="21"/>
      <c r="J58" s="24">
        <f t="shared" si="14"/>
        <v>0</v>
      </c>
      <c r="K58" s="25">
        <f t="shared" si="17"/>
        <v>0</v>
      </c>
    </row>
    <row r="59" spans="1:11">
      <c r="A59" s="20">
        <v>27024</v>
      </c>
      <c r="B59" s="20" t="s">
        <v>74</v>
      </c>
      <c r="C59" s="21" t="s">
        <v>75</v>
      </c>
      <c r="D59" s="21">
        <v>160</v>
      </c>
      <c r="E59" s="21"/>
      <c r="F59" s="21" t="s">
        <v>76</v>
      </c>
      <c r="G59" s="22">
        <v>54.55</v>
      </c>
      <c r="H59" s="23">
        <f t="shared" si="18"/>
        <v>9.3171400000000002</v>
      </c>
      <c r="I59" s="21"/>
      <c r="J59" s="24">
        <f t="shared" si="14"/>
        <v>0</v>
      </c>
      <c r="K59" s="25">
        <f t="shared" si="17"/>
        <v>0</v>
      </c>
    </row>
    <row r="60" spans="1:11">
      <c r="A60" s="20">
        <v>24403</v>
      </c>
      <c r="B60" s="20" t="s">
        <v>184</v>
      </c>
      <c r="C60" s="21" t="s">
        <v>75</v>
      </c>
      <c r="D60" s="21">
        <v>128</v>
      </c>
      <c r="E60" s="21"/>
      <c r="F60" s="21">
        <v>1000007965</v>
      </c>
      <c r="G60" s="22">
        <v>43.64</v>
      </c>
      <c r="H60" s="23">
        <f t="shared" si="18"/>
        <v>7.4537120000000003</v>
      </c>
      <c r="I60" s="21"/>
      <c r="J60" s="24">
        <f t="shared" si="14"/>
        <v>0</v>
      </c>
      <c r="K60" s="25">
        <f t="shared" si="17"/>
        <v>0</v>
      </c>
    </row>
    <row r="61" spans="1:11">
      <c r="A61" s="20">
        <v>24409</v>
      </c>
      <c r="B61" s="20" t="s">
        <v>185</v>
      </c>
      <c r="C61" s="21" t="s">
        <v>39</v>
      </c>
      <c r="D61" s="21">
        <v>160</v>
      </c>
      <c r="E61" s="21"/>
      <c r="F61" s="21">
        <v>1000008046</v>
      </c>
      <c r="G61" s="22">
        <v>49.09</v>
      </c>
      <c r="H61" s="23">
        <f t="shared" si="18"/>
        <v>8.3845720000000004</v>
      </c>
      <c r="I61" s="21"/>
      <c r="J61" s="24">
        <f t="shared" si="14"/>
        <v>0</v>
      </c>
      <c r="K61" s="25">
        <f t="shared" si="17"/>
        <v>0</v>
      </c>
    </row>
    <row r="62" spans="1:11">
      <c r="A62" s="20">
        <v>24387</v>
      </c>
      <c r="B62" s="20" t="s">
        <v>186</v>
      </c>
      <c r="C62" s="21" t="s">
        <v>39</v>
      </c>
      <c r="D62" s="21">
        <v>160</v>
      </c>
      <c r="E62" s="21"/>
      <c r="F62" s="21">
        <v>1000008059</v>
      </c>
      <c r="G62" s="22">
        <v>54.55</v>
      </c>
      <c r="H62" s="23">
        <f t="shared" si="18"/>
        <v>9.3171400000000002</v>
      </c>
      <c r="I62" s="21"/>
      <c r="J62" s="24">
        <f t="shared" si="14"/>
        <v>0</v>
      </c>
      <c r="K62" s="25">
        <f t="shared" si="17"/>
        <v>0</v>
      </c>
    </row>
    <row r="63" spans="1:11">
      <c r="A63" s="20">
        <v>24599</v>
      </c>
      <c r="B63" s="20" t="s">
        <v>187</v>
      </c>
      <c r="C63" s="21" t="s">
        <v>39</v>
      </c>
      <c r="D63" s="21">
        <v>160</v>
      </c>
      <c r="E63" s="21"/>
      <c r="F63" s="21">
        <v>1000008062</v>
      </c>
      <c r="G63" s="22">
        <v>54.55</v>
      </c>
      <c r="H63" s="23">
        <f t="shared" si="18"/>
        <v>9.3171400000000002</v>
      </c>
      <c r="I63" s="21"/>
      <c r="J63" s="24">
        <f t="shared" si="14"/>
        <v>0</v>
      </c>
      <c r="K63" s="25">
        <f t="shared" si="17"/>
        <v>0</v>
      </c>
    </row>
    <row r="64" spans="1:11">
      <c r="A64" s="20">
        <v>24401</v>
      </c>
      <c r="B64" s="20" t="s">
        <v>188</v>
      </c>
      <c r="C64" s="21" t="s">
        <v>39</v>
      </c>
      <c r="D64" s="21">
        <v>144</v>
      </c>
      <c r="E64" s="21"/>
      <c r="F64" s="21">
        <v>1000008063</v>
      </c>
      <c r="G64" s="22">
        <v>49.09</v>
      </c>
      <c r="H64" s="23">
        <f t="shared" si="18"/>
        <v>8.3845720000000004</v>
      </c>
      <c r="I64" s="21"/>
      <c r="J64" s="24">
        <f t="shared" si="14"/>
        <v>0</v>
      </c>
      <c r="K64" s="25">
        <f t="shared" si="17"/>
        <v>0</v>
      </c>
    </row>
    <row r="65" spans="1:14">
      <c r="A65" s="20">
        <v>28462</v>
      </c>
      <c r="B65" s="20" t="s">
        <v>220</v>
      </c>
      <c r="C65" s="21" t="s">
        <v>221</v>
      </c>
      <c r="D65" s="21">
        <v>128</v>
      </c>
      <c r="E65" s="21"/>
      <c r="F65" s="21">
        <v>1000010772</v>
      </c>
      <c r="G65" s="22">
        <v>1.85</v>
      </c>
      <c r="H65" s="23">
        <f t="shared" si="18"/>
        <v>0.31598000000000004</v>
      </c>
      <c r="I65" s="19"/>
      <c r="J65" s="24">
        <f t="shared" si="14"/>
        <v>0</v>
      </c>
      <c r="K65" s="25">
        <f t="shared" si="17"/>
        <v>0</v>
      </c>
    </row>
    <row r="66" spans="1:14">
      <c r="A66" s="20"/>
      <c r="B66" s="20"/>
      <c r="C66" s="21"/>
      <c r="D66" s="21"/>
      <c r="E66" s="21"/>
      <c r="F66" s="21"/>
      <c r="G66" s="22"/>
      <c r="H66" s="23"/>
      <c r="I66" s="19"/>
      <c r="J66" s="24"/>
      <c r="K66" s="25"/>
    </row>
    <row r="67" spans="1:14">
      <c r="A67" s="18" t="s">
        <v>77</v>
      </c>
      <c r="B67" s="19"/>
      <c r="C67" s="19"/>
      <c r="D67" s="21"/>
      <c r="E67" s="21"/>
      <c r="F67" s="19"/>
      <c r="G67" s="22"/>
      <c r="H67" s="23"/>
      <c r="I67" s="19"/>
      <c r="J67" s="24"/>
      <c r="K67" s="19"/>
    </row>
    <row r="68" spans="1:14">
      <c r="A68" s="20">
        <v>23823</v>
      </c>
      <c r="B68" s="19" t="s">
        <v>78</v>
      </c>
      <c r="C68" s="19" t="s">
        <v>79</v>
      </c>
      <c r="D68" s="21">
        <v>96</v>
      </c>
      <c r="E68" s="21"/>
      <c r="F68" s="21" t="s">
        <v>80</v>
      </c>
      <c r="G68" s="22">
        <v>10</v>
      </c>
      <c r="H68" s="23">
        <v>3.83</v>
      </c>
      <c r="I68" s="19"/>
      <c r="J68" s="24">
        <f t="shared" ref="J68:J76" si="19">+I68*G68</f>
        <v>0</v>
      </c>
      <c r="K68" s="25">
        <f t="shared" ref="K68" si="20">+I68*H68</f>
        <v>0</v>
      </c>
      <c r="L68" s="38">
        <f>SUM(J68:J73)</f>
        <v>0</v>
      </c>
      <c r="M68" s="128">
        <f>SUM(K68:K73)</f>
        <v>0</v>
      </c>
      <c r="N68" s="129"/>
    </row>
    <row r="69" spans="1:14">
      <c r="A69" s="20">
        <v>23825</v>
      </c>
      <c r="B69" s="19" t="s">
        <v>81</v>
      </c>
      <c r="C69" s="19" t="s">
        <v>79</v>
      </c>
      <c r="D69" s="21">
        <v>96</v>
      </c>
      <c r="E69" s="21"/>
      <c r="F69" s="21" t="s">
        <v>82</v>
      </c>
      <c r="G69" s="22">
        <v>10</v>
      </c>
      <c r="H69" s="23">
        <v>3.83</v>
      </c>
      <c r="I69" s="19"/>
      <c r="J69" s="24">
        <f t="shared" si="19"/>
        <v>0</v>
      </c>
      <c r="K69" s="25">
        <f t="shared" ref="K69:K73" si="21">+I69*H69</f>
        <v>0</v>
      </c>
    </row>
    <row r="70" spans="1:14">
      <c r="A70" s="20">
        <v>23827</v>
      </c>
      <c r="B70" s="19" t="s">
        <v>83</v>
      </c>
      <c r="C70" s="19" t="s">
        <v>79</v>
      </c>
      <c r="D70" s="21">
        <v>96</v>
      </c>
      <c r="E70" s="21"/>
      <c r="F70" s="21" t="s">
        <v>84</v>
      </c>
      <c r="G70" s="22">
        <v>10</v>
      </c>
      <c r="H70" s="23">
        <v>3.83</v>
      </c>
      <c r="I70" s="19"/>
      <c r="J70" s="24">
        <f t="shared" si="19"/>
        <v>0</v>
      </c>
      <c r="K70" s="25">
        <f t="shared" si="21"/>
        <v>0</v>
      </c>
    </row>
    <row r="71" spans="1:14">
      <c r="A71" s="20">
        <v>26565</v>
      </c>
      <c r="B71" s="19" t="s">
        <v>201</v>
      </c>
      <c r="C71" s="19" t="s">
        <v>79</v>
      </c>
      <c r="D71" s="21">
        <v>96</v>
      </c>
      <c r="E71" s="21"/>
      <c r="F71" s="21" t="s">
        <v>202</v>
      </c>
      <c r="G71" s="22">
        <v>10</v>
      </c>
      <c r="H71" s="23">
        <v>3.83</v>
      </c>
      <c r="I71" s="19"/>
      <c r="J71" s="24">
        <f t="shared" si="19"/>
        <v>0</v>
      </c>
      <c r="K71" s="25">
        <f t="shared" si="21"/>
        <v>0</v>
      </c>
    </row>
    <row r="72" spans="1:14">
      <c r="A72" s="20">
        <v>25162</v>
      </c>
      <c r="B72" s="19" t="s">
        <v>229</v>
      </c>
      <c r="C72" s="19" t="s">
        <v>79</v>
      </c>
      <c r="D72" s="21">
        <v>96</v>
      </c>
      <c r="E72" s="21"/>
      <c r="F72" s="21" t="s">
        <v>85</v>
      </c>
      <c r="G72" s="22">
        <v>10</v>
      </c>
      <c r="H72" s="23">
        <v>3.83</v>
      </c>
      <c r="I72" s="19"/>
      <c r="J72" s="24">
        <f t="shared" si="19"/>
        <v>0</v>
      </c>
      <c r="K72" s="25">
        <f t="shared" si="21"/>
        <v>0</v>
      </c>
    </row>
    <row r="73" spans="1:14">
      <c r="A73" s="20">
        <v>28804</v>
      </c>
      <c r="B73" s="19" t="s">
        <v>237</v>
      </c>
      <c r="C73" s="19" t="s">
        <v>79</v>
      </c>
      <c r="D73" s="21">
        <v>96</v>
      </c>
      <c r="E73" s="21"/>
      <c r="F73" s="21" t="s">
        <v>238</v>
      </c>
      <c r="G73" s="22">
        <v>10</v>
      </c>
      <c r="H73" s="23">
        <v>3.83</v>
      </c>
      <c r="I73" s="19"/>
      <c r="J73" s="24">
        <f t="shared" si="19"/>
        <v>0</v>
      </c>
      <c r="K73" s="25">
        <f t="shared" si="21"/>
        <v>0</v>
      </c>
    </row>
    <row r="74" spans="1:14">
      <c r="A74" s="20"/>
      <c r="B74" s="19"/>
      <c r="C74" s="19"/>
      <c r="D74" s="21"/>
      <c r="E74" s="21"/>
      <c r="F74" s="21"/>
      <c r="G74" s="22"/>
      <c r="H74" s="23"/>
      <c r="I74" s="19"/>
      <c r="J74" s="24"/>
      <c r="K74" s="25"/>
    </row>
    <row r="75" spans="1:14">
      <c r="A75" s="18" t="s">
        <v>86</v>
      </c>
      <c r="B75" s="19"/>
      <c r="C75" s="19"/>
      <c r="D75" s="21"/>
      <c r="E75" s="21"/>
      <c r="F75" s="19"/>
      <c r="G75" s="19"/>
      <c r="H75" s="23"/>
      <c r="I75" s="19"/>
      <c r="J75" s="24"/>
      <c r="K75" s="19"/>
    </row>
    <row r="76" spans="1:14">
      <c r="A76" s="86">
        <v>26231</v>
      </c>
      <c r="B76" s="87" t="s">
        <v>87</v>
      </c>
      <c r="C76" s="87" t="s">
        <v>39</v>
      </c>
      <c r="D76" s="88">
        <v>156</v>
      </c>
      <c r="E76" s="89" t="s">
        <v>258</v>
      </c>
      <c r="F76" s="88">
        <v>665400</v>
      </c>
      <c r="G76" s="90">
        <f>10.28+7.23</f>
        <v>17.509999999999998</v>
      </c>
      <c r="H76" s="91">
        <f>16.17+10.77</f>
        <v>26.94</v>
      </c>
      <c r="I76" s="19"/>
      <c r="J76" s="24">
        <f t="shared" si="19"/>
        <v>0</v>
      </c>
      <c r="K76" s="25">
        <f t="shared" ref="K76" si="22">+I76*H76</f>
        <v>0</v>
      </c>
      <c r="L76" s="38">
        <f>SUM(J76:J85)</f>
        <v>0</v>
      </c>
      <c r="M76" s="128">
        <f>SUM(K76:K81)</f>
        <v>0</v>
      </c>
      <c r="N76" s="129"/>
    </row>
    <row r="77" spans="1:14">
      <c r="A77" s="86"/>
      <c r="B77" s="36"/>
      <c r="C77" s="87"/>
      <c r="D77" s="88"/>
      <c r="E77" s="89" t="s">
        <v>257</v>
      </c>
      <c r="F77" s="87"/>
      <c r="G77" s="90"/>
      <c r="H77" s="91"/>
      <c r="I77" s="36"/>
      <c r="J77" s="24"/>
      <c r="K77" s="19"/>
    </row>
    <row r="78" spans="1:14">
      <c r="A78" s="20"/>
      <c r="B78" s="19"/>
      <c r="C78" s="19"/>
      <c r="D78" s="21"/>
      <c r="F78" s="19"/>
      <c r="G78" s="22"/>
      <c r="H78" s="23"/>
      <c r="I78" s="19"/>
      <c r="J78" s="24"/>
      <c r="K78" s="19"/>
    </row>
    <row r="79" spans="1:14">
      <c r="A79" s="65">
        <v>26880</v>
      </c>
      <c r="B79" s="66" t="s">
        <v>173</v>
      </c>
      <c r="C79" s="65" t="s">
        <v>39</v>
      </c>
      <c r="D79" s="67">
        <v>104</v>
      </c>
      <c r="E79" s="68" t="s">
        <v>258</v>
      </c>
      <c r="F79" s="67">
        <v>615300</v>
      </c>
      <c r="G79" s="69">
        <v>17.510000000000002</v>
      </c>
      <c r="H79" s="85">
        <f>16.17+10.77</f>
        <v>26.94</v>
      </c>
      <c r="I79" s="19"/>
      <c r="J79" s="24">
        <f t="shared" ref="J79" si="23">+I79*G79</f>
        <v>0</v>
      </c>
      <c r="K79" s="25">
        <f t="shared" ref="K79" si="24">+I79*H79</f>
        <v>0</v>
      </c>
    </row>
    <row r="80" spans="1:14">
      <c r="A80" s="65"/>
      <c r="B80" s="36"/>
      <c r="C80" s="65"/>
      <c r="D80" s="67"/>
      <c r="E80" s="68" t="s">
        <v>257</v>
      </c>
      <c r="F80" s="65"/>
      <c r="G80" s="69"/>
      <c r="H80" s="85"/>
      <c r="I80" s="36"/>
      <c r="J80" s="24"/>
      <c r="K80" s="19"/>
    </row>
    <row r="81" spans="1:14">
      <c r="A81" s="20"/>
      <c r="B81" s="19"/>
      <c r="C81" s="20"/>
      <c r="D81" s="21"/>
      <c r="E81" s="21"/>
      <c r="F81" s="20"/>
      <c r="G81" s="22"/>
      <c r="H81" s="23"/>
      <c r="I81" s="19"/>
      <c r="J81" s="24"/>
      <c r="K81" s="19"/>
    </row>
    <row r="82" spans="1:14">
      <c r="A82" s="59">
        <v>26944</v>
      </c>
      <c r="B82" s="60" t="s">
        <v>196</v>
      </c>
      <c r="C82" s="59" t="s">
        <v>39</v>
      </c>
      <c r="D82" s="61">
        <v>104</v>
      </c>
      <c r="E82" s="62" t="s">
        <v>258</v>
      </c>
      <c r="F82" s="61">
        <v>110452</v>
      </c>
      <c r="G82" s="63">
        <v>17.510000000000002</v>
      </c>
      <c r="H82" s="84">
        <f>15.32+22.98</f>
        <v>38.299999999999997</v>
      </c>
      <c r="I82" s="19"/>
      <c r="J82" s="24">
        <f t="shared" ref="J82" si="25">+I82*G82</f>
        <v>0</v>
      </c>
      <c r="K82" s="25">
        <f t="shared" ref="K82" si="26">+I82*H82</f>
        <v>0</v>
      </c>
    </row>
    <row r="83" spans="1:14">
      <c r="A83" s="59"/>
      <c r="B83" s="36"/>
      <c r="C83" s="59"/>
      <c r="D83" s="61"/>
      <c r="E83" s="62" t="s">
        <v>257</v>
      </c>
      <c r="F83" s="59"/>
      <c r="G83" s="63"/>
      <c r="H83" s="84"/>
      <c r="I83" s="36"/>
      <c r="J83" s="24"/>
      <c r="K83" s="19"/>
    </row>
    <row r="84" spans="1:14">
      <c r="A84" s="20"/>
      <c r="B84" s="19"/>
      <c r="C84" s="20"/>
      <c r="D84" s="21"/>
      <c r="E84" s="21"/>
      <c r="F84" s="20"/>
      <c r="G84" s="22"/>
      <c r="H84" s="23"/>
      <c r="I84" s="19"/>
      <c r="J84" s="24"/>
      <c r="K84" s="19"/>
    </row>
    <row r="85" spans="1:14">
      <c r="A85" s="20">
        <v>10400</v>
      </c>
      <c r="B85" s="19" t="s">
        <v>88</v>
      </c>
      <c r="C85" s="19" t="s">
        <v>89</v>
      </c>
      <c r="D85" s="21" t="s">
        <v>244</v>
      </c>
      <c r="E85" s="52" t="s">
        <v>258</v>
      </c>
      <c r="F85" s="21">
        <v>7516</v>
      </c>
      <c r="G85" s="22">
        <v>29.2</v>
      </c>
      <c r="H85" s="23">
        <v>43.52</v>
      </c>
      <c r="I85" s="19"/>
      <c r="J85" s="24">
        <f>+I85*H85</f>
        <v>0</v>
      </c>
      <c r="K85" s="25">
        <f t="shared" ref="K85" si="27">+I85*H85</f>
        <v>0</v>
      </c>
    </row>
    <row r="86" spans="1:14">
      <c r="A86" s="20"/>
      <c r="B86" s="19"/>
      <c r="C86" s="19"/>
      <c r="D86" s="21"/>
      <c r="E86" s="21"/>
      <c r="F86" s="19"/>
      <c r="G86" s="19"/>
      <c r="H86" s="25"/>
      <c r="I86" s="19"/>
      <c r="J86" s="24"/>
      <c r="K86" s="19"/>
    </row>
    <row r="87" spans="1:14">
      <c r="A87" s="32"/>
      <c r="B87" s="33"/>
      <c r="C87" s="32"/>
      <c r="D87" s="33"/>
      <c r="E87" s="33"/>
      <c r="F87" s="32"/>
      <c r="G87" s="34"/>
      <c r="H87" s="35"/>
      <c r="I87" s="19"/>
      <c r="J87" s="24"/>
      <c r="K87" s="19"/>
    </row>
    <row r="88" spans="1:14">
      <c r="A88" s="18" t="s">
        <v>90</v>
      </c>
      <c r="B88" s="19"/>
      <c r="C88" s="19"/>
      <c r="D88" s="21"/>
      <c r="E88" s="21"/>
      <c r="F88" s="19"/>
      <c r="G88" s="19"/>
      <c r="H88" s="23"/>
      <c r="I88" s="19"/>
      <c r="J88" s="24"/>
      <c r="K88" s="19"/>
    </row>
    <row r="89" spans="1:14">
      <c r="A89" s="26">
        <v>15155</v>
      </c>
      <c r="B89" s="27" t="s">
        <v>91</v>
      </c>
      <c r="C89" s="27" t="s">
        <v>92</v>
      </c>
      <c r="D89" s="28">
        <v>168</v>
      </c>
      <c r="E89" s="28"/>
      <c r="F89" s="28" t="s">
        <v>93</v>
      </c>
      <c r="G89" s="29">
        <v>7.33</v>
      </c>
      <c r="H89" s="30">
        <f>+G89*0.7987</f>
        <v>5.8544710000000002</v>
      </c>
      <c r="I89" s="19"/>
      <c r="J89" s="24">
        <f t="shared" ref="J89:J97" si="28">+I89*G89</f>
        <v>0</v>
      </c>
      <c r="K89" s="25">
        <f t="shared" ref="K89:K97" si="29">+I89*H89</f>
        <v>0</v>
      </c>
      <c r="L89" s="38">
        <f>SUM(J89:J97)</f>
        <v>0</v>
      </c>
      <c r="M89" s="128">
        <f>SUM(K89:K97)</f>
        <v>0</v>
      </c>
      <c r="N89" s="129"/>
    </row>
    <row r="90" spans="1:14" s="11" customFormat="1">
      <c r="A90" s="26">
        <v>27277</v>
      </c>
      <c r="B90" s="27" t="s">
        <v>91</v>
      </c>
      <c r="C90" s="26" t="s">
        <v>210</v>
      </c>
      <c r="D90" s="28">
        <v>84</v>
      </c>
      <c r="E90" s="28"/>
      <c r="F90" s="28" t="s">
        <v>211</v>
      </c>
      <c r="G90" s="29">
        <v>3.67</v>
      </c>
      <c r="H90" s="30">
        <f t="shared" ref="H90:H97" si="30">+G90*0.7987</f>
        <v>2.9312289999999996</v>
      </c>
      <c r="I90" s="27"/>
      <c r="J90" s="24">
        <f t="shared" si="28"/>
        <v>0</v>
      </c>
      <c r="K90" s="25">
        <f t="shared" si="29"/>
        <v>0</v>
      </c>
    </row>
    <row r="91" spans="1:14" s="11" customFormat="1">
      <c r="A91" s="26">
        <v>15159</v>
      </c>
      <c r="B91" s="27" t="s">
        <v>94</v>
      </c>
      <c r="C91" s="27" t="s">
        <v>95</v>
      </c>
      <c r="D91" s="28">
        <v>165</v>
      </c>
      <c r="E91" s="28"/>
      <c r="F91" s="28" t="s">
        <v>96</v>
      </c>
      <c r="G91" s="29">
        <v>4.72</v>
      </c>
      <c r="H91" s="30">
        <f t="shared" si="30"/>
        <v>3.7698639999999997</v>
      </c>
      <c r="I91" s="27"/>
      <c r="J91" s="24">
        <f t="shared" si="28"/>
        <v>0</v>
      </c>
      <c r="K91" s="25">
        <f t="shared" si="29"/>
        <v>0</v>
      </c>
    </row>
    <row r="92" spans="1:14" s="11" customFormat="1">
      <c r="A92" s="26">
        <v>25403</v>
      </c>
      <c r="B92" s="27" t="s">
        <v>234</v>
      </c>
      <c r="C92" s="26" t="s">
        <v>235</v>
      </c>
      <c r="D92" s="28">
        <v>250</v>
      </c>
      <c r="E92" s="28"/>
      <c r="F92" s="28" t="s">
        <v>236</v>
      </c>
      <c r="G92" s="29">
        <v>3.55</v>
      </c>
      <c r="H92" s="30">
        <f t="shared" si="30"/>
        <v>2.8353849999999996</v>
      </c>
      <c r="I92" s="27"/>
      <c r="J92" s="24">
        <f t="shared" si="28"/>
        <v>0</v>
      </c>
      <c r="K92" s="25">
        <f t="shared" si="29"/>
        <v>0</v>
      </c>
    </row>
    <row r="93" spans="1:14" s="11" customFormat="1">
      <c r="A93" s="20">
        <v>25893</v>
      </c>
      <c r="B93" s="19" t="s">
        <v>239</v>
      </c>
      <c r="C93" s="26" t="s">
        <v>235</v>
      </c>
      <c r="D93" s="28">
        <v>250</v>
      </c>
      <c r="E93" s="28"/>
      <c r="F93" s="21" t="s">
        <v>236</v>
      </c>
      <c r="G93" s="29">
        <v>3.55</v>
      </c>
      <c r="H93" s="30">
        <f t="shared" si="30"/>
        <v>2.8353849999999996</v>
      </c>
      <c r="I93" s="27"/>
      <c r="J93" s="24">
        <f t="shared" si="28"/>
        <v>0</v>
      </c>
      <c r="K93" s="25">
        <f t="shared" si="29"/>
        <v>0</v>
      </c>
    </row>
    <row r="94" spans="1:14" s="11" customFormat="1">
      <c r="A94" s="26">
        <v>10704</v>
      </c>
      <c r="B94" s="27" t="s">
        <v>231</v>
      </c>
      <c r="C94" s="26" t="s">
        <v>232</v>
      </c>
      <c r="D94" s="28">
        <v>760</v>
      </c>
      <c r="E94" s="28"/>
      <c r="F94" s="28" t="s">
        <v>233</v>
      </c>
      <c r="G94" s="29">
        <v>6.48</v>
      </c>
      <c r="H94" s="30">
        <f t="shared" si="30"/>
        <v>5.1755760000000004</v>
      </c>
      <c r="I94" s="27"/>
      <c r="J94" s="24">
        <f t="shared" si="28"/>
        <v>0</v>
      </c>
      <c r="K94" s="25">
        <f t="shared" si="29"/>
        <v>0</v>
      </c>
    </row>
    <row r="95" spans="1:14" s="11" customFormat="1">
      <c r="A95" s="26">
        <v>15151</v>
      </c>
      <c r="B95" s="27" t="s">
        <v>97</v>
      </c>
      <c r="C95" s="27" t="s">
        <v>98</v>
      </c>
      <c r="D95" s="28">
        <v>1140</v>
      </c>
      <c r="E95" s="28"/>
      <c r="F95" s="28" t="s">
        <v>99</v>
      </c>
      <c r="G95" s="29">
        <v>10.39</v>
      </c>
      <c r="H95" s="30">
        <f t="shared" si="30"/>
        <v>8.2984930000000006</v>
      </c>
      <c r="I95" s="27"/>
      <c r="J95" s="24">
        <f t="shared" si="28"/>
        <v>0</v>
      </c>
      <c r="K95" s="25">
        <f t="shared" si="29"/>
        <v>0</v>
      </c>
    </row>
    <row r="96" spans="1:14" s="11" customFormat="1">
      <c r="A96" s="26">
        <v>15153</v>
      </c>
      <c r="B96" s="27" t="s">
        <v>100</v>
      </c>
      <c r="C96" s="27" t="s">
        <v>98</v>
      </c>
      <c r="D96" s="28">
        <v>530</v>
      </c>
      <c r="E96" s="28"/>
      <c r="F96" s="28" t="s">
        <v>101</v>
      </c>
      <c r="G96" s="29">
        <v>12.26</v>
      </c>
      <c r="H96" s="30">
        <f t="shared" si="30"/>
        <v>9.7920619999999996</v>
      </c>
      <c r="I96" s="27"/>
      <c r="J96" s="24">
        <f t="shared" si="28"/>
        <v>0</v>
      </c>
      <c r="K96" s="25">
        <f t="shared" si="29"/>
        <v>0</v>
      </c>
    </row>
    <row r="97" spans="1:14" s="11" customFormat="1">
      <c r="A97" s="26">
        <v>15157</v>
      </c>
      <c r="B97" s="27" t="s">
        <v>102</v>
      </c>
      <c r="C97" s="27" t="s">
        <v>98</v>
      </c>
      <c r="D97" s="28">
        <v>530</v>
      </c>
      <c r="E97" s="28"/>
      <c r="F97" s="28" t="s">
        <v>103</v>
      </c>
      <c r="G97" s="29">
        <v>10.67</v>
      </c>
      <c r="H97" s="30">
        <f t="shared" si="30"/>
        <v>8.5221289999999996</v>
      </c>
      <c r="I97" s="27"/>
      <c r="J97" s="24">
        <f t="shared" si="28"/>
        <v>0</v>
      </c>
      <c r="K97" s="25">
        <f t="shared" si="29"/>
        <v>0</v>
      </c>
    </row>
    <row r="98" spans="1:14" s="11" customFormat="1">
      <c r="A98" s="20"/>
      <c r="B98" s="19"/>
      <c r="C98" s="26"/>
      <c r="D98" s="28"/>
      <c r="E98" s="28"/>
      <c r="F98" s="19"/>
      <c r="G98" s="29"/>
      <c r="H98" s="25"/>
      <c r="I98" s="27"/>
      <c r="J98" s="31"/>
      <c r="K98" s="27"/>
    </row>
    <row r="99" spans="1:14">
      <c r="A99" s="18" t="s">
        <v>104</v>
      </c>
      <c r="B99" s="19"/>
      <c r="C99" s="19"/>
      <c r="D99" s="21"/>
      <c r="E99" s="21"/>
      <c r="F99" s="19"/>
      <c r="G99" s="19"/>
      <c r="H99" s="37"/>
      <c r="I99" s="19"/>
      <c r="J99" s="24"/>
      <c r="K99" s="19"/>
    </row>
    <row r="100" spans="1:14">
      <c r="A100" s="20">
        <v>19403</v>
      </c>
      <c r="B100" s="19" t="s">
        <v>105</v>
      </c>
      <c r="C100" s="19" t="s">
        <v>106</v>
      </c>
      <c r="D100" s="21">
        <v>192</v>
      </c>
      <c r="E100" s="21"/>
      <c r="F100" s="21">
        <v>828</v>
      </c>
      <c r="G100" s="22">
        <v>7.05</v>
      </c>
      <c r="H100" s="37">
        <f>+G100*0.2951</f>
        <v>2.0804549999999997</v>
      </c>
      <c r="I100" s="19"/>
      <c r="J100" s="24">
        <f t="shared" ref="J100:J116" si="31">+I100*G100</f>
        <v>0</v>
      </c>
      <c r="K100" s="25">
        <f t="shared" ref="K100" si="32">+I100*H100</f>
        <v>0</v>
      </c>
      <c r="L100" s="38">
        <f>SUM(J100:J117)</f>
        <v>0</v>
      </c>
      <c r="M100" s="128">
        <f>SUM(K100:K117)</f>
        <v>0</v>
      </c>
      <c r="N100" s="129"/>
    </row>
    <row r="101" spans="1:14">
      <c r="A101" s="20">
        <v>18157</v>
      </c>
      <c r="B101" s="19" t="s">
        <v>107</v>
      </c>
      <c r="C101" s="19" t="s">
        <v>108</v>
      </c>
      <c r="D101" s="21">
        <v>384</v>
      </c>
      <c r="E101" s="21"/>
      <c r="F101" s="21">
        <v>2725</v>
      </c>
      <c r="G101" s="22">
        <v>4.33</v>
      </c>
      <c r="H101" s="37">
        <f t="shared" ref="H101:H117" si="33">+G101*0.2951</f>
        <v>1.2777829999999999</v>
      </c>
      <c r="I101" s="19"/>
      <c r="J101" s="24">
        <f t="shared" si="31"/>
        <v>0</v>
      </c>
      <c r="K101" s="25">
        <f t="shared" ref="K101:K117" si="34">+I101*H101</f>
        <v>0</v>
      </c>
    </row>
    <row r="102" spans="1:14">
      <c r="A102" s="20">
        <v>3208</v>
      </c>
      <c r="B102" s="19" t="s">
        <v>109</v>
      </c>
      <c r="C102" s="19" t="s">
        <v>110</v>
      </c>
      <c r="D102" s="21">
        <v>140</v>
      </c>
      <c r="E102" s="21"/>
      <c r="F102" s="21">
        <v>7816</v>
      </c>
      <c r="G102" s="22">
        <v>5.63</v>
      </c>
      <c r="H102" s="37">
        <f t="shared" si="33"/>
        <v>1.6614129999999998</v>
      </c>
      <c r="I102" s="19"/>
      <c r="J102" s="24">
        <f t="shared" si="31"/>
        <v>0</v>
      </c>
      <c r="K102" s="25">
        <f t="shared" si="34"/>
        <v>0</v>
      </c>
    </row>
    <row r="103" spans="1:14">
      <c r="A103" s="20">
        <v>19341</v>
      </c>
      <c r="B103" s="19" t="s">
        <v>111</v>
      </c>
      <c r="C103" s="19" t="s">
        <v>112</v>
      </c>
      <c r="D103" s="21">
        <v>384</v>
      </c>
      <c r="E103" s="21"/>
      <c r="F103" s="21">
        <v>8061</v>
      </c>
      <c r="G103" s="22">
        <v>4.5599999999999996</v>
      </c>
      <c r="H103" s="37">
        <f t="shared" si="33"/>
        <v>1.3456559999999997</v>
      </c>
      <c r="I103" s="19"/>
      <c r="J103" s="24">
        <f t="shared" si="31"/>
        <v>0</v>
      </c>
      <c r="K103" s="25">
        <f t="shared" si="34"/>
        <v>0</v>
      </c>
    </row>
    <row r="104" spans="1:14">
      <c r="A104" s="20">
        <v>19343</v>
      </c>
      <c r="B104" s="19" t="s">
        <v>113</v>
      </c>
      <c r="C104" s="19" t="s">
        <v>112</v>
      </c>
      <c r="D104" s="21">
        <v>384</v>
      </c>
      <c r="E104" s="21"/>
      <c r="F104" s="21">
        <v>8066</v>
      </c>
      <c r="G104" s="22">
        <v>4.58</v>
      </c>
      <c r="H104" s="37">
        <f t="shared" si="33"/>
        <v>1.3515579999999998</v>
      </c>
      <c r="I104" s="19"/>
      <c r="J104" s="24">
        <f t="shared" si="31"/>
        <v>0</v>
      </c>
      <c r="K104" s="25">
        <f t="shared" si="34"/>
        <v>0</v>
      </c>
    </row>
    <row r="105" spans="1:14">
      <c r="A105" s="20">
        <v>17395</v>
      </c>
      <c r="B105" s="19" t="s">
        <v>114</v>
      </c>
      <c r="C105" s="19" t="s">
        <v>115</v>
      </c>
      <c r="D105" s="21">
        <v>126</v>
      </c>
      <c r="E105" s="21"/>
      <c r="F105" s="21">
        <v>8733</v>
      </c>
      <c r="G105" s="22">
        <v>4.32</v>
      </c>
      <c r="H105" s="37">
        <f t="shared" si="33"/>
        <v>1.274832</v>
      </c>
      <c r="I105" s="19"/>
      <c r="J105" s="24">
        <f t="shared" si="31"/>
        <v>0</v>
      </c>
      <c r="K105" s="25">
        <f t="shared" si="34"/>
        <v>0</v>
      </c>
    </row>
    <row r="106" spans="1:14">
      <c r="A106" s="20">
        <v>8787</v>
      </c>
      <c r="B106" s="19" t="s">
        <v>116</v>
      </c>
      <c r="C106" s="19" t="s">
        <v>117</v>
      </c>
      <c r="D106" s="21">
        <v>192</v>
      </c>
      <c r="E106" s="21"/>
      <c r="F106" s="21">
        <v>9718</v>
      </c>
      <c r="G106" s="22">
        <v>14.71</v>
      </c>
      <c r="H106" s="37">
        <f t="shared" si="33"/>
        <v>4.3409209999999998</v>
      </c>
      <c r="I106" s="19"/>
      <c r="J106" s="24">
        <f t="shared" si="31"/>
        <v>0</v>
      </c>
      <c r="K106" s="25">
        <f t="shared" si="34"/>
        <v>0</v>
      </c>
    </row>
    <row r="107" spans="1:14">
      <c r="A107" s="20">
        <v>7307</v>
      </c>
      <c r="B107" s="19" t="s">
        <v>119</v>
      </c>
      <c r="C107" s="19" t="s">
        <v>120</v>
      </c>
      <c r="D107" s="21">
        <v>288</v>
      </c>
      <c r="E107" s="21"/>
      <c r="F107" s="21">
        <v>10988</v>
      </c>
      <c r="G107" s="22">
        <v>9.94</v>
      </c>
      <c r="H107" s="37">
        <f t="shared" si="33"/>
        <v>2.9332939999999996</v>
      </c>
      <c r="I107" s="19"/>
      <c r="J107" s="24">
        <f t="shared" si="31"/>
        <v>0</v>
      </c>
      <c r="K107" s="25">
        <f t="shared" si="34"/>
        <v>0</v>
      </c>
    </row>
    <row r="108" spans="1:14">
      <c r="A108" s="20">
        <v>8778</v>
      </c>
      <c r="B108" s="19" t="s">
        <v>121</v>
      </c>
      <c r="C108" s="19" t="s">
        <v>122</v>
      </c>
      <c r="D108" s="21">
        <v>240</v>
      </c>
      <c r="E108" s="21"/>
      <c r="F108" s="21">
        <v>11108</v>
      </c>
      <c r="G108" s="22">
        <v>16.559999999999999</v>
      </c>
      <c r="H108" s="37">
        <f t="shared" si="33"/>
        <v>4.886855999999999</v>
      </c>
      <c r="I108" s="19"/>
      <c r="J108" s="24">
        <f t="shared" si="31"/>
        <v>0</v>
      </c>
      <c r="K108" s="25">
        <f t="shared" si="34"/>
        <v>0</v>
      </c>
    </row>
    <row r="109" spans="1:14">
      <c r="A109" s="20">
        <v>10351</v>
      </c>
      <c r="B109" s="19" t="s">
        <v>197</v>
      </c>
      <c r="C109" s="19" t="s">
        <v>198</v>
      </c>
      <c r="D109" s="21">
        <v>240</v>
      </c>
      <c r="E109" s="21"/>
      <c r="F109" s="21">
        <v>11439</v>
      </c>
      <c r="G109" s="22">
        <v>11.43</v>
      </c>
      <c r="H109" s="37">
        <f t="shared" si="33"/>
        <v>3.3729929999999997</v>
      </c>
      <c r="I109" s="19"/>
      <c r="J109" s="24">
        <f t="shared" si="31"/>
        <v>0</v>
      </c>
      <c r="K109" s="25">
        <f t="shared" si="34"/>
        <v>0</v>
      </c>
    </row>
    <row r="110" spans="1:14">
      <c r="A110" s="20">
        <v>11841</v>
      </c>
      <c r="B110" s="19" t="s">
        <v>127</v>
      </c>
      <c r="C110" s="19" t="s">
        <v>115</v>
      </c>
      <c r="D110" s="21">
        <v>126</v>
      </c>
      <c r="E110" s="21"/>
      <c r="F110" s="21">
        <v>13862</v>
      </c>
      <c r="G110" s="22">
        <v>4.33</v>
      </c>
      <c r="H110" s="37">
        <f t="shared" si="33"/>
        <v>1.2777829999999999</v>
      </c>
      <c r="I110" s="19"/>
      <c r="J110" s="24">
        <f t="shared" si="31"/>
        <v>0</v>
      </c>
      <c r="K110" s="25">
        <f t="shared" si="34"/>
        <v>0</v>
      </c>
    </row>
    <row r="111" spans="1:14">
      <c r="A111" s="20">
        <v>10901</v>
      </c>
      <c r="B111" s="19" t="s">
        <v>128</v>
      </c>
      <c r="C111" s="19" t="s">
        <v>129</v>
      </c>
      <c r="D111" s="21">
        <v>160</v>
      </c>
      <c r="E111" s="21"/>
      <c r="F111" s="21">
        <v>13918</v>
      </c>
      <c r="G111" s="22">
        <v>11.56</v>
      </c>
      <c r="H111" s="37">
        <f t="shared" si="33"/>
        <v>3.4113560000000001</v>
      </c>
      <c r="I111" s="19"/>
      <c r="J111" s="24">
        <f t="shared" si="31"/>
        <v>0</v>
      </c>
      <c r="K111" s="25">
        <f t="shared" si="34"/>
        <v>0</v>
      </c>
    </row>
    <row r="112" spans="1:14">
      <c r="A112" s="20">
        <v>18237</v>
      </c>
      <c r="B112" s="19" t="s">
        <v>118</v>
      </c>
      <c r="C112" s="19" t="s">
        <v>130</v>
      </c>
      <c r="D112" s="21">
        <v>140</v>
      </c>
      <c r="E112" s="21"/>
      <c r="F112" s="21">
        <v>13940</v>
      </c>
      <c r="G112" s="22">
        <v>9.85</v>
      </c>
      <c r="H112" s="37">
        <f t="shared" si="33"/>
        <v>2.9067349999999998</v>
      </c>
      <c r="I112" s="19"/>
      <c r="J112" s="24">
        <f t="shared" si="31"/>
        <v>0</v>
      </c>
      <c r="K112" s="25">
        <f t="shared" si="34"/>
        <v>0</v>
      </c>
    </row>
    <row r="113" spans="1:14">
      <c r="A113" s="20">
        <v>10487</v>
      </c>
      <c r="B113" s="19" t="s">
        <v>131</v>
      </c>
      <c r="C113" s="19" t="s">
        <v>132</v>
      </c>
      <c r="D113" s="21">
        <v>192</v>
      </c>
      <c r="E113" s="21"/>
      <c r="F113" s="21">
        <v>14010</v>
      </c>
      <c r="G113" s="22">
        <v>15.01</v>
      </c>
      <c r="H113" s="37">
        <f t="shared" si="33"/>
        <v>4.4294509999999994</v>
      </c>
      <c r="I113" s="19"/>
      <c r="J113" s="24">
        <f t="shared" si="31"/>
        <v>0</v>
      </c>
      <c r="K113" s="25">
        <f t="shared" si="34"/>
        <v>0</v>
      </c>
    </row>
    <row r="114" spans="1:14">
      <c r="A114" s="20">
        <v>12314</v>
      </c>
      <c r="B114" s="19" t="s">
        <v>133</v>
      </c>
      <c r="C114" s="19" t="s">
        <v>134</v>
      </c>
      <c r="D114" s="21">
        <v>84</v>
      </c>
      <c r="E114" s="21"/>
      <c r="F114" s="21">
        <v>14839</v>
      </c>
      <c r="G114" s="22">
        <v>5.58</v>
      </c>
      <c r="H114" s="37">
        <f t="shared" si="33"/>
        <v>1.646658</v>
      </c>
      <c r="I114" s="19"/>
      <c r="J114" s="24">
        <f t="shared" si="31"/>
        <v>0</v>
      </c>
      <c r="K114" s="25">
        <f t="shared" si="34"/>
        <v>0</v>
      </c>
    </row>
    <row r="115" spans="1:14">
      <c r="A115" s="20">
        <v>26213</v>
      </c>
      <c r="B115" s="19" t="s">
        <v>199</v>
      </c>
      <c r="C115" s="19" t="s">
        <v>200</v>
      </c>
      <c r="D115" s="21">
        <v>48</v>
      </c>
      <c r="E115" s="21"/>
      <c r="F115" s="21">
        <v>17279</v>
      </c>
      <c r="G115" s="22">
        <v>6.22</v>
      </c>
      <c r="H115" s="37">
        <f t="shared" si="33"/>
        <v>1.8355219999999997</v>
      </c>
      <c r="I115" s="19"/>
      <c r="J115" s="24">
        <f t="shared" si="31"/>
        <v>0</v>
      </c>
      <c r="K115" s="25">
        <f t="shared" si="34"/>
        <v>0</v>
      </c>
    </row>
    <row r="116" spans="1:14">
      <c r="A116" s="20">
        <v>22735</v>
      </c>
      <c r="B116" s="19" t="s">
        <v>123</v>
      </c>
      <c r="C116" s="19" t="s">
        <v>124</v>
      </c>
      <c r="D116" s="21">
        <v>60</v>
      </c>
      <c r="E116" s="21"/>
      <c r="F116" s="21">
        <v>18148</v>
      </c>
      <c r="G116" s="22">
        <v>15.69</v>
      </c>
      <c r="H116" s="37">
        <f t="shared" si="33"/>
        <v>4.6301189999999997</v>
      </c>
      <c r="I116" s="19"/>
      <c r="J116" s="24">
        <f t="shared" si="31"/>
        <v>0</v>
      </c>
      <c r="K116" s="25">
        <f t="shared" si="34"/>
        <v>0</v>
      </c>
    </row>
    <row r="117" spans="1:14">
      <c r="A117" s="20">
        <v>78002</v>
      </c>
      <c r="B117" s="19" t="s">
        <v>125</v>
      </c>
      <c r="C117" s="19" t="s">
        <v>126</v>
      </c>
      <c r="D117" s="21">
        <v>160</v>
      </c>
      <c r="E117" s="21"/>
      <c r="F117" s="21">
        <v>35086</v>
      </c>
      <c r="G117" s="22">
        <v>19.649999999999999</v>
      </c>
      <c r="H117" s="37">
        <f t="shared" si="33"/>
        <v>5.7987149999999987</v>
      </c>
      <c r="I117" s="19"/>
      <c r="J117" s="24">
        <f>+I117*G117</f>
        <v>0</v>
      </c>
      <c r="K117" s="25">
        <f t="shared" si="34"/>
        <v>0</v>
      </c>
    </row>
    <row r="119" spans="1:14">
      <c r="A119" s="7"/>
      <c r="B119" s="5"/>
      <c r="C119" s="7"/>
      <c r="D119" s="5"/>
      <c r="E119" s="5"/>
      <c r="F119" s="7"/>
      <c r="G119" s="8"/>
      <c r="H119" s="9"/>
    </row>
    <row r="120" spans="1:14">
      <c r="A120" s="18" t="s">
        <v>135</v>
      </c>
      <c r="B120" s="19"/>
      <c r="C120" s="19"/>
      <c r="D120" s="21"/>
      <c r="E120" s="21"/>
      <c r="F120" s="19"/>
      <c r="G120" s="19"/>
      <c r="H120" s="23"/>
      <c r="I120" s="19"/>
      <c r="J120" s="24"/>
      <c r="K120" s="19"/>
    </row>
    <row r="121" spans="1:14">
      <c r="A121" s="92">
        <v>23725</v>
      </c>
      <c r="B121" s="93" t="s">
        <v>136</v>
      </c>
      <c r="C121" s="93" t="s">
        <v>137</v>
      </c>
      <c r="D121" s="94"/>
      <c r="E121" s="95" t="s">
        <v>257</v>
      </c>
      <c r="F121" s="94">
        <v>54409</v>
      </c>
      <c r="G121" s="96">
        <f>4.17+9.24</f>
        <v>13.41</v>
      </c>
      <c r="H121" s="97">
        <f>13.77+6.21</f>
        <v>19.98</v>
      </c>
      <c r="I121" s="19"/>
      <c r="J121" s="24">
        <f>+I121*(G121+G122)</f>
        <v>0</v>
      </c>
      <c r="K121" s="25">
        <f t="shared" ref="K121" si="35">+I121*H121</f>
        <v>0</v>
      </c>
      <c r="L121" s="38">
        <f>SUM(J121:J135)</f>
        <v>0</v>
      </c>
      <c r="M121" s="128">
        <f>SUM(K121:K135)</f>
        <v>0</v>
      </c>
      <c r="N121" s="129"/>
    </row>
    <row r="122" spans="1:14">
      <c r="A122" s="92"/>
      <c r="B122" s="36"/>
      <c r="C122" s="93"/>
      <c r="D122" s="94"/>
      <c r="E122" s="95" t="s">
        <v>258</v>
      </c>
      <c r="F122" s="93"/>
      <c r="G122" s="96"/>
      <c r="H122" s="97"/>
      <c r="I122" s="36"/>
      <c r="J122" s="24"/>
      <c r="K122" s="19"/>
    </row>
    <row r="123" spans="1:14">
      <c r="A123" s="32"/>
      <c r="B123" s="33"/>
      <c r="C123" s="32"/>
      <c r="D123" s="33"/>
      <c r="E123" s="33"/>
      <c r="F123" s="32"/>
      <c r="G123" s="34"/>
      <c r="H123" s="35"/>
      <c r="I123" s="19"/>
      <c r="J123" s="24"/>
      <c r="K123" s="19"/>
    </row>
    <row r="124" spans="1:14">
      <c r="A124" s="65">
        <v>23721</v>
      </c>
      <c r="B124" s="66" t="s">
        <v>138</v>
      </c>
      <c r="C124" s="66" t="s">
        <v>137</v>
      </c>
      <c r="D124" s="67"/>
      <c r="E124" s="68" t="s">
        <v>257</v>
      </c>
      <c r="F124" s="67">
        <v>54410</v>
      </c>
      <c r="G124" s="69">
        <v>13.41</v>
      </c>
      <c r="H124" s="85">
        <f>13.77+6.21</f>
        <v>19.98</v>
      </c>
      <c r="I124" s="19"/>
      <c r="J124" s="24">
        <f>+I124*(G124+G125)</f>
        <v>0</v>
      </c>
      <c r="K124" s="25">
        <f t="shared" ref="K124" si="36">+I124*H124</f>
        <v>0</v>
      </c>
    </row>
    <row r="125" spans="1:14">
      <c r="A125" s="65"/>
      <c r="B125" s="36"/>
      <c r="C125" s="66"/>
      <c r="D125" s="67"/>
      <c r="E125" s="68" t="s">
        <v>258</v>
      </c>
      <c r="F125" s="66"/>
      <c r="G125" s="69"/>
      <c r="H125" s="85"/>
      <c r="I125" s="36"/>
      <c r="J125" s="24"/>
      <c r="K125" s="19"/>
    </row>
    <row r="126" spans="1:14">
      <c r="A126" s="20"/>
      <c r="B126" s="19"/>
      <c r="C126" s="19"/>
      <c r="D126" s="21"/>
      <c r="E126" s="21"/>
      <c r="F126" s="19"/>
      <c r="G126" s="22"/>
      <c r="H126" s="23"/>
      <c r="I126" s="19"/>
      <c r="J126" s="24"/>
      <c r="K126" s="19"/>
    </row>
    <row r="127" spans="1:14">
      <c r="A127" s="98">
        <v>23727</v>
      </c>
      <c r="B127" s="99" t="s">
        <v>139</v>
      </c>
      <c r="C127" s="99" t="s">
        <v>137</v>
      </c>
      <c r="D127" s="100"/>
      <c r="E127" s="101" t="s">
        <v>257</v>
      </c>
      <c r="F127" s="100">
        <v>54411</v>
      </c>
      <c r="G127" s="102">
        <v>13.41</v>
      </c>
      <c r="H127" s="103">
        <f>13.77+6.21</f>
        <v>19.98</v>
      </c>
      <c r="I127" s="19"/>
      <c r="J127" s="24">
        <f>+I127*(G127+G128)</f>
        <v>0</v>
      </c>
      <c r="K127" s="25">
        <f t="shared" ref="K127" si="37">+I127*H127</f>
        <v>0</v>
      </c>
    </row>
    <row r="128" spans="1:14">
      <c r="A128" s="98"/>
      <c r="B128" s="36"/>
      <c r="C128" s="99"/>
      <c r="D128" s="100"/>
      <c r="E128" s="101" t="s">
        <v>258</v>
      </c>
      <c r="F128" s="99"/>
      <c r="G128" s="102"/>
      <c r="H128" s="103"/>
      <c r="I128" s="36"/>
      <c r="J128" s="24"/>
      <c r="K128" s="19"/>
    </row>
    <row r="129" spans="1:14">
      <c r="A129" s="20"/>
      <c r="B129" s="19"/>
      <c r="C129" s="19"/>
      <c r="D129" s="21"/>
      <c r="E129" s="21"/>
      <c r="F129" s="19"/>
      <c r="G129" s="22"/>
      <c r="H129" s="23"/>
      <c r="I129" s="19"/>
      <c r="J129" s="24"/>
      <c r="K129" s="19"/>
    </row>
    <row r="130" spans="1:14">
      <c r="A130" s="71">
        <v>23723</v>
      </c>
      <c r="B130" s="72" t="s">
        <v>140</v>
      </c>
      <c r="C130" s="72" t="s">
        <v>137</v>
      </c>
      <c r="D130" s="73"/>
      <c r="E130" s="74" t="s">
        <v>257</v>
      </c>
      <c r="F130" s="73">
        <v>54464</v>
      </c>
      <c r="G130" s="75">
        <v>13.41</v>
      </c>
      <c r="H130" s="104">
        <f>13.77+6.21</f>
        <v>19.98</v>
      </c>
      <c r="I130" s="19"/>
      <c r="J130" s="24">
        <f>+I130*(G130+G131)</f>
        <v>0</v>
      </c>
      <c r="K130" s="25">
        <f t="shared" ref="K130" si="38">+I130*H130</f>
        <v>0</v>
      </c>
    </row>
    <row r="131" spans="1:14">
      <c r="A131" s="71"/>
      <c r="B131" s="36"/>
      <c r="C131" s="72"/>
      <c r="D131" s="73"/>
      <c r="E131" s="74" t="s">
        <v>258</v>
      </c>
      <c r="F131" s="73"/>
      <c r="G131" s="75"/>
      <c r="H131" s="104"/>
      <c r="I131" s="36"/>
      <c r="J131" s="24"/>
      <c r="K131" s="19"/>
    </row>
    <row r="132" spans="1:14">
      <c r="A132" s="20"/>
      <c r="B132" s="19"/>
      <c r="C132" s="19"/>
      <c r="D132" s="21"/>
      <c r="E132" s="21"/>
      <c r="F132" s="21"/>
      <c r="G132" s="22"/>
      <c r="H132" s="23"/>
      <c r="I132" s="19"/>
      <c r="J132" s="24"/>
      <c r="K132" s="19"/>
    </row>
    <row r="133" spans="1:14" ht="15.75" customHeight="1">
      <c r="A133" s="20">
        <v>23731</v>
      </c>
      <c r="B133" s="19" t="s">
        <v>141</v>
      </c>
      <c r="C133" s="19" t="s">
        <v>137</v>
      </c>
      <c r="D133" s="21"/>
      <c r="E133" s="52" t="s">
        <v>258</v>
      </c>
      <c r="F133" s="21">
        <v>54486</v>
      </c>
      <c r="G133" s="22">
        <v>21.28</v>
      </c>
      <c r="H133" s="23">
        <v>30.55</v>
      </c>
      <c r="I133" s="19"/>
      <c r="J133" s="24">
        <f>+I133*(G133+G134)</f>
        <v>0</v>
      </c>
      <c r="K133" s="25">
        <f t="shared" ref="K133" si="39">+I133*H133</f>
        <v>0</v>
      </c>
    </row>
    <row r="134" spans="1:14" ht="15.75" customHeight="1">
      <c r="A134" s="20"/>
      <c r="B134" s="19"/>
      <c r="C134" s="19"/>
      <c r="D134" s="21"/>
      <c r="E134" s="21"/>
      <c r="F134" s="21"/>
      <c r="G134" s="22"/>
      <c r="H134" s="23"/>
      <c r="I134" s="19"/>
      <c r="J134" s="24"/>
      <c r="K134" s="19"/>
    </row>
    <row r="135" spans="1:14">
      <c r="A135" s="20">
        <v>23719</v>
      </c>
      <c r="B135" s="19" t="s">
        <v>142</v>
      </c>
      <c r="C135" s="19" t="s">
        <v>13</v>
      </c>
      <c r="D135" s="21"/>
      <c r="E135" s="52" t="s">
        <v>257</v>
      </c>
      <c r="F135" s="21">
        <v>94403</v>
      </c>
      <c r="G135" s="22">
        <v>31.8</v>
      </c>
      <c r="H135" s="23">
        <v>47.39</v>
      </c>
      <c r="I135" s="19"/>
      <c r="J135" s="24">
        <f t="shared" ref="J135" si="40">+I135*H135</f>
        <v>0</v>
      </c>
      <c r="K135" s="25">
        <f t="shared" ref="K135" si="41">+I135*H135</f>
        <v>0</v>
      </c>
    </row>
    <row r="137" spans="1:14">
      <c r="A137" s="12" t="s">
        <v>143</v>
      </c>
      <c r="B137" s="6"/>
      <c r="C137" s="7"/>
      <c r="D137" s="5"/>
      <c r="E137" s="5"/>
      <c r="F137" s="7"/>
      <c r="G137" s="8"/>
      <c r="H137" s="9"/>
    </row>
    <row r="138" spans="1:14">
      <c r="A138" s="20">
        <v>17793</v>
      </c>
      <c r="B138" s="19" t="s">
        <v>190</v>
      </c>
      <c r="C138" s="20" t="s">
        <v>191</v>
      </c>
      <c r="D138" s="21">
        <v>24</v>
      </c>
      <c r="E138" s="21"/>
      <c r="F138" s="21">
        <v>63527</v>
      </c>
      <c r="G138" s="22">
        <v>1.42</v>
      </c>
      <c r="H138" s="23">
        <f>+G138*1.8444</f>
        <v>2.6190479999999998</v>
      </c>
      <c r="I138" s="19"/>
      <c r="J138" s="24">
        <f t="shared" ref="J138:J152" si="42">+I138*G138</f>
        <v>0</v>
      </c>
      <c r="K138" s="25">
        <f t="shared" ref="K138:K152" si="43">+I138*H138</f>
        <v>0</v>
      </c>
      <c r="L138" s="38">
        <f>SUM(J138:J152)</f>
        <v>0</v>
      </c>
      <c r="M138" s="128">
        <f>SUM(K138:K152)</f>
        <v>0</v>
      </c>
      <c r="N138" s="129"/>
    </row>
    <row r="139" spans="1:14">
      <c r="A139" s="20">
        <v>5798</v>
      </c>
      <c r="B139" s="19" t="s">
        <v>144</v>
      </c>
      <c r="C139" s="19" t="s">
        <v>145</v>
      </c>
      <c r="D139" s="21">
        <v>128</v>
      </c>
      <c r="E139" s="21"/>
      <c r="F139" s="21">
        <v>63912</v>
      </c>
      <c r="G139" s="21">
        <v>2.4</v>
      </c>
      <c r="H139" s="23">
        <f t="shared" ref="H139:H152" si="44">+G139*1.8444</f>
        <v>4.4265600000000003</v>
      </c>
      <c r="I139" s="19"/>
      <c r="J139" s="24">
        <f t="shared" si="42"/>
        <v>0</v>
      </c>
      <c r="K139" s="25">
        <f t="shared" si="43"/>
        <v>0</v>
      </c>
    </row>
    <row r="140" spans="1:14">
      <c r="A140" s="20">
        <v>27653</v>
      </c>
      <c r="B140" s="19" t="s">
        <v>203</v>
      </c>
      <c r="C140" s="20" t="s">
        <v>204</v>
      </c>
      <c r="D140" s="21">
        <v>96</v>
      </c>
      <c r="E140" s="21"/>
      <c r="F140" s="21">
        <v>67625</v>
      </c>
      <c r="G140" s="21">
        <v>3.48</v>
      </c>
      <c r="H140" s="23">
        <f t="shared" si="44"/>
        <v>6.4185119999999998</v>
      </c>
      <c r="I140" s="19"/>
      <c r="J140" s="24">
        <f t="shared" si="42"/>
        <v>0</v>
      </c>
      <c r="K140" s="25">
        <f t="shared" si="43"/>
        <v>0</v>
      </c>
    </row>
    <row r="141" spans="1:14">
      <c r="A141" s="20">
        <v>27652</v>
      </c>
      <c r="B141" s="19" t="s">
        <v>205</v>
      </c>
      <c r="C141" s="20" t="s">
        <v>204</v>
      </c>
      <c r="D141" s="21">
        <v>96</v>
      </c>
      <c r="E141" s="21"/>
      <c r="F141" s="21">
        <v>67626</v>
      </c>
      <c r="G141" s="21">
        <v>4.2</v>
      </c>
      <c r="H141" s="23">
        <f t="shared" si="44"/>
        <v>7.7464800000000009</v>
      </c>
      <c r="I141" s="19"/>
      <c r="J141" s="24">
        <f t="shared" si="42"/>
        <v>0</v>
      </c>
      <c r="K141" s="25">
        <f t="shared" si="43"/>
        <v>0</v>
      </c>
    </row>
    <row r="142" spans="1:14">
      <c r="A142" s="20">
        <v>5799</v>
      </c>
      <c r="B142" s="19" t="s">
        <v>146</v>
      </c>
      <c r="C142" s="19" t="s">
        <v>147</v>
      </c>
      <c r="D142" s="21">
        <v>60</v>
      </c>
      <c r="E142" s="21"/>
      <c r="F142" s="21">
        <v>72671</v>
      </c>
      <c r="G142" s="21">
        <v>7.5</v>
      </c>
      <c r="H142" s="23">
        <f t="shared" si="44"/>
        <v>13.833</v>
      </c>
      <c r="I142" s="19"/>
      <c r="J142" s="24">
        <f t="shared" si="42"/>
        <v>0</v>
      </c>
      <c r="K142" s="25">
        <f t="shared" si="43"/>
        <v>0</v>
      </c>
    </row>
    <row r="143" spans="1:14">
      <c r="A143" s="20">
        <v>27221</v>
      </c>
      <c r="B143" s="19" t="s">
        <v>192</v>
      </c>
      <c r="C143" s="20" t="s">
        <v>193</v>
      </c>
      <c r="D143" s="21">
        <v>12</v>
      </c>
      <c r="E143" s="21"/>
      <c r="F143" s="21">
        <v>73067</v>
      </c>
      <c r="G143" s="22">
        <v>1.06</v>
      </c>
      <c r="H143" s="23">
        <f t="shared" si="44"/>
        <v>1.9550640000000001</v>
      </c>
      <c r="I143" s="19"/>
      <c r="J143" s="24">
        <f t="shared" si="42"/>
        <v>0</v>
      </c>
      <c r="K143" s="25">
        <f t="shared" si="43"/>
        <v>0</v>
      </c>
    </row>
    <row r="144" spans="1:14">
      <c r="A144" s="20">
        <v>33092</v>
      </c>
      <c r="B144" s="19" t="s">
        <v>148</v>
      </c>
      <c r="C144" s="19" t="s">
        <v>149</v>
      </c>
      <c r="D144" s="21">
        <v>72</v>
      </c>
      <c r="E144" s="21"/>
      <c r="F144" s="21">
        <v>73142</v>
      </c>
      <c r="G144" s="21">
        <v>9</v>
      </c>
      <c r="H144" s="23">
        <f t="shared" si="44"/>
        <v>16.599599999999999</v>
      </c>
      <c r="I144" s="19"/>
      <c r="J144" s="24">
        <f t="shared" si="42"/>
        <v>0</v>
      </c>
      <c r="K144" s="25">
        <f t="shared" si="43"/>
        <v>0</v>
      </c>
    </row>
    <row r="145" spans="1:14">
      <c r="A145" s="20">
        <v>9561</v>
      </c>
      <c r="B145" s="19" t="s">
        <v>212</v>
      </c>
      <c r="C145" s="19" t="s">
        <v>213</v>
      </c>
      <c r="D145" s="21">
        <v>128</v>
      </c>
      <c r="E145" s="21"/>
      <c r="F145" s="21">
        <v>78353</v>
      </c>
      <c r="G145" s="21">
        <v>4.96</v>
      </c>
      <c r="H145" s="23">
        <f t="shared" si="44"/>
        <v>9.1482240000000008</v>
      </c>
      <c r="I145" s="19"/>
      <c r="J145" s="24">
        <f t="shared" si="42"/>
        <v>0</v>
      </c>
      <c r="K145" s="25">
        <f t="shared" si="43"/>
        <v>0</v>
      </c>
    </row>
    <row r="146" spans="1:14">
      <c r="A146" s="20">
        <v>25767</v>
      </c>
      <c r="B146" s="19" t="s">
        <v>194</v>
      </c>
      <c r="C146" s="20" t="s">
        <v>195</v>
      </c>
      <c r="D146" s="21">
        <v>72</v>
      </c>
      <c r="E146" s="21"/>
      <c r="F146" s="21">
        <v>78366</v>
      </c>
      <c r="G146" s="22">
        <v>7.06</v>
      </c>
      <c r="H146" s="23">
        <f t="shared" si="44"/>
        <v>13.021464</v>
      </c>
      <c r="I146" s="19"/>
      <c r="J146" s="24">
        <f t="shared" si="42"/>
        <v>0</v>
      </c>
      <c r="K146" s="25">
        <f t="shared" si="43"/>
        <v>0</v>
      </c>
    </row>
    <row r="147" spans="1:14">
      <c r="A147" s="20">
        <v>25955</v>
      </c>
      <c r="B147" s="19" t="s">
        <v>214</v>
      </c>
      <c r="C147" s="20" t="s">
        <v>215</v>
      </c>
      <c r="D147" s="21">
        <v>72</v>
      </c>
      <c r="E147" s="21"/>
      <c r="F147" s="21">
        <v>78367</v>
      </c>
      <c r="G147" s="22">
        <v>6.39</v>
      </c>
      <c r="H147" s="23">
        <f t="shared" si="44"/>
        <v>11.785715999999999</v>
      </c>
      <c r="I147" s="19"/>
      <c r="J147" s="24">
        <f t="shared" si="42"/>
        <v>0</v>
      </c>
      <c r="K147" s="25">
        <f t="shared" si="43"/>
        <v>0</v>
      </c>
    </row>
    <row r="148" spans="1:14">
      <c r="A148" s="20">
        <v>26441</v>
      </c>
      <c r="B148" s="19" t="s">
        <v>216</v>
      </c>
      <c r="C148" s="20" t="s">
        <v>217</v>
      </c>
      <c r="D148" s="21">
        <v>60</v>
      </c>
      <c r="E148" s="21"/>
      <c r="F148" s="21">
        <v>78368</v>
      </c>
      <c r="G148" s="22">
        <v>5.92</v>
      </c>
      <c r="H148" s="23">
        <f t="shared" si="44"/>
        <v>10.918848000000001</v>
      </c>
      <c r="I148" s="19"/>
      <c r="J148" s="24">
        <f t="shared" si="42"/>
        <v>0</v>
      </c>
      <c r="K148" s="25">
        <f t="shared" si="43"/>
        <v>0</v>
      </c>
    </row>
    <row r="149" spans="1:14">
      <c r="A149" s="20">
        <v>10277</v>
      </c>
      <c r="B149" s="19" t="s">
        <v>150</v>
      </c>
      <c r="C149" s="19" t="s">
        <v>151</v>
      </c>
      <c r="D149" s="21">
        <v>72</v>
      </c>
      <c r="E149" s="21"/>
      <c r="F149" s="21">
        <v>78637</v>
      </c>
      <c r="G149" s="21">
        <v>9</v>
      </c>
      <c r="H149" s="23">
        <f t="shared" si="44"/>
        <v>16.599599999999999</v>
      </c>
      <c r="I149" s="19"/>
      <c r="J149" s="24">
        <f t="shared" si="42"/>
        <v>0</v>
      </c>
      <c r="K149" s="25">
        <f t="shared" si="43"/>
        <v>0</v>
      </c>
    </row>
    <row r="150" spans="1:14">
      <c r="A150" s="20">
        <v>15382</v>
      </c>
      <c r="B150" s="19" t="s">
        <v>152</v>
      </c>
      <c r="C150" s="19" t="s">
        <v>153</v>
      </c>
      <c r="D150" s="21">
        <v>72</v>
      </c>
      <c r="E150" s="21"/>
      <c r="F150" s="21">
        <v>78639</v>
      </c>
      <c r="G150" s="21">
        <v>7.59</v>
      </c>
      <c r="H150" s="23">
        <f t="shared" si="44"/>
        <v>13.998996</v>
      </c>
      <c r="I150" s="19"/>
      <c r="J150" s="24">
        <f t="shared" si="42"/>
        <v>0</v>
      </c>
      <c r="K150" s="25">
        <f t="shared" si="43"/>
        <v>0</v>
      </c>
    </row>
    <row r="151" spans="1:14">
      <c r="A151" s="20">
        <v>7346</v>
      </c>
      <c r="B151" s="19" t="s">
        <v>154</v>
      </c>
      <c r="C151" s="19" t="s">
        <v>155</v>
      </c>
      <c r="D151" s="21">
        <v>96</v>
      </c>
      <c r="E151" s="21"/>
      <c r="F151" s="21">
        <v>78673</v>
      </c>
      <c r="G151" s="21">
        <v>6.72</v>
      </c>
      <c r="H151" s="23">
        <f t="shared" si="44"/>
        <v>12.394368</v>
      </c>
      <c r="I151" s="19"/>
      <c r="J151" s="24">
        <f t="shared" si="42"/>
        <v>0</v>
      </c>
      <c r="K151" s="25">
        <f t="shared" si="43"/>
        <v>0</v>
      </c>
    </row>
    <row r="152" spans="1:14">
      <c r="A152" s="20">
        <v>22005</v>
      </c>
      <c r="B152" s="19" t="s">
        <v>156</v>
      </c>
      <c r="C152" s="19" t="s">
        <v>157</v>
      </c>
      <c r="D152" s="21">
        <v>72</v>
      </c>
      <c r="E152" s="21"/>
      <c r="F152" s="21">
        <v>78985</v>
      </c>
      <c r="G152" s="21">
        <v>9</v>
      </c>
      <c r="H152" s="23">
        <f t="shared" si="44"/>
        <v>16.599599999999999</v>
      </c>
      <c r="I152" s="19"/>
      <c r="J152" s="24">
        <f t="shared" si="42"/>
        <v>0</v>
      </c>
      <c r="K152" s="25">
        <f t="shared" si="43"/>
        <v>0</v>
      </c>
    </row>
    <row r="153" spans="1:14">
      <c r="F153" s="1"/>
      <c r="G153" s="1"/>
      <c r="H153" s="4"/>
      <c r="J153" s="49"/>
    </row>
    <row r="154" spans="1:14">
      <c r="A154" s="12" t="s">
        <v>158</v>
      </c>
      <c r="H154" s="4"/>
    </row>
    <row r="155" spans="1:14">
      <c r="A155" s="20">
        <v>16233</v>
      </c>
      <c r="B155" s="19" t="s">
        <v>159</v>
      </c>
      <c r="C155" s="19" t="s">
        <v>160</v>
      </c>
      <c r="D155" s="21">
        <v>72</v>
      </c>
      <c r="E155" s="21"/>
      <c r="F155" s="21">
        <v>21027</v>
      </c>
      <c r="G155" s="22">
        <v>8.91</v>
      </c>
      <c r="H155" s="23">
        <f>+G155*0.644</f>
        <v>5.7380399999999998</v>
      </c>
      <c r="I155" s="19"/>
      <c r="J155" s="24">
        <f t="shared" ref="J155:J158" si="45">+I155*G155</f>
        <v>0</v>
      </c>
      <c r="K155" s="25">
        <f t="shared" ref="K155:K158" si="46">+I155*H155</f>
        <v>0</v>
      </c>
      <c r="L155" s="38">
        <f>SUM(J155:J158)</f>
        <v>0</v>
      </c>
      <c r="M155" s="130">
        <f>SUM(K155:K158)</f>
        <v>0</v>
      </c>
      <c r="N155" s="130"/>
    </row>
    <row r="156" spans="1:14">
      <c r="A156" s="20">
        <v>18748</v>
      </c>
      <c r="B156" s="19" t="s">
        <v>161</v>
      </c>
      <c r="C156" s="19" t="s">
        <v>160</v>
      </c>
      <c r="D156" s="21">
        <v>72</v>
      </c>
      <c r="E156" s="21"/>
      <c r="F156" s="21">
        <v>21028</v>
      </c>
      <c r="G156" s="22">
        <v>8.91</v>
      </c>
      <c r="H156" s="23">
        <f t="shared" ref="H156:H158" si="47">+G156*0.644</f>
        <v>5.7380399999999998</v>
      </c>
      <c r="I156" s="19"/>
      <c r="J156" s="24">
        <f t="shared" si="45"/>
        <v>0</v>
      </c>
      <c r="K156" s="25">
        <f t="shared" si="46"/>
        <v>0</v>
      </c>
    </row>
    <row r="157" spans="1:14">
      <c r="A157" s="20">
        <v>8874</v>
      </c>
      <c r="B157" s="19" t="s">
        <v>159</v>
      </c>
      <c r="C157" s="19" t="s">
        <v>162</v>
      </c>
      <c r="D157" s="21">
        <v>72</v>
      </c>
      <c r="E157" s="21"/>
      <c r="F157" s="21">
        <v>6960</v>
      </c>
      <c r="G157" s="22">
        <v>4.46</v>
      </c>
      <c r="H157" s="23">
        <f t="shared" si="47"/>
        <v>2.8722400000000001</v>
      </c>
      <c r="I157" s="19"/>
      <c r="J157" s="24">
        <f t="shared" si="45"/>
        <v>0</v>
      </c>
      <c r="K157" s="25">
        <f t="shared" si="46"/>
        <v>0</v>
      </c>
    </row>
    <row r="158" spans="1:14">
      <c r="A158" s="20">
        <v>8873</v>
      </c>
      <c r="B158" s="19" t="s">
        <v>161</v>
      </c>
      <c r="C158" s="19" t="s">
        <v>162</v>
      </c>
      <c r="D158" s="21">
        <v>72</v>
      </c>
      <c r="E158" s="21"/>
      <c r="F158" s="21">
        <v>6961</v>
      </c>
      <c r="G158" s="22">
        <v>4.46</v>
      </c>
      <c r="H158" s="23">
        <f t="shared" si="47"/>
        <v>2.8722400000000001</v>
      </c>
      <c r="I158" s="19"/>
      <c r="J158" s="24">
        <f t="shared" si="45"/>
        <v>0</v>
      </c>
      <c r="K158" s="25">
        <f t="shared" si="46"/>
        <v>0</v>
      </c>
    </row>
    <row r="159" spans="1:14">
      <c r="A159" s="7" t="s">
        <v>2</v>
      </c>
      <c r="B159" s="5" t="s">
        <v>3</v>
      </c>
      <c r="C159" s="7" t="s">
        <v>4</v>
      </c>
      <c r="D159" s="5"/>
      <c r="E159" s="5"/>
      <c r="F159" s="7" t="s">
        <v>5</v>
      </c>
      <c r="G159" s="8" t="s">
        <v>6</v>
      </c>
      <c r="H159" s="9" t="s">
        <v>7</v>
      </c>
    </row>
    <row r="160" spans="1:14">
      <c r="A160" s="12" t="s">
        <v>163</v>
      </c>
      <c r="H160" s="4"/>
    </row>
    <row r="161" spans="1:14">
      <c r="A161" s="20">
        <v>8788</v>
      </c>
      <c r="B161" s="19" t="s">
        <v>166</v>
      </c>
      <c r="C161" s="19" t="s">
        <v>167</v>
      </c>
      <c r="D161" s="21">
        <v>108</v>
      </c>
      <c r="E161" s="21"/>
      <c r="F161" s="21">
        <v>17021101120</v>
      </c>
      <c r="G161" s="22">
        <v>6.75</v>
      </c>
      <c r="H161" s="23">
        <f>+G161*1.8444</f>
        <v>12.4497</v>
      </c>
      <c r="I161" s="19"/>
      <c r="J161" s="24">
        <f>+I161*G161</f>
        <v>0</v>
      </c>
      <c r="K161" s="25">
        <f t="shared" ref="K161:K164" si="48">+I161*H161</f>
        <v>0</v>
      </c>
      <c r="L161" s="38">
        <f>SUM(J161:J164)</f>
        <v>0</v>
      </c>
      <c r="M161" s="130">
        <f>SUM(K161:K164)</f>
        <v>0</v>
      </c>
      <c r="N161" s="130"/>
    </row>
    <row r="162" spans="1:14">
      <c r="A162" s="20">
        <v>8839</v>
      </c>
      <c r="B162" s="19" t="s">
        <v>164</v>
      </c>
      <c r="C162" s="19" t="s">
        <v>165</v>
      </c>
      <c r="D162" s="21">
        <v>144</v>
      </c>
      <c r="E162" s="21"/>
      <c r="F162" s="21">
        <v>17020111120</v>
      </c>
      <c r="G162" s="22">
        <v>9</v>
      </c>
      <c r="H162" s="23">
        <f t="shared" ref="H162:H164" si="49">+G162*1.8444</f>
        <v>16.599599999999999</v>
      </c>
      <c r="I162" s="19"/>
      <c r="J162" s="24">
        <f t="shared" ref="J162:J164" si="50">+I162*G162</f>
        <v>0</v>
      </c>
      <c r="K162" s="25">
        <f t="shared" si="48"/>
        <v>0</v>
      </c>
    </row>
    <row r="163" spans="1:14">
      <c r="A163" s="20">
        <v>10336</v>
      </c>
      <c r="B163" s="19" t="s">
        <v>170</v>
      </c>
      <c r="C163" s="19" t="s">
        <v>171</v>
      </c>
      <c r="D163" s="21">
        <v>72</v>
      </c>
      <c r="E163" s="21"/>
      <c r="F163" s="21">
        <v>17023721120</v>
      </c>
      <c r="G163" s="22">
        <v>3.47</v>
      </c>
      <c r="H163" s="23">
        <f t="shared" si="49"/>
        <v>6.4000680000000001</v>
      </c>
      <c r="I163" s="19"/>
      <c r="J163" s="24">
        <f t="shared" si="50"/>
        <v>0</v>
      </c>
      <c r="K163" s="25">
        <f t="shared" si="48"/>
        <v>0</v>
      </c>
    </row>
    <row r="164" spans="1:14">
      <c r="A164" s="20">
        <v>79552</v>
      </c>
      <c r="B164" s="19" t="s">
        <v>168</v>
      </c>
      <c r="C164" s="19" t="s">
        <v>169</v>
      </c>
      <c r="D164" s="21">
        <v>108</v>
      </c>
      <c r="E164" s="21"/>
      <c r="F164" s="21">
        <v>17021081120</v>
      </c>
      <c r="G164" s="22">
        <v>6.75</v>
      </c>
      <c r="H164" s="23">
        <f t="shared" si="49"/>
        <v>12.4497</v>
      </c>
      <c r="I164" s="19"/>
      <c r="J164" s="24">
        <f t="shared" si="50"/>
        <v>0</v>
      </c>
      <c r="K164" s="25">
        <f t="shared" si="48"/>
        <v>0</v>
      </c>
    </row>
    <row r="165" spans="1:14">
      <c r="F165" s="1"/>
      <c r="G165" s="3"/>
      <c r="H165" s="4"/>
    </row>
    <row r="166" spans="1:14">
      <c r="A166" s="12" t="s">
        <v>172</v>
      </c>
      <c r="G166" s="3"/>
      <c r="H166" s="10"/>
    </row>
    <row r="167" spans="1:14">
      <c r="A167" s="53">
        <v>11811</v>
      </c>
      <c r="B167" s="54" t="s">
        <v>175</v>
      </c>
      <c r="C167" s="54" t="s">
        <v>176</v>
      </c>
      <c r="D167" s="55">
        <v>175</v>
      </c>
      <c r="E167" s="56" t="s">
        <v>257</v>
      </c>
      <c r="F167" s="55">
        <v>10703040928</v>
      </c>
      <c r="G167" s="57">
        <v>18.77</v>
      </c>
      <c r="H167" s="58">
        <f>14.55+13.432</f>
        <v>27.981999999999999</v>
      </c>
      <c r="I167" s="19"/>
      <c r="J167" s="24">
        <f>+I167*(G167+G168)</f>
        <v>0</v>
      </c>
      <c r="K167" s="25">
        <f t="shared" ref="K167" si="51">+I167*H167</f>
        <v>0</v>
      </c>
      <c r="L167" s="38">
        <f>SUM(J167:J184)</f>
        <v>0</v>
      </c>
      <c r="M167" s="131">
        <f>SUM(K167:K184)</f>
        <v>0</v>
      </c>
      <c r="N167" s="130"/>
    </row>
    <row r="168" spans="1:14">
      <c r="A168" s="53"/>
      <c r="B168" s="83"/>
      <c r="C168" s="54"/>
      <c r="D168" s="55"/>
      <c r="E168" s="56" t="s">
        <v>258</v>
      </c>
      <c r="F168" s="54"/>
      <c r="G168" s="57"/>
      <c r="H168" s="58"/>
      <c r="I168" s="83"/>
      <c r="J168" s="24"/>
      <c r="K168" s="19"/>
    </row>
    <row r="169" spans="1:14">
      <c r="A169" s="20"/>
      <c r="B169" s="19"/>
      <c r="C169" s="19"/>
      <c r="D169" s="21"/>
      <c r="E169" s="21"/>
      <c r="F169" s="19"/>
      <c r="G169" s="22"/>
      <c r="H169" s="37"/>
      <c r="I169" s="19"/>
      <c r="J169" s="24"/>
      <c r="K169" s="19"/>
    </row>
    <row r="170" spans="1:14">
      <c r="A170" s="59">
        <v>18123</v>
      </c>
      <c r="B170" s="60" t="s">
        <v>181</v>
      </c>
      <c r="C170" s="60" t="s">
        <v>174</v>
      </c>
      <c r="D170" s="61">
        <v>159</v>
      </c>
      <c r="E170" s="62" t="s">
        <v>257</v>
      </c>
      <c r="F170" s="61">
        <v>10703780928</v>
      </c>
      <c r="G170" s="63">
        <f>7.38+7.99</f>
        <v>15.370000000000001</v>
      </c>
      <c r="H170" s="64">
        <f>11.91+11</f>
        <v>22.91</v>
      </c>
      <c r="I170" s="19"/>
      <c r="J170" s="24">
        <f>+I170*(G170+G171)</f>
        <v>0</v>
      </c>
      <c r="K170" s="25">
        <f t="shared" ref="K170" si="52">+I170*H170</f>
        <v>0</v>
      </c>
    </row>
    <row r="171" spans="1:14">
      <c r="A171" s="59"/>
      <c r="B171" s="83"/>
      <c r="C171" s="60"/>
      <c r="D171" s="61"/>
      <c r="E171" s="62" t="s">
        <v>258</v>
      </c>
      <c r="F171" s="60"/>
      <c r="G171" s="63"/>
      <c r="H171" s="64"/>
      <c r="I171" s="83"/>
      <c r="J171" s="24"/>
      <c r="K171" s="19"/>
    </row>
    <row r="172" spans="1:14">
      <c r="A172" s="20"/>
      <c r="B172" s="19"/>
      <c r="C172" s="19"/>
      <c r="D172" s="21"/>
      <c r="E172" s="21"/>
      <c r="F172" s="19"/>
      <c r="G172" s="22"/>
      <c r="H172" s="37"/>
      <c r="I172" s="19"/>
      <c r="J172" s="24"/>
      <c r="K172" s="19"/>
    </row>
    <row r="173" spans="1:14">
      <c r="A173" s="65">
        <v>15233</v>
      </c>
      <c r="B173" s="66" t="s">
        <v>207</v>
      </c>
      <c r="C173" s="66" t="s">
        <v>174</v>
      </c>
      <c r="D173" s="67">
        <v>124</v>
      </c>
      <c r="E173" s="68" t="s">
        <v>257</v>
      </c>
      <c r="F173" s="66">
        <v>10029400928</v>
      </c>
      <c r="G173" s="69">
        <f>11.33+13.84</f>
        <v>25.17</v>
      </c>
      <c r="H173" s="70">
        <f>20.63+16.89</f>
        <v>37.519999999999996</v>
      </c>
      <c r="I173" s="19"/>
      <c r="J173" s="24">
        <f>+I173*(G173+G174)</f>
        <v>0</v>
      </c>
      <c r="K173" s="25">
        <f t="shared" ref="K173" si="53">+I173*H173</f>
        <v>0</v>
      </c>
    </row>
    <row r="174" spans="1:14">
      <c r="A174" s="65"/>
      <c r="B174" s="83"/>
      <c r="C174" s="66"/>
      <c r="D174" s="67"/>
      <c r="E174" s="68" t="s">
        <v>258</v>
      </c>
      <c r="F174" s="66"/>
      <c r="G174" s="69"/>
      <c r="H174" s="70"/>
      <c r="I174" s="83"/>
      <c r="J174" s="24"/>
      <c r="K174" s="19"/>
    </row>
    <row r="175" spans="1:14">
      <c r="A175" s="20"/>
      <c r="B175" s="19"/>
      <c r="C175" s="19"/>
      <c r="D175" s="21"/>
      <c r="E175" s="21"/>
      <c r="F175" s="19"/>
      <c r="G175" s="22"/>
      <c r="H175" s="37"/>
      <c r="I175" s="19"/>
      <c r="J175" s="24"/>
      <c r="K175" s="19"/>
    </row>
    <row r="176" spans="1:14">
      <c r="A176" s="71">
        <v>8861</v>
      </c>
      <c r="B176" s="72" t="s">
        <v>177</v>
      </c>
      <c r="C176" s="72" t="s">
        <v>178</v>
      </c>
      <c r="D176" s="73">
        <v>175</v>
      </c>
      <c r="E176" s="74" t="s">
        <v>257</v>
      </c>
      <c r="F176" s="73">
        <v>10703140928</v>
      </c>
      <c r="G176" s="75">
        <f>8.22+8.91</f>
        <v>17.130000000000003</v>
      </c>
      <c r="H176" s="76">
        <f>13.28+12.25</f>
        <v>25.53</v>
      </c>
      <c r="I176" s="19"/>
      <c r="J176" s="24">
        <f>+I176*(G176+G177)</f>
        <v>0</v>
      </c>
      <c r="K176" s="25">
        <f t="shared" ref="K176" si="54">+I176*H176</f>
        <v>0</v>
      </c>
    </row>
    <row r="177" spans="1:11">
      <c r="A177" s="71"/>
      <c r="B177" s="83"/>
      <c r="C177" s="72"/>
      <c r="D177" s="73"/>
      <c r="E177" s="74" t="s">
        <v>258</v>
      </c>
      <c r="F177" s="72"/>
      <c r="G177" s="75"/>
      <c r="H177" s="76"/>
      <c r="I177" s="83"/>
      <c r="J177" s="24"/>
      <c r="K177" s="19"/>
    </row>
    <row r="178" spans="1:11">
      <c r="A178" s="20"/>
      <c r="B178" s="19"/>
      <c r="C178" s="19"/>
      <c r="D178" s="21"/>
      <c r="E178" s="21"/>
      <c r="F178" s="19"/>
      <c r="G178" s="22"/>
      <c r="H178" s="37"/>
      <c r="I178" s="19"/>
      <c r="J178" s="24"/>
      <c r="K178" s="19"/>
    </row>
    <row r="179" spans="1:11">
      <c r="A179" s="77">
        <v>9252</v>
      </c>
      <c r="B179" s="78" t="s">
        <v>179</v>
      </c>
      <c r="C179" s="78" t="s">
        <v>180</v>
      </c>
      <c r="D179" s="79">
        <v>150</v>
      </c>
      <c r="E179" s="80" t="s">
        <v>257</v>
      </c>
      <c r="F179" s="79">
        <v>10703340928</v>
      </c>
      <c r="G179" s="81">
        <f>5.98+8.96</f>
        <v>14.940000000000001</v>
      </c>
      <c r="H179" s="82">
        <f>13.36+8.91</f>
        <v>22.27</v>
      </c>
      <c r="I179" s="19"/>
      <c r="J179" s="24">
        <f>+I179*(G179+G180)</f>
        <v>0</v>
      </c>
      <c r="K179" s="25">
        <f t="shared" ref="K179" si="55">+I179*H179</f>
        <v>0</v>
      </c>
    </row>
    <row r="180" spans="1:11">
      <c r="A180" s="77"/>
      <c r="B180" s="83"/>
      <c r="C180" s="78"/>
      <c r="D180" s="79"/>
      <c r="E180" s="80" t="s">
        <v>258</v>
      </c>
      <c r="F180" s="78"/>
      <c r="G180" s="81"/>
      <c r="H180" s="82"/>
      <c r="I180" s="83"/>
      <c r="J180" s="24"/>
      <c r="K180" s="19"/>
    </row>
    <row r="181" spans="1:11">
      <c r="A181" s="20"/>
      <c r="B181" s="19"/>
      <c r="C181" s="19"/>
      <c r="D181" s="21"/>
      <c r="E181" s="21"/>
      <c r="F181" s="19"/>
      <c r="G181" s="22"/>
      <c r="H181" s="37"/>
      <c r="I181" s="19"/>
      <c r="J181" s="24"/>
      <c r="K181" s="19"/>
    </row>
    <row r="182" spans="1:11">
      <c r="A182" s="20">
        <v>11764</v>
      </c>
      <c r="B182" s="19" t="s">
        <v>182</v>
      </c>
      <c r="C182" s="19" t="s">
        <v>183</v>
      </c>
      <c r="D182" s="21">
        <v>121</v>
      </c>
      <c r="E182" s="52" t="s">
        <v>258</v>
      </c>
      <c r="F182" s="21">
        <v>10703620928</v>
      </c>
      <c r="G182" s="22">
        <v>32.47</v>
      </c>
      <c r="H182" s="37">
        <v>48.75</v>
      </c>
      <c r="I182" s="19"/>
      <c r="J182" s="24">
        <f t="shared" ref="J182" si="56">+I182*G182</f>
        <v>0</v>
      </c>
      <c r="K182" s="25">
        <f t="shared" ref="K182" si="57">+I182*H182</f>
        <v>0</v>
      </c>
    </row>
    <row r="183" spans="1:11">
      <c r="A183" s="20"/>
      <c r="B183" s="19"/>
      <c r="C183" s="19"/>
      <c r="D183" s="21"/>
      <c r="E183" s="21"/>
      <c r="F183" s="21"/>
      <c r="G183" s="22"/>
      <c r="H183" s="37"/>
      <c r="I183" s="19"/>
      <c r="J183" s="24"/>
      <c r="K183" s="19"/>
    </row>
    <row r="184" spans="1:11">
      <c r="A184" s="20">
        <v>27667</v>
      </c>
      <c r="B184" s="19" t="s">
        <v>206</v>
      </c>
      <c r="C184" s="19" t="s">
        <v>174</v>
      </c>
      <c r="D184" s="21" t="s">
        <v>245</v>
      </c>
      <c r="E184" s="52" t="s">
        <v>257</v>
      </c>
      <c r="F184" s="19">
        <v>16660100928</v>
      </c>
      <c r="G184" s="22">
        <v>23.72</v>
      </c>
      <c r="H184" s="37">
        <v>35.35</v>
      </c>
      <c r="I184" s="19"/>
      <c r="J184" s="24">
        <f t="shared" ref="J184" si="58">+I184*G184</f>
        <v>0</v>
      </c>
      <c r="K184" s="25">
        <f t="shared" ref="K184" si="59">+I184*H184</f>
        <v>0</v>
      </c>
    </row>
    <row r="186" spans="1:11" ht="15.75" thickBot="1"/>
    <row r="187" spans="1:11">
      <c r="A187" s="116" t="s">
        <v>259</v>
      </c>
      <c r="B187" s="117"/>
      <c r="C187" s="117"/>
      <c r="D187" s="118"/>
      <c r="E187" s="119"/>
    </row>
    <row r="188" spans="1:11" ht="15.75" thickBot="1">
      <c r="A188" s="120" t="s">
        <v>260</v>
      </c>
      <c r="B188" s="121"/>
      <c r="C188" s="121"/>
      <c r="D188" s="122"/>
      <c r="E188" s="123"/>
    </row>
    <row r="189" spans="1:11">
      <c r="A189" s="116" t="s">
        <v>261</v>
      </c>
      <c r="B189" s="117"/>
      <c r="C189" s="117"/>
      <c r="D189" s="118"/>
      <c r="E189" s="119"/>
    </row>
    <row r="190" spans="1:11" ht="15.75" thickBot="1">
      <c r="A190" s="120" t="s">
        <v>262</v>
      </c>
      <c r="B190" s="121"/>
      <c r="C190" s="121"/>
      <c r="D190" s="122"/>
      <c r="E190" s="123"/>
    </row>
    <row r="192" spans="1:11" ht="15.75" thickBot="1"/>
    <row r="193" spans="1:9" ht="19.5" thickBot="1">
      <c r="A193" s="112" t="s">
        <v>269</v>
      </c>
      <c r="B193" s="106"/>
    </row>
    <row r="194" spans="1:9">
      <c r="A194" s="113" t="s">
        <v>263</v>
      </c>
      <c r="B194" s="108" t="s">
        <v>264</v>
      </c>
      <c r="H194" s="105" t="s">
        <v>270</v>
      </c>
      <c r="I194" s="106"/>
    </row>
    <row r="195" spans="1:9">
      <c r="A195" s="114" t="s">
        <v>265</v>
      </c>
      <c r="B195" s="108"/>
      <c r="H195" s="107" t="s">
        <v>271</v>
      </c>
      <c r="I195" s="108"/>
    </row>
    <row r="196" spans="1:9">
      <c r="A196" s="114" t="s">
        <v>266</v>
      </c>
      <c r="B196" s="108" t="s">
        <v>267</v>
      </c>
      <c r="H196" s="107" t="s">
        <v>272</v>
      </c>
      <c r="I196" s="108"/>
    </row>
    <row r="197" spans="1:9" ht="15.75" thickBot="1">
      <c r="A197" s="115" t="s">
        <v>268</v>
      </c>
      <c r="B197" s="111"/>
      <c r="H197" s="109" t="s">
        <v>273</v>
      </c>
      <c r="I197" s="108"/>
    </row>
    <row r="198" spans="1:9" ht="15.75" thickBot="1">
      <c r="H198" s="110"/>
      <c r="I198" s="111"/>
    </row>
  </sheetData>
  <sortState xmlns:xlrd2="http://schemas.microsoft.com/office/spreadsheetml/2017/richdata2" ref="A138:H152">
    <sortCondition ref="F138:F152"/>
  </sortState>
  <mergeCells count="27">
    <mergeCell ref="I8:I9"/>
    <mergeCell ref="J8:J9"/>
    <mergeCell ref="K8:K9"/>
    <mergeCell ref="I1:K2"/>
    <mergeCell ref="I4:K4"/>
    <mergeCell ref="I5:K5"/>
    <mergeCell ref="L1:L2"/>
    <mergeCell ref="M76:N76"/>
    <mergeCell ref="M89:N89"/>
    <mergeCell ref="M100:N100"/>
    <mergeCell ref="M14:N14"/>
    <mergeCell ref="M21:N21"/>
    <mergeCell ref="M30:N30"/>
    <mergeCell ref="M38:N38"/>
    <mergeCell ref="M48:N48"/>
    <mergeCell ref="M68:N68"/>
    <mergeCell ref="M1:N2"/>
    <mergeCell ref="M4:N4"/>
    <mergeCell ref="M5:N5"/>
    <mergeCell ref="M10:N10"/>
    <mergeCell ref="M9:N9"/>
    <mergeCell ref="M11:N11"/>
    <mergeCell ref="M138:N138"/>
    <mergeCell ref="M155:N155"/>
    <mergeCell ref="M161:N161"/>
    <mergeCell ref="M167:N167"/>
    <mergeCell ref="M121:N121"/>
  </mergeCells>
  <hyperlinks>
    <hyperlink ref="H5" r:id="rId1" xr:uid="{00000000-0004-0000-0000-000000000000}"/>
    <hyperlink ref="A197" r:id="rId2" display="mailto:Kelly.Worcester@dennisfoodservice.com" xr:uid="{A65EE2E4-8693-4D9B-91BD-A4F53929081A}"/>
    <hyperlink ref="A193" r:id="rId3" display="https://gcc02.safelinks.protection.outlook.com/?url=http%3A%2F%2Fwww.dennisfoodservice.com%2Fschools&amp;data=05%7C02%7CDavid.Hartley%40maine.gov%7C928849f0ea5f424ab4a708dd28cc64ff%7C413fa8ab207d4b629bcdea1a8f2f864e%7C0%7C0%7C638711580667067353%7CUnknown%7CTWFpbGZsb3d8eyJFbXB0eU1hcGkiOnRydWUsIlYiOiIwLjAuMDAwMCIsIlAiOiJXaW4zMiIsIkFOIjoiTWFpbCIsIldUIjoyfQ%3D%3D%7C0%7C%7C%7C&amp;sdata=hrKuuRrZFHbgHZF1Q2FwKxqBYsOtPjwnaFVXJ69XAq4%3D&amp;reserved=0" xr:uid="{28A3D812-6A20-4C0A-8D6E-25327051ED0A}"/>
    <hyperlink ref="H197" r:id="rId4" xr:uid="{CC131083-D5DC-4BF4-AE33-7A4A76CDEF81}"/>
  </hyperlinks>
  <pageMargins left="0.7" right="0.7" top="0.75" bottom="0.75" header="0.3" footer="0.3"/>
  <pageSetup scale="88" fitToHeight="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Hellum</dc:creator>
  <cp:lastModifiedBy>Hartley, David</cp:lastModifiedBy>
  <cp:lastPrinted>2024-07-09T15:29:42Z</cp:lastPrinted>
  <dcterms:created xsi:type="dcterms:W3CDTF">2021-02-03T16:47:39Z</dcterms:created>
  <dcterms:modified xsi:type="dcterms:W3CDTF">2024-12-31T14:01:16Z</dcterms:modified>
</cp:coreProperties>
</file>