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5.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6.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7.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drawings/drawing8.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9.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10.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drawings/drawing11.xml" ContentType="application/vnd.openxmlformats-officedocument.drawing+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drawings/drawing12.xml" ContentType="application/vnd.openxmlformats-officedocument.drawing+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drawings/drawing13.xml" ContentType="application/vnd.openxmlformats-officedocument.drawing+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drawings/drawing14.xml" ContentType="application/vnd.openxmlformats-officedocument.drawing+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drawings/drawing15.xml" ContentType="application/vnd.openxmlformats-officedocument.drawing+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16.xml" ContentType="application/vnd.openxmlformats-officedocument.drawing+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drawings/drawing17.xml" ContentType="application/vnd.openxmlformats-officedocument.drawing+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drawings/drawing18.xml" ContentType="application/vnd.openxmlformats-officedocument.drawing+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drawings/drawing19.xml" ContentType="application/vnd.openxmlformats-officedocument.drawing+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drawings/drawing20.xml" ContentType="application/vnd.openxmlformats-officedocument.drawing+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drawings/drawing21.xml" ContentType="application/vnd.openxmlformats-officedocument.drawing+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drawings/drawing22.xml" ContentType="application/vnd.openxmlformats-officedocument.drawing+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drawings/drawing23.xml" ContentType="application/vnd.openxmlformats-officedocument.drawing+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drawings/drawing24.xml" ContentType="application/vnd.openxmlformats-officedocument.drawing+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drawings/drawing25.xml" ContentType="application/vnd.openxmlformats-officedocument.drawing+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drawings/drawing26.xml" ContentType="application/vnd.openxmlformats-officedocument.drawing+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P:\Child Nutrition\CACFP\Documents\CACFP Forms\Budget\"/>
    </mc:Choice>
  </mc:AlternateContent>
  <xr:revisionPtr revIDLastSave="0" documentId="13_ncr:1_{55E74FB2-9C40-4AA3-B7F1-4C4F481CFDBF}" xr6:coauthVersionLast="47" xr6:coauthVersionMax="47" xr10:uidLastSave="{00000000-0000-0000-0000-000000000000}"/>
  <bookViews>
    <workbookView xWindow="-28920" yWindow="5835" windowWidth="29040" windowHeight="15840" tabRatio="1000" xr2:uid="{00000000-000D-0000-FFFF-FFFF00000000}"/>
  </bookViews>
  <sheets>
    <sheet name="Summary " sheetId="3" r:id="rId1"/>
    <sheet name="Site 1" sheetId="38" r:id="rId2"/>
    <sheet name="Site 2" sheetId="59" r:id="rId3"/>
    <sheet name="Site 3" sheetId="60" r:id="rId4"/>
    <sheet name="Site 4" sheetId="61" r:id="rId5"/>
    <sheet name="Site 5" sheetId="62" r:id="rId6"/>
    <sheet name="Site 6" sheetId="63" r:id="rId7"/>
    <sheet name="Site 7" sheetId="64" r:id="rId8"/>
    <sheet name="Site 8" sheetId="65" r:id="rId9"/>
    <sheet name="Site 9" sheetId="66" r:id="rId10"/>
    <sheet name="Site 10" sheetId="67" r:id="rId11"/>
    <sheet name="Site 11" sheetId="68" r:id="rId12"/>
    <sheet name="Site 12" sheetId="50" r:id="rId13"/>
    <sheet name="Site 13" sheetId="51" r:id="rId14"/>
    <sheet name="Site 14" sheetId="52" r:id="rId15"/>
    <sheet name="Site 15" sheetId="53" r:id="rId16"/>
    <sheet name="Site 16" sheetId="54" r:id="rId17"/>
    <sheet name="Site 17" sheetId="55" r:id="rId18"/>
    <sheet name="Site 18" sheetId="56" r:id="rId19"/>
    <sheet name="Site 19" sheetId="57" r:id="rId20"/>
    <sheet name="Site 20" sheetId="58" r:id="rId21"/>
    <sheet name="Site 21" sheetId="69" r:id="rId22"/>
    <sheet name="Site 22" sheetId="72" r:id="rId23"/>
    <sheet name="Site 23" sheetId="71" r:id="rId24"/>
    <sheet name="Site 24" sheetId="70" r:id="rId25"/>
    <sheet name="Site 25" sheetId="73"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 i="59" l="1"/>
  <c r="R21" i="38"/>
  <c r="K43" i="73"/>
  <c r="K39" i="73"/>
  <c r="K35" i="73"/>
  <c r="K31" i="73"/>
  <c r="K27" i="73"/>
  <c r="K23" i="73"/>
  <c r="K43" i="70"/>
  <c r="K39" i="70"/>
  <c r="K35" i="70"/>
  <c r="K31" i="70"/>
  <c r="K27" i="70"/>
  <c r="K23" i="70"/>
  <c r="K43" i="71"/>
  <c r="K39" i="71"/>
  <c r="K35" i="71"/>
  <c r="K31" i="71"/>
  <c r="K27" i="71"/>
  <c r="K23" i="71"/>
  <c r="K43" i="72"/>
  <c r="K39" i="72"/>
  <c r="K35" i="72"/>
  <c r="K31" i="72"/>
  <c r="K27" i="72"/>
  <c r="K23" i="72"/>
  <c r="K43" i="69"/>
  <c r="K39" i="69"/>
  <c r="K35" i="69"/>
  <c r="K31" i="69"/>
  <c r="K27" i="69"/>
  <c r="K23" i="69"/>
  <c r="K43" i="58"/>
  <c r="K39" i="58"/>
  <c r="K35" i="58"/>
  <c r="K31" i="58"/>
  <c r="K27" i="58"/>
  <c r="K23" i="58"/>
  <c r="K43" i="57"/>
  <c r="K39" i="57"/>
  <c r="K35" i="57"/>
  <c r="K31" i="57"/>
  <c r="K27" i="57"/>
  <c r="K23" i="57"/>
  <c r="K43" i="55"/>
  <c r="K39" i="55"/>
  <c r="K35" i="55"/>
  <c r="K31" i="55"/>
  <c r="K27" i="55"/>
  <c r="K23" i="55"/>
  <c r="K43" i="54"/>
  <c r="K39" i="54"/>
  <c r="K35" i="54"/>
  <c r="K31" i="54"/>
  <c r="K27" i="54"/>
  <c r="K23" i="54"/>
  <c r="K43" i="53"/>
  <c r="K39" i="53"/>
  <c r="K35" i="53"/>
  <c r="K31" i="53"/>
  <c r="K27" i="53"/>
  <c r="K23" i="53"/>
  <c r="K43" i="52"/>
  <c r="K39" i="52"/>
  <c r="K35" i="52"/>
  <c r="K31" i="52"/>
  <c r="K27" i="52"/>
  <c r="K23" i="52"/>
  <c r="K43" i="51"/>
  <c r="K39" i="51"/>
  <c r="K35" i="51"/>
  <c r="K31" i="51"/>
  <c r="K27" i="51"/>
  <c r="K23" i="51"/>
  <c r="K43" i="50"/>
  <c r="K39" i="50"/>
  <c r="K35" i="50"/>
  <c r="K31" i="50"/>
  <c r="K27" i="50"/>
  <c r="K23" i="50"/>
  <c r="K43" i="68"/>
  <c r="K39" i="68"/>
  <c r="K35" i="68"/>
  <c r="K31" i="68"/>
  <c r="K27" i="68"/>
  <c r="K23" i="68"/>
  <c r="K43" i="67"/>
  <c r="K39" i="67"/>
  <c r="K35" i="67"/>
  <c r="K31" i="67"/>
  <c r="K27" i="67"/>
  <c r="K23" i="67"/>
  <c r="K43" i="66"/>
  <c r="K39" i="66"/>
  <c r="K35" i="66"/>
  <c r="K31" i="66"/>
  <c r="K27" i="66"/>
  <c r="K23" i="66"/>
  <c r="K43" i="65"/>
  <c r="K39" i="65"/>
  <c r="K35" i="65"/>
  <c r="K31" i="65"/>
  <c r="K27" i="65"/>
  <c r="K23" i="65"/>
  <c r="K43" i="64"/>
  <c r="K39" i="64"/>
  <c r="K35" i="64"/>
  <c r="K31" i="64"/>
  <c r="K27" i="64"/>
  <c r="K23" i="64"/>
  <c r="K43" i="63"/>
  <c r="K39" i="63"/>
  <c r="K35" i="63"/>
  <c r="K31" i="63"/>
  <c r="K27" i="63"/>
  <c r="K23" i="63"/>
  <c r="K43" i="62"/>
  <c r="K39" i="62"/>
  <c r="K35" i="62"/>
  <c r="K31" i="62"/>
  <c r="K27" i="62"/>
  <c r="K23" i="62"/>
  <c r="K43" i="61"/>
  <c r="K39" i="61"/>
  <c r="K35" i="61"/>
  <c r="K31" i="61"/>
  <c r="K27" i="61"/>
  <c r="K23" i="61"/>
  <c r="K43" i="60"/>
  <c r="K39" i="60"/>
  <c r="K35" i="60"/>
  <c r="K31" i="60"/>
  <c r="K27" i="60"/>
  <c r="K23" i="60"/>
  <c r="K43" i="59"/>
  <c r="K39" i="59"/>
  <c r="K35" i="59"/>
  <c r="K31" i="59"/>
  <c r="K27" i="59"/>
  <c r="K23" i="59"/>
  <c r="K43" i="38"/>
  <c r="K39" i="38"/>
  <c r="A34" i="3"/>
  <c r="A33" i="3"/>
  <c r="A32" i="3"/>
  <c r="A31" i="3"/>
  <c r="A30" i="3"/>
  <c r="A29" i="3"/>
  <c r="A28" i="3"/>
  <c r="A27" i="3"/>
  <c r="A26" i="3"/>
  <c r="A25" i="3"/>
  <c r="A24" i="3"/>
  <c r="A23" i="3"/>
  <c r="A22" i="3"/>
  <c r="A21" i="3"/>
  <c r="A20" i="3"/>
  <c r="A19" i="3"/>
  <c r="A18" i="3"/>
  <c r="A17" i="3"/>
  <c r="A16" i="3"/>
  <c r="A15" i="3"/>
  <c r="A14" i="3"/>
  <c r="A13" i="3"/>
  <c r="A12" i="3"/>
  <c r="A11" i="3"/>
  <c r="A10" i="3"/>
  <c r="M43" i="73"/>
  <c r="L43" i="73"/>
  <c r="M42" i="73"/>
  <c r="L42" i="73"/>
  <c r="K42" i="73"/>
  <c r="M41" i="73"/>
  <c r="K41" i="73"/>
  <c r="M39" i="73"/>
  <c r="L39" i="73"/>
  <c r="M38" i="73"/>
  <c r="L38" i="73"/>
  <c r="K38" i="73"/>
  <c r="M37" i="73"/>
  <c r="K37" i="73"/>
  <c r="M35" i="73"/>
  <c r="L35" i="73"/>
  <c r="M34" i="73"/>
  <c r="L34" i="73"/>
  <c r="K34" i="73"/>
  <c r="M33" i="73"/>
  <c r="K33" i="73"/>
  <c r="M31" i="73"/>
  <c r="L31" i="73"/>
  <c r="M30" i="73"/>
  <c r="L30" i="73"/>
  <c r="K30" i="73"/>
  <c r="M29" i="73"/>
  <c r="K29" i="73"/>
  <c r="M27" i="73"/>
  <c r="L27" i="73"/>
  <c r="M26" i="73"/>
  <c r="L26" i="73"/>
  <c r="K26" i="73"/>
  <c r="M25" i="73"/>
  <c r="K25" i="73"/>
  <c r="F25" i="73"/>
  <c r="M23" i="73"/>
  <c r="L23" i="73"/>
  <c r="G23" i="73"/>
  <c r="N39" i="73" s="1"/>
  <c r="S22" i="73"/>
  <c r="R22" i="73"/>
  <c r="Q22" i="73"/>
  <c r="M22" i="73"/>
  <c r="L22" i="73"/>
  <c r="K22" i="73"/>
  <c r="G22" i="73"/>
  <c r="S21" i="73"/>
  <c r="R21" i="73"/>
  <c r="T21" i="73" s="1"/>
  <c r="M21" i="73"/>
  <c r="K21" i="73"/>
  <c r="G21" i="73"/>
  <c r="N37" i="73" s="1"/>
  <c r="M43" i="72"/>
  <c r="L43" i="72"/>
  <c r="M42" i="72"/>
  <c r="L42" i="72"/>
  <c r="K42" i="72"/>
  <c r="M41" i="72"/>
  <c r="K41" i="72"/>
  <c r="M39" i="72"/>
  <c r="L39" i="72"/>
  <c r="M38" i="72"/>
  <c r="L38" i="72"/>
  <c r="K38" i="72"/>
  <c r="M37" i="72"/>
  <c r="K37" i="72"/>
  <c r="M35" i="72"/>
  <c r="L35" i="72"/>
  <c r="M34" i="72"/>
  <c r="L34" i="72"/>
  <c r="K34" i="72"/>
  <c r="M33" i="72"/>
  <c r="K33" i="72"/>
  <c r="M31" i="72"/>
  <c r="L31" i="72"/>
  <c r="M30" i="72"/>
  <c r="L30" i="72"/>
  <c r="K30" i="72"/>
  <c r="M29" i="72"/>
  <c r="K29" i="72"/>
  <c r="M27" i="72"/>
  <c r="L27" i="72"/>
  <c r="M26" i="72"/>
  <c r="L26" i="72"/>
  <c r="K26" i="72"/>
  <c r="M25" i="72"/>
  <c r="K25" i="72"/>
  <c r="F25" i="72"/>
  <c r="M23" i="72"/>
  <c r="L23" i="72"/>
  <c r="G23" i="72"/>
  <c r="S22" i="72"/>
  <c r="R22" i="72"/>
  <c r="Q22" i="72"/>
  <c r="M22" i="72"/>
  <c r="L22" i="72"/>
  <c r="K22" i="72"/>
  <c r="G22" i="72"/>
  <c r="S21" i="72"/>
  <c r="R21" i="72"/>
  <c r="M21" i="72"/>
  <c r="K21" i="72"/>
  <c r="G21" i="72"/>
  <c r="M43" i="71"/>
  <c r="L43" i="71"/>
  <c r="M42" i="71"/>
  <c r="L42" i="71"/>
  <c r="K42" i="71"/>
  <c r="M41" i="71"/>
  <c r="K41" i="71"/>
  <c r="M39" i="71"/>
  <c r="L39" i="71"/>
  <c r="M38" i="71"/>
  <c r="L38" i="71"/>
  <c r="K38" i="71"/>
  <c r="M37" i="71"/>
  <c r="K37" i="71"/>
  <c r="M35" i="71"/>
  <c r="L35" i="71"/>
  <c r="M34" i="71"/>
  <c r="L34" i="71"/>
  <c r="K34" i="71"/>
  <c r="M33" i="71"/>
  <c r="K33" i="71"/>
  <c r="M31" i="71"/>
  <c r="L31" i="71"/>
  <c r="M30" i="71"/>
  <c r="L30" i="71"/>
  <c r="K30" i="71"/>
  <c r="M29" i="71"/>
  <c r="K29" i="71"/>
  <c r="M27" i="71"/>
  <c r="L27" i="71"/>
  <c r="M26" i="71"/>
  <c r="L26" i="71"/>
  <c r="K26" i="71"/>
  <c r="M25" i="71"/>
  <c r="K25" i="71"/>
  <c r="F25" i="71"/>
  <c r="M23" i="71"/>
  <c r="L23" i="71"/>
  <c r="G23" i="71"/>
  <c r="N39" i="71" s="1"/>
  <c r="S22" i="71"/>
  <c r="R22" i="71"/>
  <c r="Q22" i="71"/>
  <c r="M22" i="71"/>
  <c r="L22" i="71"/>
  <c r="K22" i="71"/>
  <c r="G22" i="71"/>
  <c r="S21" i="71"/>
  <c r="R21" i="71"/>
  <c r="M21" i="71"/>
  <c r="K21" i="71"/>
  <c r="G21" i="71"/>
  <c r="M43" i="70"/>
  <c r="L43" i="70"/>
  <c r="M42" i="70"/>
  <c r="L42" i="70"/>
  <c r="K42" i="70"/>
  <c r="M41" i="70"/>
  <c r="K41" i="70"/>
  <c r="M39" i="70"/>
  <c r="L39" i="70"/>
  <c r="M38" i="70"/>
  <c r="L38" i="70"/>
  <c r="K38" i="70"/>
  <c r="M37" i="70"/>
  <c r="K37" i="70"/>
  <c r="M35" i="70"/>
  <c r="L35" i="70"/>
  <c r="M34" i="70"/>
  <c r="L34" i="70"/>
  <c r="K34" i="70"/>
  <c r="M33" i="70"/>
  <c r="K33" i="70"/>
  <c r="M31" i="70"/>
  <c r="L31" i="70"/>
  <c r="M30" i="70"/>
  <c r="L30" i="70"/>
  <c r="K30" i="70"/>
  <c r="M29" i="70"/>
  <c r="K29" i="70"/>
  <c r="M27" i="70"/>
  <c r="L27" i="70"/>
  <c r="M26" i="70"/>
  <c r="L26" i="70"/>
  <c r="K26" i="70"/>
  <c r="M25" i="70"/>
  <c r="K25" i="70"/>
  <c r="F25" i="70"/>
  <c r="M23" i="70"/>
  <c r="L23" i="70"/>
  <c r="G23" i="70"/>
  <c r="N39" i="70" s="1"/>
  <c r="S22" i="70"/>
  <c r="R22" i="70"/>
  <c r="Q22" i="70"/>
  <c r="M22" i="70"/>
  <c r="L22" i="70"/>
  <c r="K22" i="70"/>
  <c r="G22" i="70"/>
  <c r="S21" i="70"/>
  <c r="R21" i="70"/>
  <c r="T21" i="70" s="1"/>
  <c r="M21" i="70"/>
  <c r="K21" i="70"/>
  <c r="G21" i="70"/>
  <c r="M43" i="69"/>
  <c r="L43" i="69"/>
  <c r="M42" i="69"/>
  <c r="L42" i="69"/>
  <c r="K42" i="69"/>
  <c r="M41" i="69"/>
  <c r="K41" i="69"/>
  <c r="M39" i="69"/>
  <c r="L39" i="69"/>
  <c r="M38" i="69"/>
  <c r="L38" i="69"/>
  <c r="K38" i="69"/>
  <c r="M37" i="69"/>
  <c r="K37" i="69"/>
  <c r="M35" i="69"/>
  <c r="L35" i="69"/>
  <c r="M34" i="69"/>
  <c r="L34" i="69"/>
  <c r="K34" i="69"/>
  <c r="M33" i="69"/>
  <c r="K33" i="69"/>
  <c r="M31" i="69"/>
  <c r="L31" i="69"/>
  <c r="M30" i="69"/>
  <c r="L30" i="69"/>
  <c r="K30" i="69"/>
  <c r="M29" i="69"/>
  <c r="K29" i="69"/>
  <c r="M27" i="69"/>
  <c r="L27" i="69"/>
  <c r="M26" i="69"/>
  <c r="L26" i="69"/>
  <c r="K26" i="69"/>
  <c r="M25" i="69"/>
  <c r="K25" i="69"/>
  <c r="F25" i="69"/>
  <c r="M23" i="69"/>
  <c r="L23" i="69"/>
  <c r="G23" i="69"/>
  <c r="N39" i="69" s="1"/>
  <c r="S22" i="69"/>
  <c r="R22" i="69"/>
  <c r="Q22" i="69"/>
  <c r="T22" i="69" s="1"/>
  <c r="M22" i="69"/>
  <c r="L22" i="69"/>
  <c r="K22" i="69"/>
  <c r="G22" i="69"/>
  <c r="S21" i="69"/>
  <c r="R21" i="69"/>
  <c r="M21" i="69"/>
  <c r="K21" i="69"/>
  <c r="G21" i="69"/>
  <c r="M43" i="68"/>
  <c r="L43" i="68"/>
  <c r="M42" i="68"/>
  <c r="L42" i="68"/>
  <c r="K42" i="68"/>
  <c r="M41" i="68"/>
  <c r="K41" i="68"/>
  <c r="M39" i="68"/>
  <c r="L39" i="68"/>
  <c r="M38" i="68"/>
  <c r="L38" i="68"/>
  <c r="K38" i="68"/>
  <c r="M37" i="68"/>
  <c r="K37" i="68"/>
  <c r="M35" i="68"/>
  <c r="L35" i="68"/>
  <c r="M34" i="68"/>
  <c r="L34" i="68"/>
  <c r="K34" i="68"/>
  <c r="M33" i="68"/>
  <c r="K33" i="68"/>
  <c r="M31" i="68"/>
  <c r="L31" i="68"/>
  <c r="M30" i="68"/>
  <c r="L30" i="68"/>
  <c r="K30" i="68"/>
  <c r="M29" i="68"/>
  <c r="K29" i="68"/>
  <c r="M27" i="68"/>
  <c r="L27" i="68"/>
  <c r="M26" i="68"/>
  <c r="L26" i="68"/>
  <c r="K26" i="68"/>
  <c r="M25" i="68"/>
  <c r="K25" i="68"/>
  <c r="F25" i="68"/>
  <c r="M23" i="68"/>
  <c r="L23" i="68"/>
  <c r="G23" i="68"/>
  <c r="S22" i="68"/>
  <c r="R22" i="68"/>
  <c r="Q22" i="68"/>
  <c r="T22" i="68" s="1"/>
  <c r="M22" i="68"/>
  <c r="L22" i="68"/>
  <c r="K22" i="68"/>
  <c r="G22" i="68"/>
  <c r="S21" i="68"/>
  <c r="R21" i="68"/>
  <c r="T21" i="68" s="1"/>
  <c r="M21" i="68"/>
  <c r="K21" i="68"/>
  <c r="G21" i="68"/>
  <c r="N37" i="68" s="1"/>
  <c r="M43" i="67"/>
  <c r="L43" i="67"/>
  <c r="M42" i="67"/>
  <c r="L42" i="67"/>
  <c r="K42" i="67"/>
  <c r="M41" i="67"/>
  <c r="K41" i="67"/>
  <c r="M39" i="67"/>
  <c r="L39" i="67"/>
  <c r="M38" i="67"/>
  <c r="L38" i="67"/>
  <c r="K38" i="67"/>
  <c r="M37" i="67"/>
  <c r="K37" i="67"/>
  <c r="M35" i="67"/>
  <c r="L35" i="67"/>
  <c r="M34" i="67"/>
  <c r="L34" i="67"/>
  <c r="K34" i="67"/>
  <c r="M33" i="67"/>
  <c r="K33" i="67"/>
  <c r="M31" i="67"/>
  <c r="L31" i="67"/>
  <c r="M30" i="67"/>
  <c r="L30" i="67"/>
  <c r="K30" i="67"/>
  <c r="M29" i="67"/>
  <c r="K29" i="67"/>
  <c r="M27" i="67"/>
  <c r="L27" i="67"/>
  <c r="M26" i="67"/>
  <c r="L26" i="67"/>
  <c r="K26" i="67"/>
  <c r="M25" i="67"/>
  <c r="K25" i="67"/>
  <c r="F25" i="67"/>
  <c r="M23" i="67"/>
  <c r="L23" i="67"/>
  <c r="G23" i="67"/>
  <c r="S22" i="67"/>
  <c r="R22" i="67"/>
  <c r="Q22" i="67"/>
  <c r="T22" i="67" s="1"/>
  <c r="M22" i="67"/>
  <c r="L22" i="67"/>
  <c r="K22" i="67"/>
  <c r="G22" i="67"/>
  <c r="S21" i="67"/>
  <c r="R21" i="67"/>
  <c r="T21" i="67" s="1"/>
  <c r="M21" i="67"/>
  <c r="K21" i="67"/>
  <c r="G21" i="67"/>
  <c r="N37" i="67" s="1"/>
  <c r="M43" i="66"/>
  <c r="L43" i="66"/>
  <c r="M42" i="66"/>
  <c r="L42" i="66"/>
  <c r="K42" i="66"/>
  <c r="M41" i="66"/>
  <c r="K41" i="66"/>
  <c r="M39" i="66"/>
  <c r="L39" i="66"/>
  <c r="M38" i="66"/>
  <c r="L38" i="66"/>
  <c r="K38" i="66"/>
  <c r="M37" i="66"/>
  <c r="K37" i="66"/>
  <c r="M35" i="66"/>
  <c r="L35" i="66"/>
  <c r="M34" i="66"/>
  <c r="L34" i="66"/>
  <c r="K34" i="66"/>
  <c r="M33" i="66"/>
  <c r="K33" i="66"/>
  <c r="M31" i="66"/>
  <c r="L31" i="66"/>
  <c r="M30" i="66"/>
  <c r="L30" i="66"/>
  <c r="K30" i="66"/>
  <c r="M29" i="66"/>
  <c r="K29" i="66"/>
  <c r="M27" i="66"/>
  <c r="L27" i="66"/>
  <c r="M26" i="66"/>
  <c r="L26" i="66"/>
  <c r="K26" i="66"/>
  <c r="M25" i="66"/>
  <c r="K25" i="66"/>
  <c r="F25" i="66"/>
  <c r="M23" i="66"/>
  <c r="L23" i="66"/>
  <c r="G23" i="66"/>
  <c r="N39" i="66" s="1"/>
  <c r="S22" i="66"/>
  <c r="R22" i="66"/>
  <c r="Q22" i="66"/>
  <c r="T22" i="66" s="1"/>
  <c r="M22" i="66"/>
  <c r="L22" i="66"/>
  <c r="K22" i="66"/>
  <c r="G22" i="66"/>
  <c r="S21" i="66"/>
  <c r="R21" i="66"/>
  <c r="T21" i="66" s="1"/>
  <c r="M21" i="66"/>
  <c r="K21" i="66"/>
  <c r="G21" i="66"/>
  <c r="M43" i="65"/>
  <c r="L43" i="65"/>
  <c r="M42" i="65"/>
  <c r="L42" i="65"/>
  <c r="K42" i="65"/>
  <c r="M41" i="65"/>
  <c r="K41" i="65"/>
  <c r="M39" i="65"/>
  <c r="L39" i="65"/>
  <c r="M38" i="65"/>
  <c r="L38" i="65"/>
  <c r="K38" i="65"/>
  <c r="M37" i="65"/>
  <c r="K37" i="65"/>
  <c r="M35" i="65"/>
  <c r="L35" i="65"/>
  <c r="M34" i="65"/>
  <c r="L34" i="65"/>
  <c r="K34" i="65"/>
  <c r="M33" i="65"/>
  <c r="K33" i="65"/>
  <c r="M31" i="65"/>
  <c r="L31" i="65"/>
  <c r="M30" i="65"/>
  <c r="L30" i="65"/>
  <c r="K30" i="65"/>
  <c r="M29" i="65"/>
  <c r="K29" i="65"/>
  <c r="M27" i="65"/>
  <c r="L27" i="65"/>
  <c r="M26" i="65"/>
  <c r="L26" i="65"/>
  <c r="K26" i="65"/>
  <c r="M25" i="65"/>
  <c r="K25" i="65"/>
  <c r="F25" i="65"/>
  <c r="M23" i="65"/>
  <c r="L23" i="65"/>
  <c r="G23" i="65"/>
  <c r="N39" i="65" s="1"/>
  <c r="S22" i="65"/>
  <c r="R22" i="65"/>
  <c r="Q22" i="65"/>
  <c r="M22" i="65"/>
  <c r="L22" i="65"/>
  <c r="K22" i="65"/>
  <c r="G22" i="65"/>
  <c r="S21" i="65"/>
  <c r="R21" i="65"/>
  <c r="T21" i="65" s="1"/>
  <c r="M21" i="65"/>
  <c r="K21" i="65"/>
  <c r="G21" i="65"/>
  <c r="M43" i="64"/>
  <c r="L43" i="64"/>
  <c r="M42" i="64"/>
  <c r="L42" i="64"/>
  <c r="K42" i="64"/>
  <c r="M41" i="64"/>
  <c r="K41" i="64"/>
  <c r="M39" i="64"/>
  <c r="L39" i="64"/>
  <c r="M38" i="64"/>
  <c r="L38" i="64"/>
  <c r="K38" i="64"/>
  <c r="M37" i="64"/>
  <c r="K37" i="64"/>
  <c r="M35" i="64"/>
  <c r="L35" i="64"/>
  <c r="M34" i="64"/>
  <c r="L34" i="64"/>
  <c r="K34" i="64"/>
  <c r="M33" i="64"/>
  <c r="K33" i="64"/>
  <c r="M31" i="64"/>
  <c r="L31" i="64"/>
  <c r="M30" i="64"/>
  <c r="L30" i="64"/>
  <c r="K30" i="64"/>
  <c r="M29" i="64"/>
  <c r="K29" i="64"/>
  <c r="M27" i="64"/>
  <c r="L27" i="64"/>
  <c r="M26" i="64"/>
  <c r="L26" i="64"/>
  <c r="K26" i="64"/>
  <c r="M25" i="64"/>
  <c r="K25" i="64"/>
  <c r="F25" i="64"/>
  <c r="M23" i="64"/>
  <c r="L23" i="64"/>
  <c r="G23" i="64"/>
  <c r="N39" i="64" s="1"/>
  <c r="S22" i="64"/>
  <c r="R22" i="64"/>
  <c r="Q22" i="64"/>
  <c r="M22" i="64"/>
  <c r="L22" i="64"/>
  <c r="K22" i="64"/>
  <c r="G22" i="64"/>
  <c r="S21" i="64"/>
  <c r="R21" i="64"/>
  <c r="T21" i="64" s="1"/>
  <c r="M21" i="64"/>
  <c r="K21" i="64"/>
  <c r="G21" i="64"/>
  <c r="M43" i="63"/>
  <c r="L43" i="63"/>
  <c r="M42" i="63"/>
  <c r="L42" i="63"/>
  <c r="K42" i="63"/>
  <c r="M41" i="63"/>
  <c r="K41" i="63"/>
  <c r="M39" i="63"/>
  <c r="L39" i="63"/>
  <c r="M38" i="63"/>
  <c r="L38" i="63"/>
  <c r="K38" i="63"/>
  <c r="M37" i="63"/>
  <c r="K37" i="63"/>
  <c r="M35" i="63"/>
  <c r="L35" i="63"/>
  <c r="M34" i="63"/>
  <c r="L34" i="63"/>
  <c r="K34" i="63"/>
  <c r="M33" i="63"/>
  <c r="K33" i="63"/>
  <c r="M31" i="63"/>
  <c r="L31" i="63"/>
  <c r="M30" i="63"/>
  <c r="L30" i="63"/>
  <c r="K30" i="63"/>
  <c r="M29" i="63"/>
  <c r="K29" i="63"/>
  <c r="M27" i="63"/>
  <c r="L27" i="63"/>
  <c r="M26" i="63"/>
  <c r="L26" i="63"/>
  <c r="K26" i="63"/>
  <c r="M25" i="63"/>
  <c r="K25" i="63"/>
  <c r="F25" i="63"/>
  <c r="M23" i="63"/>
  <c r="L23" i="63"/>
  <c r="G23" i="63"/>
  <c r="N39" i="63" s="1"/>
  <c r="S22" i="63"/>
  <c r="R22" i="63"/>
  <c r="Q22" i="63"/>
  <c r="M22" i="63"/>
  <c r="L22" i="63"/>
  <c r="K22" i="63"/>
  <c r="G22" i="63"/>
  <c r="S21" i="63"/>
  <c r="R21" i="63"/>
  <c r="M21" i="63"/>
  <c r="K21" i="63"/>
  <c r="G21" i="63"/>
  <c r="M43" i="62"/>
  <c r="L43" i="62"/>
  <c r="M42" i="62"/>
  <c r="L42" i="62"/>
  <c r="K42" i="62"/>
  <c r="M41" i="62"/>
  <c r="K41" i="62"/>
  <c r="M39" i="62"/>
  <c r="L39" i="62"/>
  <c r="M38" i="62"/>
  <c r="L38" i="62"/>
  <c r="K38" i="62"/>
  <c r="M37" i="62"/>
  <c r="K37" i="62"/>
  <c r="M35" i="62"/>
  <c r="L35" i="62"/>
  <c r="M34" i="62"/>
  <c r="L34" i="62"/>
  <c r="K34" i="62"/>
  <c r="M33" i="62"/>
  <c r="K33" i="62"/>
  <c r="M31" i="62"/>
  <c r="L31" i="62"/>
  <c r="M30" i="62"/>
  <c r="L30" i="62"/>
  <c r="K30" i="62"/>
  <c r="M29" i="62"/>
  <c r="K29" i="62"/>
  <c r="M27" i="62"/>
  <c r="L27" i="62"/>
  <c r="M26" i="62"/>
  <c r="L26" i="62"/>
  <c r="K26" i="62"/>
  <c r="M25" i="62"/>
  <c r="K25" i="62"/>
  <c r="F25" i="62"/>
  <c r="M23" i="62"/>
  <c r="L23" i="62"/>
  <c r="G23" i="62"/>
  <c r="S22" i="62"/>
  <c r="R22" i="62"/>
  <c r="Q22" i="62"/>
  <c r="M22" i="62"/>
  <c r="L22" i="62"/>
  <c r="K22" i="62"/>
  <c r="G22" i="62"/>
  <c r="S21" i="62"/>
  <c r="R21" i="62"/>
  <c r="M21" i="62"/>
  <c r="K21" i="62"/>
  <c r="G21" i="62"/>
  <c r="N37" i="62" s="1"/>
  <c r="M43" i="61"/>
  <c r="L43" i="61"/>
  <c r="M42" i="61"/>
  <c r="L42" i="61"/>
  <c r="K42" i="61"/>
  <c r="M41" i="61"/>
  <c r="K41" i="61"/>
  <c r="M39" i="61"/>
  <c r="L39" i="61"/>
  <c r="M38" i="61"/>
  <c r="L38" i="61"/>
  <c r="K38" i="61"/>
  <c r="M37" i="61"/>
  <c r="K37" i="61"/>
  <c r="M35" i="61"/>
  <c r="L35" i="61"/>
  <c r="M34" i="61"/>
  <c r="L34" i="61"/>
  <c r="K34" i="61"/>
  <c r="M33" i="61"/>
  <c r="K33" i="61"/>
  <c r="M31" i="61"/>
  <c r="L31" i="61"/>
  <c r="M30" i="61"/>
  <c r="L30" i="61"/>
  <c r="K30" i="61"/>
  <c r="M29" i="61"/>
  <c r="K29" i="61"/>
  <c r="M27" i="61"/>
  <c r="L27" i="61"/>
  <c r="M26" i="61"/>
  <c r="L26" i="61"/>
  <c r="K26" i="61"/>
  <c r="M25" i="61"/>
  <c r="K25" i="61"/>
  <c r="F25" i="61"/>
  <c r="M23" i="61"/>
  <c r="L23" i="61"/>
  <c r="G23" i="61"/>
  <c r="S22" i="61"/>
  <c r="R22" i="61"/>
  <c r="Q22" i="61"/>
  <c r="T22" i="61" s="1"/>
  <c r="M22" i="61"/>
  <c r="L22" i="61"/>
  <c r="K22" i="61"/>
  <c r="G22" i="61"/>
  <c r="S21" i="61"/>
  <c r="R21" i="61"/>
  <c r="M21" i="61"/>
  <c r="K21" i="61"/>
  <c r="G21" i="61"/>
  <c r="N37" i="61" s="1"/>
  <c r="M43" i="60"/>
  <c r="L43" i="60"/>
  <c r="M42" i="60"/>
  <c r="L42" i="60"/>
  <c r="K42" i="60"/>
  <c r="M41" i="60"/>
  <c r="K41" i="60"/>
  <c r="M39" i="60"/>
  <c r="L39" i="60"/>
  <c r="M38" i="60"/>
  <c r="L38" i="60"/>
  <c r="K38" i="60"/>
  <c r="M37" i="60"/>
  <c r="K37" i="60"/>
  <c r="M35" i="60"/>
  <c r="L35" i="60"/>
  <c r="M34" i="60"/>
  <c r="L34" i="60"/>
  <c r="K34" i="60"/>
  <c r="M33" i="60"/>
  <c r="K33" i="60"/>
  <c r="M31" i="60"/>
  <c r="L31" i="60"/>
  <c r="M30" i="60"/>
  <c r="L30" i="60"/>
  <c r="K30" i="60"/>
  <c r="M29" i="60"/>
  <c r="K29" i="60"/>
  <c r="M27" i="60"/>
  <c r="L27" i="60"/>
  <c r="M26" i="60"/>
  <c r="L26" i="60"/>
  <c r="K26" i="60"/>
  <c r="M25" i="60"/>
  <c r="K25" i="60"/>
  <c r="F25" i="60"/>
  <c r="M23" i="60"/>
  <c r="L23" i="60"/>
  <c r="G23" i="60"/>
  <c r="S22" i="60"/>
  <c r="R22" i="60"/>
  <c r="Q22" i="60"/>
  <c r="T22" i="60" s="1"/>
  <c r="M22" i="60"/>
  <c r="L22" i="60"/>
  <c r="K22" i="60"/>
  <c r="G22" i="60"/>
  <c r="S21" i="60"/>
  <c r="R21" i="60"/>
  <c r="T21" i="60" s="1"/>
  <c r="M21" i="60"/>
  <c r="K21" i="60"/>
  <c r="G21" i="60"/>
  <c r="N37" i="60" s="1"/>
  <c r="M43" i="59"/>
  <c r="L43" i="59"/>
  <c r="M42" i="59"/>
  <c r="L42" i="59"/>
  <c r="K42" i="59"/>
  <c r="M41" i="59"/>
  <c r="K41" i="59"/>
  <c r="M39" i="59"/>
  <c r="L39" i="59"/>
  <c r="M38" i="59"/>
  <c r="L38" i="59"/>
  <c r="K38" i="59"/>
  <c r="M37" i="59"/>
  <c r="K37" i="59"/>
  <c r="M35" i="59"/>
  <c r="L35" i="59"/>
  <c r="M34" i="59"/>
  <c r="L34" i="59"/>
  <c r="K34" i="59"/>
  <c r="M33" i="59"/>
  <c r="K33" i="59"/>
  <c r="M31" i="59"/>
  <c r="L31" i="59"/>
  <c r="M30" i="59"/>
  <c r="L30" i="59"/>
  <c r="K30" i="59"/>
  <c r="M29" i="59"/>
  <c r="K29" i="59"/>
  <c r="M27" i="59"/>
  <c r="L27" i="59"/>
  <c r="M26" i="59"/>
  <c r="L26" i="59"/>
  <c r="K26" i="59"/>
  <c r="M25" i="59"/>
  <c r="K25" i="59"/>
  <c r="F25" i="59"/>
  <c r="M23" i="59"/>
  <c r="L23" i="59"/>
  <c r="G23" i="59"/>
  <c r="S22" i="59"/>
  <c r="R22" i="59"/>
  <c r="Q22" i="59"/>
  <c r="T22" i="59" s="1"/>
  <c r="M22" i="59"/>
  <c r="L22" i="59"/>
  <c r="K22" i="59"/>
  <c r="G22" i="59"/>
  <c r="S21" i="59"/>
  <c r="T21" i="59"/>
  <c r="M21" i="59"/>
  <c r="K21" i="59"/>
  <c r="G21" i="59"/>
  <c r="N37" i="59" s="1"/>
  <c r="M43" i="58"/>
  <c r="L43" i="58"/>
  <c r="M42" i="58"/>
  <c r="L42" i="58"/>
  <c r="K42" i="58"/>
  <c r="M41" i="58"/>
  <c r="K41" i="58"/>
  <c r="M39" i="58"/>
  <c r="L39" i="58"/>
  <c r="M38" i="58"/>
  <c r="L38" i="58"/>
  <c r="K38" i="58"/>
  <c r="M37" i="58"/>
  <c r="K37" i="58"/>
  <c r="M35" i="58"/>
  <c r="L35" i="58"/>
  <c r="M34" i="58"/>
  <c r="L34" i="58"/>
  <c r="K34" i="58"/>
  <c r="M33" i="58"/>
  <c r="K33" i="58"/>
  <c r="M31" i="58"/>
  <c r="L31" i="58"/>
  <c r="M30" i="58"/>
  <c r="L30" i="58"/>
  <c r="K30" i="58"/>
  <c r="M29" i="58"/>
  <c r="K29" i="58"/>
  <c r="M27" i="58"/>
  <c r="L27" i="58"/>
  <c r="M26" i="58"/>
  <c r="L26" i="58"/>
  <c r="K26" i="58"/>
  <c r="M25" i="58"/>
  <c r="K25" i="58"/>
  <c r="F25" i="58"/>
  <c r="M23" i="58"/>
  <c r="L23" i="58"/>
  <c r="G23" i="58"/>
  <c r="N39" i="58" s="1"/>
  <c r="S22" i="58"/>
  <c r="R22" i="58"/>
  <c r="Q22" i="58"/>
  <c r="T22" i="58" s="1"/>
  <c r="M22" i="58"/>
  <c r="L22" i="58"/>
  <c r="K22" i="58"/>
  <c r="G22" i="58"/>
  <c r="S21" i="58"/>
  <c r="R21" i="58"/>
  <c r="T21" i="58" s="1"/>
  <c r="M21" i="58"/>
  <c r="K21" i="58"/>
  <c r="G21" i="58"/>
  <c r="M43" i="57"/>
  <c r="L43" i="57"/>
  <c r="M42" i="57"/>
  <c r="L42" i="57"/>
  <c r="K42" i="57"/>
  <c r="M41" i="57"/>
  <c r="K41" i="57"/>
  <c r="M39" i="57"/>
  <c r="L39" i="57"/>
  <c r="M38" i="57"/>
  <c r="L38" i="57"/>
  <c r="K38" i="57"/>
  <c r="M37" i="57"/>
  <c r="K37" i="57"/>
  <c r="M35" i="57"/>
  <c r="L35" i="57"/>
  <c r="M34" i="57"/>
  <c r="L34" i="57"/>
  <c r="K34" i="57"/>
  <c r="M33" i="57"/>
  <c r="K33" i="57"/>
  <c r="M31" i="57"/>
  <c r="L31" i="57"/>
  <c r="M30" i="57"/>
  <c r="L30" i="57"/>
  <c r="K30" i="57"/>
  <c r="M29" i="57"/>
  <c r="K29" i="57"/>
  <c r="M27" i="57"/>
  <c r="L27" i="57"/>
  <c r="M26" i="57"/>
  <c r="L26" i="57"/>
  <c r="K26" i="57"/>
  <c r="M25" i="57"/>
  <c r="K25" i="57"/>
  <c r="F25" i="57"/>
  <c r="M23" i="57"/>
  <c r="L23" i="57"/>
  <c r="G23" i="57"/>
  <c r="N39" i="57" s="1"/>
  <c r="S22" i="57"/>
  <c r="R22" i="57"/>
  <c r="Q22" i="57"/>
  <c r="M22" i="57"/>
  <c r="L22" i="57"/>
  <c r="K22" i="57"/>
  <c r="G22" i="57"/>
  <c r="S21" i="57"/>
  <c r="R21" i="57"/>
  <c r="T21" i="57" s="1"/>
  <c r="M21" i="57"/>
  <c r="K21" i="57"/>
  <c r="G21" i="57"/>
  <c r="M43" i="56"/>
  <c r="L43" i="56"/>
  <c r="K43" i="56"/>
  <c r="M42" i="56"/>
  <c r="L42" i="56"/>
  <c r="K42" i="56"/>
  <c r="M41" i="56"/>
  <c r="K41" i="56"/>
  <c r="M39" i="56"/>
  <c r="L39" i="56"/>
  <c r="K39" i="56"/>
  <c r="M38" i="56"/>
  <c r="L38" i="56"/>
  <c r="K38" i="56"/>
  <c r="M37" i="56"/>
  <c r="K37" i="56"/>
  <c r="M35" i="56"/>
  <c r="L35" i="56"/>
  <c r="K35" i="56"/>
  <c r="M34" i="56"/>
  <c r="L34" i="56"/>
  <c r="K34" i="56"/>
  <c r="M33" i="56"/>
  <c r="K33" i="56"/>
  <c r="M31" i="56"/>
  <c r="L31" i="56"/>
  <c r="K31" i="56"/>
  <c r="M30" i="56"/>
  <c r="L30" i="56"/>
  <c r="K30" i="56"/>
  <c r="M29" i="56"/>
  <c r="K29" i="56"/>
  <c r="M27" i="56"/>
  <c r="L27" i="56"/>
  <c r="K27" i="56"/>
  <c r="M26" i="56"/>
  <c r="L26" i="56"/>
  <c r="K26" i="56"/>
  <c r="M25" i="56"/>
  <c r="K25" i="56"/>
  <c r="F25" i="56"/>
  <c r="M23" i="56"/>
  <c r="L23" i="56"/>
  <c r="K23" i="56"/>
  <c r="G23" i="56"/>
  <c r="N39" i="56" s="1"/>
  <c r="S22" i="56"/>
  <c r="R22" i="56"/>
  <c r="Q22" i="56"/>
  <c r="M22" i="56"/>
  <c r="L22" i="56"/>
  <c r="K22" i="56"/>
  <c r="G22" i="56"/>
  <c r="S21" i="56"/>
  <c r="R21" i="56"/>
  <c r="T21" i="56" s="1"/>
  <c r="M21" i="56"/>
  <c r="K21" i="56"/>
  <c r="G21" i="56"/>
  <c r="M43" i="55"/>
  <c r="L43" i="55"/>
  <c r="M42" i="55"/>
  <c r="L42" i="55"/>
  <c r="K42" i="55"/>
  <c r="M41" i="55"/>
  <c r="K41" i="55"/>
  <c r="M39" i="55"/>
  <c r="L39" i="55"/>
  <c r="M38" i="55"/>
  <c r="L38" i="55"/>
  <c r="K38" i="55"/>
  <c r="M37" i="55"/>
  <c r="K37" i="55"/>
  <c r="M35" i="55"/>
  <c r="L35" i="55"/>
  <c r="M34" i="55"/>
  <c r="L34" i="55"/>
  <c r="K34" i="55"/>
  <c r="M33" i="55"/>
  <c r="K33" i="55"/>
  <c r="M31" i="55"/>
  <c r="L31" i="55"/>
  <c r="M30" i="55"/>
  <c r="L30" i="55"/>
  <c r="K30" i="55"/>
  <c r="M29" i="55"/>
  <c r="K29" i="55"/>
  <c r="M27" i="55"/>
  <c r="L27" i="55"/>
  <c r="M26" i="55"/>
  <c r="L26" i="55"/>
  <c r="K26" i="55"/>
  <c r="M25" i="55"/>
  <c r="K25" i="55"/>
  <c r="F25" i="55"/>
  <c r="M23" i="55"/>
  <c r="L23" i="55"/>
  <c r="G23" i="55"/>
  <c r="N39" i="55" s="1"/>
  <c r="S22" i="55"/>
  <c r="R22" i="55"/>
  <c r="Q22" i="55"/>
  <c r="M22" i="55"/>
  <c r="L22" i="55"/>
  <c r="K22" i="55"/>
  <c r="G22" i="55"/>
  <c r="S21" i="55"/>
  <c r="R21" i="55"/>
  <c r="M21" i="55"/>
  <c r="K21" i="55"/>
  <c r="G21" i="55"/>
  <c r="M43" i="54"/>
  <c r="L43" i="54"/>
  <c r="M42" i="54"/>
  <c r="L42" i="54"/>
  <c r="K42" i="54"/>
  <c r="M41" i="54"/>
  <c r="K41" i="54"/>
  <c r="M39" i="54"/>
  <c r="L39" i="54"/>
  <c r="M38" i="54"/>
  <c r="L38" i="54"/>
  <c r="K38" i="54"/>
  <c r="M37" i="54"/>
  <c r="K37" i="54"/>
  <c r="M35" i="54"/>
  <c r="L35" i="54"/>
  <c r="M34" i="54"/>
  <c r="L34" i="54"/>
  <c r="K34" i="54"/>
  <c r="M33" i="54"/>
  <c r="K33" i="54"/>
  <c r="M31" i="54"/>
  <c r="L31" i="54"/>
  <c r="M30" i="54"/>
  <c r="L30" i="54"/>
  <c r="K30" i="54"/>
  <c r="M29" i="54"/>
  <c r="K29" i="54"/>
  <c r="M27" i="54"/>
  <c r="L27" i="54"/>
  <c r="M26" i="54"/>
  <c r="L26" i="54"/>
  <c r="K26" i="54"/>
  <c r="M25" i="54"/>
  <c r="K25" i="54"/>
  <c r="F25" i="54"/>
  <c r="M23" i="54"/>
  <c r="L23" i="54"/>
  <c r="G23" i="54"/>
  <c r="S22" i="54"/>
  <c r="R22" i="54"/>
  <c r="Q22" i="54"/>
  <c r="M22" i="54"/>
  <c r="L22" i="54"/>
  <c r="K22" i="54"/>
  <c r="G22" i="54"/>
  <c r="S21" i="54"/>
  <c r="R21" i="54"/>
  <c r="T21" i="54" s="1"/>
  <c r="M21" i="54"/>
  <c r="K21" i="54"/>
  <c r="G21" i="54"/>
  <c r="N37" i="54" s="1"/>
  <c r="M43" i="53"/>
  <c r="L43" i="53"/>
  <c r="M42" i="53"/>
  <c r="L42" i="53"/>
  <c r="K42" i="53"/>
  <c r="M41" i="53"/>
  <c r="K41" i="53"/>
  <c r="M39" i="53"/>
  <c r="L39" i="53"/>
  <c r="M38" i="53"/>
  <c r="L38" i="53"/>
  <c r="K38" i="53"/>
  <c r="M37" i="53"/>
  <c r="K37" i="53"/>
  <c r="M35" i="53"/>
  <c r="L35" i="53"/>
  <c r="M34" i="53"/>
  <c r="L34" i="53"/>
  <c r="K34" i="53"/>
  <c r="M33" i="53"/>
  <c r="K33" i="53"/>
  <c r="M31" i="53"/>
  <c r="L31" i="53"/>
  <c r="M30" i="53"/>
  <c r="L30" i="53"/>
  <c r="K30" i="53"/>
  <c r="M29" i="53"/>
  <c r="K29" i="53"/>
  <c r="M27" i="53"/>
  <c r="L27" i="53"/>
  <c r="M26" i="53"/>
  <c r="L26" i="53"/>
  <c r="K26" i="53"/>
  <c r="M25" i="53"/>
  <c r="K25" i="53"/>
  <c r="F25" i="53"/>
  <c r="M23" i="53"/>
  <c r="L23" i="53"/>
  <c r="G23" i="53"/>
  <c r="S22" i="53"/>
  <c r="R22" i="53"/>
  <c r="Q22" i="53"/>
  <c r="T22" i="53" s="1"/>
  <c r="M22" i="53"/>
  <c r="L22" i="53"/>
  <c r="K22" i="53"/>
  <c r="G22" i="53"/>
  <c r="S21" i="53"/>
  <c r="R21" i="53"/>
  <c r="M21" i="53"/>
  <c r="K21" i="53"/>
  <c r="G21" i="53"/>
  <c r="N37" i="53" s="1"/>
  <c r="M43" i="52"/>
  <c r="L43" i="52"/>
  <c r="M42" i="52"/>
  <c r="L42" i="52"/>
  <c r="K42" i="52"/>
  <c r="M41" i="52"/>
  <c r="K41" i="52"/>
  <c r="M39" i="52"/>
  <c r="L39" i="52"/>
  <c r="M38" i="52"/>
  <c r="L38" i="52"/>
  <c r="K38" i="52"/>
  <c r="M37" i="52"/>
  <c r="K37" i="52"/>
  <c r="M35" i="52"/>
  <c r="L35" i="52"/>
  <c r="M34" i="52"/>
  <c r="L34" i="52"/>
  <c r="K34" i="52"/>
  <c r="M33" i="52"/>
  <c r="K33" i="52"/>
  <c r="M31" i="52"/>
  <c r="L31" i="52"/>
  <c r="M30" i="52"/>
  <c r="L30" i="52"/>
  <c r="K30" i="52"/>
  <c r="M29" i="52"/>
  <c r="K29" i="52"/>
  <c r="M27" i="52"/>
  <c r="L27" i="52"/>
  <c r="M26" i="52"/>
  <c r="L26" i="52"/>
  <c r="K26" i="52"/>
  <c r="M25" i="52"/>
  <c r="K25" i="52"/>
  <c r="F25" i="52"/>
  <c r="M23" i="52"/>
  <c r="L23" i="52"/>
  <c r="G23" i="52"/>
  <c r="S22" i="52"/>
  <c r="R22" i="52"/>
  <c r="Q22" i="52"/>
  <c r="T22" i="52" s="1"/>
  <c r="M22" i="52"/>
  <c r="L22" i="52"/>
  <c r="K22" i="52"/>
  <c r="G22" i="52"/>
  <c r="S21" i="52"/>
  <c r="R21" i="52"/>
  <c r="T21" i="52" s="1"/>
  <c r="M21" i="52"/>
  <c r="K21" i="52"/>
  <c r="G21" i="52"/>
  <c r="N37" i="52" s="1"/>
  <c r="M43" i="51"/>
  <c r="L43" i="51"/>
  <c r="M42" i="51"/>
  <c r="L42" i="51"/>
  <c r="K42" i="51"/>
  <c r="M41" i="51"/>
  <c r="K41" i="51"/>
  <c r="M39" i="51"/>
  <c r="L39" i="51"/>
  <c r="M38" i="51"/>
  <c r="L38" i="51"/>
  <c r="K38" i="51"/>
  <c r="M37" i="51"/>
  <c r="K37" i="51"/>
  <c r="M35" i="51"/>
  <c r="L35" i="51"/>
  <c r="M34" i="51"/>
  <c r="L34" i="51"/>
  <c r="K34" i="51"/>
  <c r="M33" i="51"/>
  <c r="K33" i="51"/>
  <c r="M31" i="51"/>
  <c r="L31" i="51"/>
  <c r="M30" i="51"/>
  <c r="L30" i="51"/>
  <c r="K30" i="51"/>
  <c r="M29" i="51"/>
  <c r="K29" i="51"/>
  <c r="M27" i="51"/>
  <c r="L27" i="51"/>
  <c r="M26" i="51"/>
  <c r="L26" i="51"/>
  <c r="K26" i="51"/>
  <c r="M25" i="51"/>
  <c r="K25" i="51"/>
  <c r="F25" i="51"/>
  <c r="M23" i="51"/>
  <c r="L23" i="51"/>
  <c r="G23" i="51"/>
  <c r="S22" i="51"/>
  <c r="R22" i="51"/>
  <c r="Q22" i="51"/>
  <c r="T22" i="51" s="1"/>
  <c r="M22" i="51"/>
  <c r="L22" i="51"/>
  <c r="K22" i="51"/>
  <c r="G22" i="51"/>
  <c r="S21" i="51"/>
  <c r="R21" i="51"/>
  <c r="T21" i="51" s="1"/>
  <c r="M21" i="51"/>
  <c r="K21" i="51"/>
  <c r="G21" i="51"/>
  <c r="N37" i="51" s="1"/>
  <c r="M43" i="50"/>
  <c r="L43" i="50"/>
  <c r="M42" i="50"/>
  <c r="L42" i="50"/>
  <c r="K42" i="50"/>
  <c r="M41" i="50"/>
  <c r="K41" i="50"/>
  <c r="M39" i="50"/>
  <c r="L39" i="50"/>
  <c r="M38" i="50"/>
  <c r="L38" i="50"/>
  <c r="K38" i="50"/>
  <c r="M37" i="50"/>
  <c r="K37" i="50"/>
  <c r="M35" i="50"/>
  <c r="L35" i="50"/>
  <c r="M34" i="50"/>
  <c r="L34" i="50"/>
  <c r="K34" i="50"/>
  <c r="M33" i="50"/>
  <c r="K33" i="50"/>
  <c r="M31" i="50"/>
  <c r="L31" i="50"/>
  <c r="M30" i="50"/>
  <c r="L30" i="50"/>
  <c r="K30" i="50"/>
  <c r="M29" i="50"/>
  <c r="K29" i="50"/>
  <c r="M27" i="50"/>
  <c r="L27" i="50"/>
  <c r="M26" i="50"/>
  <c r="L26" i="50"/>
  <c r="K26" i="50"/>
  <c r="M25" i="50"/>
  <c r="K25" i="50"/>
  <c r="F25" i="50"/>
  <c r="M23" i="50"/>
  <c r="L23" i="50"/>
  <c r="G23" i="50"/>
  <c r="S22" i="50"/>
  <c r="R22" i="50"/>
  <c r="Q22" i="50"/>
  <c r="T22" i="50" s="1"/>
  <c r="M22" i="50"/>
  <c r="L22" i="50"/>
  <c r="K22" i="50"/>
  <c r="G22" i="50"/>
  <c r="S21" i="50"/>
  <c r="R21" i="50"/>
  <c r="T21" i="50" s="1"/>
  <c r="M21" i="50"/>
  <c r="K21" i="50"/>
  <c r="G21" i="50"/>
  <c r="L22" i="38"/>
  <c r="K42" i="38"/>
  <c r="K41" i="38"/>
  <c r="K38" i="38"/>
  <c r="K37" i="38"/>
  <c r="R22" i="38"/>
  <c r="M43" i="38"/>
  <c r="L43" i="38"/>
  <c r="M42" i="38"/>
  <c r="L42" i="38"/>
  <c r="M41" i="38"/>
  <c r="M39" i="38"/>
  <c r="L39" i="38"/>
  <c r="M38" i="38"/>
  <c r="L38" i="38"/>
  <c r="M37" i="38"/>
  <c r="M35" i="38"/>
  <c r="L35" i="38"/>
  <c r="M34" i="38"/>
  <c r="L34" i="38"/>
  <c r="M33" i="38"/>
  <c r="M31" i="38"/>
  <c r="L31" i="38"/>
  <c r="M30" i="38"/>
  <c r="L30" i="38"/>
  <c r="M29" i="38"/>
  <c r="M27" i="38"/>
  <c r="L27" i="38"/>
  <c r="M26" i="38"/>
  <c r="L26" i="38"/>
  <c r="M25" i="38"/>
  <c r="F25" i="38"/>
  <c r="G21" i="38" s="1"/>
  <c r="K21" i="38" s="1"/>
  <c r="M23" i="38"/>
  <c r="L23" i="38"/>
  <c r="S22" i="38"/>
  <c r="Q22" i="38"/>
  <c r="M22" i="38"/>
  <c r="S21" i="38"/>
  <c r="M21" i="38"/>
  <c r="G23" i="38" l="1"/>
  <c r="G22" i="38"/>
  <c r="N22" i="38" s="1"/>
  <c r="T21" i="72"/>
  <c r="T24" i="58"/>
  <c r="C29" i="3" s="1"/>
  <c r="T24" i="66"/>
  <c r="C18" i="3" s="1"/>
  <c r="N37" i="69"/>
  <c r="T24" i="59"/>
  <c r="C11" i="3" s="1"/>
  <c r="T24" i="67"/>
  <c r="C19" i="3" s="1"/>
  <c r="N37" i="70"/>
  <c r="T24" i="51"/>
  <c r="C22" i="3" s="1"/>
  <c r="T22" i="38"/>
  <c r="N39" i="51"/>
  <c r="T24" i="52"/>
  <c r="C23" i="3" s="1"/>
  <c r="T22" i="54"/>
  <c r="N37" i="55"/>
  <c r="N39" i="59"/>
  <c r="T24" i="60"/>
  <c r="C12" i="3" s="1"/>
  <c r="T22" i="62"/>
  <c r="N37" i="63"/>
  <c r="N39" i="67"/>
  <c r="T24" i="68"/>
  <c r="C20" i="3" s="1"/>
  <c r="T22" i="70"/>
  <c r="N37" i="71"/>
  <c r="T24" i="50"/>
  <c r="C21" i="3" s="1"/>
  <c r="N39" i="52"/>
  <c r="T21" i="53"/>
  <c r="T24" i="53" s="1"/>
  <c r="C24" i="3" s="1"/>
  <c r="T22" i="55"/>
  <c r="N37" i="56"/>
  <c r="N39" i="60"/>
  <c r="T21" i="61"/>
  <c r="T24" i="61" s="1"/>
  <c r="C13" i="3" s="1"/>
  <c r="T22" i="63"/>
  <c r="N37" i="64"/>
  <c r="N39" i="68"/>
  <c r="T21" i="69"/>
  <c r="T24" i="69" s="1"/>
  <c r="C30" i="3" s="1"/>
  <c r="T22" i="71"/>
  <c r="N37" i="72"/>
  <c r="T24" i="73"/>
  <c r="C34" i="3" s="1"/>
  <c r="N39" i="53"/>
  <c r="T24" i="54"/>
  <c r="C25" i="3" s="1"/>
  <c r="T22" i="56"/>
  <c r="T24" i="56" s="1"/>
  <c r="C27" i="3" s="1"/>
  <c r="N37" i="57"/>
  <c r="N39" i="61"/>
  <c r="T21" i="62"/>
  <c r="T24" i="62" s="1"/>
  <c r="C14" i="3" s="1"/>
  <c r="T22" i="64"/>
  <c r="T24" i="64" s="1"/>
  <c r="C16" i="3" s="1"/>
  <c r="N37" i="65"/>
  <c r="T24" i="70"/>
  <c r="C33" i="3" s="1"/>
  <c r="T22" i="72"/>
  <c r="N37" i="50"/>
  <c r="T21" i="55"/>
  <c r="T24" i="55" s="1"/>
  <c r="C26" i="3" s="1"/>
  <c r="T22" i="57"/>
  <c r="T24" i="57" s="1"/>
  <c r="C28" i="3" s="1"/>
  <c r="N37" i="58"/>
  <c r="N39" i="62"/>
  <c r="T21" i="63"/>
  <c r="T22" i="65"/>
  <c r="T24" i="65" s="1"/>
  <c r="C17" i="3" s="1"/>
  <c r="N37" i="66"/>
  <c r="T21" i="71"/>
  <c r="T24" i="71" s="1"/>
  <c r="C32" i="3" s="1"/>
  <c r="T22" i="73"/>
  <c r="T21" i="38"/>
  <c r="N38" i="50"/>
  <c r="N34" i="50"/>
  <c r="N39" i="50"/>
  <c r="N23" i="50"/>
  <c r="N38" i="51"/>
  <c r="N34" i="51"/>
  <c r="N30" i="51"/>
  <c r="N38" i="52"/>
  <c r="N34" i="52"/>
  <c r="N26" i="52"/>
  <c r="N30" i="52"/>
  <c r="N38" i="53"/>
  <c r="N34" i="53"/>
  <c r="N30" i="53"/>
  <c r="N38" i="54"/>
  <c r="N34" i="54"/>
  <c r="N39" i="54"/>
  <c r="N23" i="54"/>
  <c r="N38" i="55"/>
  <c r="N34" i="55"/>
  <c r="N38" i="56"/>
  <c r="N34" i="56"/>
  <c r="N38" i="57"/>
  <c r="N34" i="57"/>
  <c r="N30" i="57"/>
  <c r="N38" i="58"/>
  <c r="N34" i="58"/>
  <c r="N38" i="59"/>
  <c r="N34" i="59"/>
  <c r="N38" i="60"/>
  <c r="N34" i="60"/>
  <c r="N38" i="61"/>
  <c r="N34" i="61"/>
  <c r="N30" i="61"/>
  <c r="N38" i="62"/>
  <c r="N34" i="62"/>
  <c r="N38" i="63"/>
  <c r="N34" i="63"/>
  <c r="N38" i="64"/>
  <c r="N34" i="64"/>
  <c r="N38" i="65"/>
  <c r="N34" i="65"/>
  <c r="N38" i="66"/>
  <c r="N34" i="66"/>
  <c r="N30" i="66"/>
  <c r="N38" i="67"/>
  <c r="N34" i="67"/>
  <c r="N30" i="67"/>
  <c r="N38" i="68"/>
  <c r="N34" i="68"/>
  <c r="N38" i="69"/>
  <c r="N34" i="69"/>
  <c r="N30" i="69"/>
  <c r="N38" i="70"/>
  <c r="N34" i="70"/>
  <c r="N38" i="71"/>
  <c r="N34" i="71"/>
  <c r="N38" i="72"/>
  <c r="N34" i="72"/>
  <c r="N39" i="72"/>
  <c r="N23" i="72"/>
  <c r="N38" i="73"/>
  <c r="N34" i="73"/>
  <c r="N26" i="73"/>
  <c r="N30" i="73"/>
  <c r="N23" i="73"/>
  <c r="N35" i="73"/>
  <c r="N25" i="73"/>
  <c r="N27" i="73"/>
  <c r="N41" i="73"/>
  <c r="N42" i="73"/>
  <c r="N43" i="73"/>
  <c r="N33" i="73"/>
  <c r="N29" i="73"/>
  <c r="N31" i="73"/>
  <c r="N21" i="73"/>
  <c r="N22" i="73"/>
  <c r="G25" i="73"/>
  <c r="N29" i="72"/>
  <c r="N30" i="72"/>
  <c r="N31" i="72"/>
  <c r="N25" i="72"/>
  <c r="N26" i="72"/>
  <c r="N27" i="72"/>
  <c r="N41" i="72"/>
  <c r="N42" i="72"/>
  <c r="N43" i="72"/>
  <c r="N33" i="72"/>
  <c r="N35" i="72"/>
  <c r="N21" i="72"/>
  <c r="N22" i="72"/>
  <c r="G25" i="72"/>
  <c r="N33" i="71"/>
  <c r="N35" i="71"/>
  <c r="N29" i="71"/>
  <c r="N30" i="71"/>
  <c r="N31" i="71"/>
  <c r="N25" i="71"/>
  <c r="N26" i="71"/>
  <c r="N27" i="71"/>
  <c r="N41" i="71"/>
  <c r="N42" i="71"/>
  <c r="N43" i="71"/>
  <c r="N23" i="71"/>
  <c r="N21" i="71"/>
  <c r="N22" i="71"/>
  <c r="G25" i="71"/>
  <c r="N35" i="70"/>
  <c r="N29" i="70"/>
  <c r="N30" i="70"/>
  <c r="N31" i="70"/>
  <c r="N23" i="70"/>
  <c r="N33" i="70"/>
  <c r="N25" i="70"/>
  <c r="N26" i="70"/>
  <c r="N27" i="70"/>
  <c r="N41" i="70"/>
  <c r="N42" i="70"/>
  <c r="N43" i="70"/>
  <c r="N21" i="70"/>
  <c r="N22" i="70"/>
  <c r="G25" i="70"/>
  <c r="N23" i="69"/>
  <c r="N33" i="69"/>
  <c r="N29" i="69"/>
  <c r="N31" i="69"/>
  <c r="N25" i="69"/>
  <c r="N26" i="69"/>
  <c r="N27" i="69"/>
  <c r="N41" i="69"/>
  <c r="N42" i="69"/>
  <c r="N43" i="69"/>
  <c r="N35" i="69"/>
  <c r="N21" i="69"/>
  <c r="N22" i="69"/>
  <c r="G25" i="69"/>
  <c r="N23" i="68"/>
  <c r="N29" i="68"/>
  <c r="N30" i="68"/>
  <c r="N31" i="68"/>
  <c r="N25" i="68"/>
  <c r="N26" i="68"/>
  <c r="N27" i="68"/>
  <c r="N41" i="68"/>
  <c r="N42" i="68"/>
  <c r="N43" i="68"/>
  <c r="N33" i="68"/>
  <c r="N35" i="68"/>
  <c r="N21" i="68"/>
  <c r="N22" i="68"/>
  <c r="G25" i="68"/>
  <c r="N33" i="67"/>
  <c r="N29" i="67"/>
  <c r="N31" i="67"/>
  <c r="N25" i="67"/>
  <c r="N26" i="67"/>
  <c r="N27" i="67"/>
  <c r="N41" i="67"/>
  <c r="N42" i="67"/>
  <c r="N43" i="67"/>
  <c r="N23" i="67"/>
  <c r="N35" i="67"/>
  <c r="N21" i="67"/>
  <c r="N22" i="67"/>
  <c r="G25" i="67"/>
  <c r="N23" i="66"/>
  <c r="N33" i="66"/>
  <c r="N35" i="66"/>
  <c r="N29" i="66"/>
  <c r="N31" i="66"/>
  <c r="N25" i="66"/>
  <c r="N26" i="66"/>
  <c r="N27" i="66"/>
  <c r="N41" i="66"/>
  <c r="N42" i="66"/>
  <c r="N43" i="66"/>
  <c r="N21" i="66"/>
  <c r="N22" i="66"/>
  <c r="G25" i="66"/>
  <c r="N23" i="65"/>
  <c r="N29" i="65"/>
  <c r="N30" i="65"/>
  <c r="N31" i="65"/>
  <c r="N25" i="65"/>
  <c r="N26" i="65"/>
  <c r="N27" i="65"/>
  <c r="N41" i="65"/>
  <c r="N42" i="65"/>
  <c r="N43" i="65"/>
  <c r="N33" i="65"/>
  <c r="N35" i="65"/>
  <c r="N21" i="65"/>
  <c r="N22" i="65"/>
  <c r="G25" i="65"/>
  <c r="N33" i="64"/>
  <c r="N35" i="64"/>
  <c r="N29" i="64"/>
  <c r="N30" i="64"/>
  <c r="N31" i="64"/>
  <c r="N23" i="64"/>
  <c r="N25" i="64"/>
  <c r="N26" i="64"/>
  <c r="N27" i="64"/>
  <c r="N41" i="64"/>
  <c r="N42" i="64"/>
  <c r="N43" i="64"/>
  <c r="N21" i="64"/>
  <c r="N22" i="64"/>
  <c r="G25" i="64"/>
  <c r="N29" i="63"/>
  <c r="N30" i="63"/>
  <c r="N31" i="63"/>
  <c r="N25" i="63"/>
  <c r="N26" i="63"/>
  <c r="N27" i="63"/>
  <c r="N41" i="63"/>
  <c r="N42" i="63"/>
  <c r="N43" i="63"/>
  <c r="N23" i="63"/>
  <c r="N33" i="63"/>
  <c r="N35" i="63"/>
  <c r="N21" i="63"/>
  <c r="N22" i="63"/>
  <c r="G25" i="63"/>
  <c r="N23" i="62"/>
  <c r="N33" i="62"/>
  <c r="N35" i="62"/>
  <c r="N29" i="62"/>
  <c r="N30" i="62"/>
  <c r="N31" i="62"/>
  <c r="N25" i="62"/>
  <c r="N26" i="62"/>
  <c r="N27" i="62"/>
  <c r="N41" i="62"/>
  <c r="N42" i="62"/>
  <c r="N43" i="62"/>
  <c r="N21" i="62"/>
  <c r="N22" i="62"/>
  <c r="G25" i="62"/>
  <c r="N23" i="61"/>
  <c r="N35" i="61"/>
  <c r="N29" i="61"/>
  <c r="N31" i="61"/>
  <c r="N25" i="61"/>
  <c r="N26" i="61"/>
  <c r="N27" i="61"/>
  <c r="N41" i="61"/>
  <c r="N42" i="61"/>
  <c r="N43" i="61"/>
  <c r="N33" i="61"/>
  <c r="N21" i="61"/>
  <c r="N22" i="61"/>
  <c r="G25" i="61"/>
  <c r="N29" i="60"/>
  <c r="N30" i="60"/>
  <c r="N31" i="60"/>
  <c r="N23" i="60"/>
  <c r="N25" i="60"/>
  <c r="N26" i="60"/>
  <c r="N27" i="60"/>
  <c r="N41" i="60"/>
  <c r="N42" i="60"/>
  <c r="N43" i="60"/>
  <c r="N33" i="60"/>
  <c r="N35" i="60"/>
  <c r="N21" i="60"/>
  <c r="N22" i="60"/>
  <c r="G25" i="60"/>
  <c r="N33" i="59"/>
  <c r="N29" i="59"/>
  <c r="N30" i="59"/>
  <c r="N31" i="59"/>
  <c r="N35" i="59"/>
  <c r="N25" i="59"/>
  <c r="N26" i="59"/>
  <c r="N27" i="59"/>
  <c r="N41" i="59"/>
  <c r="N42" i="59"/>
  <c r="N43" i="59"/>
  <c r="N23" i="59"/>
  <c r="N21" i="59"/>
  <c r="N22" i="59"/>
  <c r="G25" i="59"/>
  <c r="N23" i="58"/>
  <c r="N29" i="58"/>
  <c r="N30" i="58"/>
  <c r="N31" i="58"/>
  <c r="N25" i="58"/>
  <c r="N26" i="58"/>
  <c r="N27" i="58"/>
  <c r="N41" i="58"/>
  <c r="N42" i="58"/>
  <c r="N43" i="58"/>
  <c r="N33" i="58"/>
  <c r="N35" i="58"/>
  <c r="N21" i="58"/>
  <c r="N22" i="58"/>
  <c r="G25" i="58"/>
  <c r="N23" i="57"/>
  <c r="N35" i="57"/>
  <c r="N31" i="57"/>
  <c r="N25" i="57"/>
  <c r="N26" i="57"/>
  <c r="N27" i="57"/>
  <c r="N41" i="57"/>
  <c r="N42" i="57"/>
  <c r="N43" i="57"/>
  <c r="N33" i="57"/>
  <c r="N29" i="57"/>
  <c r="N21" i="57"/>
  <c r="N22" i="57"/>
  <c r="G25" i="57"/>
  <c r="N33" i="56"/>
  <c r="N35" i="56"/>
  <c r="N29" i="56"/>
  <c r="N30" i="56"/>
  <c r="N31" i="56"/>
  <c r="N23" i="56"/>
  <c r="N25" i="56"/>
  <c r="N26" i="56"/>
  <c r="N27" i="56"/>
  <c r="N41" i="56"/>
  <c r="N42" i="56"/>
  <c r="N43" i="56"/>
  <c r="N21" i="56"/>
  <c r="N22" i="56"/>
  <c r="G25" i="56"/>
  <c r="N29" i="55"/>
  <c r="N30" i="55"/>
  <c r="N31" i="55"/>
  <c r="N23" i="55"/>
  <c r="N33" i="55"/>
  <c r="N35" i="55"/>
  <c r="N25" i="55"/>
  <c r="N26" i="55"/>
  <c r="N27" i="55"/>
  <c r="N41" i="55"/>
  <c r="N42" i="55"/>
  <c r="N43" i="55"/>
  <c r="N21" i="55"/>
  <c r="N22" i="55"/>
  <c r="G25" i="55"/>
  <c r="N29" i="54"/>
  <c r="N30" i="54"/>
  <c r="N31" i="54"/>
  <c r="N25" i="54"/>
  <c r="N26" i="54"/>
  <c r="N27" i="54"/>
  <c r="N41" i="54"/>
  <c r="N42" i="54"/>
  <c r="N43" i="54"/>
  <c r="N33" i="54"/>
  <c r="N35" i="54"/>
  <c r="N21" i="54"/>
  <c r="N22" i="54"/>
  <c r="G25" i="54"/>
  <c r="N33" i="53"/>
  <c r="N35" i="53"/>
  <c r="N29" i="53"/>
  <c r="N25" i="53"/>
  <c r="N26" i="53"/>
  <c r="N27" i="53"/>
  <c r="N41" i="53"/>
  <c r="N42" i="53"/>
  <c r="N43" i="53"/>
  <c r="N23" i="53"/>
  <c r="N31" i="53"/>
  <c r="N21" i="53"/>
  <c r="N22" i="53"/>
  <c r="G25" i="53"/>
  <c r="N25" i="52"/>
  <c r="N27" i="52"/>
  <c r="N41" i="52"/>
  <c r="N42" i="52"/>
  <c r="N43" i="52"/>
  <c r="N23" i="52"/>
  <c r="N33" i="52"/>
  <c r="N35" i="52"/>
  <c r="N29" i="52"/>
  <c r="N31" i="52"/>
  <c r="N21" i="52"/>
  <c r="N22" i="52"/>
  <c r="G25" i="52"/>
  <c r="N23" i="51"/>
  <c r="N35" i="51"/>
  <c r="N31" i="51"/>
  <c r="N25" i="51"/>
  <c r="N26" i="51"/>
  <c r="N27" i="51"/>
  <c r="N41" i="51"/>
  <c r="N42" i="51"/>
  <c r="N43" i="51"/>
  <c r="N33" i="51"/>
  <c r="N29" i="51"/>
  <c r="N21" i="51"/>
  <c r="N22" i="51"/>
  <c r="G25" i="51"/>
  <c r="N29" i="50"/>
  <c r="N30" i="50"/>
  <c r="N31" i="50"/>
  <c r="N25" i="50"/>
  <c r="N26" i="50"/>
  <c r="N27" i="50"/>
  <c r="N41" i="50"/>
  <c r="N42" i="50"/>
  <c r="N43" i="50"/>
  <c r="N33" i="50"/>
  <c r="N35" i="50"/>
  <c r="N21" i="50"/>
  <c r="N22" i="50"/>
  <c r="G25" i="50"/>
  <c r="N34" i="38"/>
  <c r="N42" i="38"/>
  <c r="N33" i="38"/>
  <c r="N27" i="38"/>
  <c r="N41" i="38"/>
  <c r="N25" i="38"/>
  <c r="T24" i="38" l="1"/>
  <c r="C10" i="3" s="1"/>
  <c r="K35" i="38"/>
  <c r="K23" i="38"/>
  <c r="N31" i="38"/>
  <c r="N39" i="38"/>
  <c r="N43" i="38"/>
  <c r="N30" i="38"/>
  <c r="K31" i="38"/>
  <c r="N35" i="38"/>
  <c r="N23" i="38"/>
  <c r="K27" i="38"/>
  <c r="T24" i="63"/>
  <c r="C15" i="3" s="1"/>
  <c r="T24" i="72"/>
  <c r="C31" i="3" s="1"/>
  <c r="N45" i="53"/>
  <c r="B24" i="3" s="1"/>
  <c r="N45" i="61"/>
  <c r="B13" i="3" s="1"/>
  <c r="N45" i="69"/>
  <c r="B30" i="3" s="1"/>
  <c r="N45" i="73"/>
  <c r="B34" i="3" s="1"/>
  <c r="N45" i="72"/>
  <c r="B31" i="3" s="1"/>
  <c r="N45" i="71"/>
  <c r="B32" i="3" s="1"/>
  <c r="N45" i="70"/>
  <c r="B33" i="3" s="1"/>
  <c r="N45" i="68"/>
  <c r="B20" i="3" s="1"/>
  <c r="N45" i="67"/>
  <c r="B19" i="3" s="1"/>
  <c r="N45" i="66"/>
  <c r="B18" i="3" s="1"/>
  <c r="N45" i="65"/>
  <c r="B17" i="3" s="1"/>
  <c r="N45" i="64"/>
  <c r="B16" i="3" s="1"/>
  <c r="N45" i="63"/>
  <c r="B15" i="3" s="1"/>
  <c r="N45" i="62"/>
  <c r="B14" i="3" s="1"/>
  <c r="N45" i="60"/>
  <c r="B12" i="3" s="1"/>
  <c r="N45" i="59"/>
  <c r="B11" i="3" s="1"/>
  <c r="N45" i="58"/>
  <c r="B29" i="3" s="1"/>
  <c r="N45" i="57"/>
  <c r="B28" i="3" s="1"/>
  <c r="N45" i="56"/>
  <c r="B27" i="3" s="1"/>
  <c r="N45" i="55"/>
  <c r="B26" i="3" s="1"/>
  <c r="N45" i="54"/>
  <c r="B25" i="3" s="1"/>
  <c r="N45" i="52"/>
  <c r="B23" i="3" s="1"/>
  <c r="N45" i="51"/>
  <c r="B22" i="3" s="1"/>
  <c r="N45" i="50"/>
  <c r="B21" i="3" s="1"/>
  <c r="N38" i="38"/>
  <c r="N26" i="38"/>
  <c r="G25" i="38"/>
  <c r="N37" i="38"/>
  <c r="K25" i="38"/>
  <c r="K33" i="38"/>
  <c r="K29" i="38"/>
  <c r="K30" i="38"/>
  <c r="K34" i="38"/>
  <c r="K26" i="38"/>
  <c r="K22" i="38"/>
  <c r="N21" i="38"/>
  <c r="N29" i="38"/>
  <c r="C36" i="3" l="1"/>
  <c r="N45" i="38"/>
  <c r="B10" i="3" s="1"/>
  <c r="B36" i="3" s="1"/>
  <c r="C38" i="3" s="1"/>
</calcChain>
</file>

<file path=xl/sharedStrings.xml><?xml version="1.0" encoding="utf-8"?>
<sst xmlns="http://schemas.openxmlformats.org/spreadsheetml/2006/main" count="1156" uniqueCount="37">
  <si>
    <t>Total Estimated CACFP Reimbursement Amounts</t>
  </si>
  <si>
    <t>Site # and name</t>
  </si>
  <si>
    <t>CACFP Claiming Percentage Reimbursement</t>
  </si>
  <si>
    <t xml:space="preserve">Estimated Cash in Lieu Reimbursement </t>
  </si>
  <si>
    <t>Total Reimbursement by Type</t>
  </si>
  <si>
    <t>Grand Total for all Reimbursement</t>
  </si>
  <si>
    <t>ESTIMATED ANNUAL FOOD PROGRAM REIMBURSEMENT INCOME WORKSHEET</t>
  </si>
  <si>
    <t xml:space="preserve">Follow the instructions below: </t>
  </si>
  <si>
    <t>Site Name:</t>
  </si>
  <si>
    <t>Meal Period</t>
  </si>
  <si>
    <t>Meal Determination Category</t>
  </si>
  <si>
    <t>Current Reimbursement Rates</t>
  </si>
  <si>
    <t xml:space="preserve">Meal Determination Category </t>
  </si>
  <si>
    <t>Anticpated Enrollment</t>
  </si>
  <si>
    <t>Claiming Percentage based on Eligibility Determination</t>
  </si>
  <si>
    <t xml:space="preserve">Estimated # of meals/day </t>
  </si>
  <si>
    <t xml:space="preserve"># of Meal by Determination Category </t>
  </si>
  <si>
    <t># of Serving Days/Year</t>
  </si>
  <si>
    <t xml:space="preserve">Estimated Reimbursement </t>
  </si>
  <si>
    <t>Current Reimbursement Rate</t>
  </si>
  <si>
    <t>Estimated # of meals/day</t>
  </si>
  <si>
    <t>Breakfast</t>
  </si>
  <si>
    <t>Free</t>
  </si>
  <si>
    <t xml:space="preserve">Breakfast </t>
  </si>
  <si>
    <t>Lunch</t>
  </si>
  <si>
    <t>Reduced</t>
  </si>
  <si>
    <t xml:space="preserve">Supper </t>
  </si>
  <si>
    <t>Denied</t>
  </si>
  <si>
    <t>Total:</t>
  </si>
  <si>
    <t xml:space="preserve">Lunch/Supper </t>
  </si>
  <si>
    <t>Total</t>
  </si>
  <si>
    <t xml:space="preserve">AM Snack </t>
  </si>
  <si>
    <t>Snack/Supplement</t>
  </si>
  <si>
    <t xml:space="preserve">Lunch </t>
  </si>
  <si>
    <t xml:space="preserve">PM Snack </t>
  </si>
  <si>
    <t xml:space="preserve">Evening Snack </t>
  </si>
  <si>
    <t>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</si>
</sst>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0.00_);\([$$-409]#,##0.00\)"/>
    <numFmt numFmtId="166" formatCode="&quot;$&quot;#,##0.0000"/>
  </numFmts>
  <fonts count="9" x14ac:knownFonts="1">
    <font>
      <sz val="11"/>
      <color theme="1"/>
      <name val="Calibri"/>
      <family val="2"/>
      <scheme val="minor"/>
    </font>
    <font>
      <b/>
      <sz val="14"/>
      <color theme="1"/>
      <name val="Calibri"/>
      <family val="2"/>
      <scheme val="minor"/>
    </font>
    <font>
      <b/>
      <sz val="18"/>
      <color theme="1"/>
      <name val="Calibri"/>
      <family val="2"/>
      <scheme val="minor"/>
    </font>
    <font>
      <sz val="11"/>
      <color theme="1"/>
      <name val="Calibri"/>
      <family val="2"/>
      <scheme val="minor"/>
    </font>
    <font>
      <sz val="12"/>
      <color theme="1"/>
      <name val="Calibri"/>
      <family val="2"/>
      <scheme val="minor"/>
    </font>
    <font>
      <sz val="18"/>
      <color theme="1"/>
      <name val="Calibri"/>
      <family val="2"/>
      <scheme val="minor"/>
    </font>
    <font>
      <sz val="11"/>
      <color theme="1"/>
      <name val="Calibri"/>
      <family val="2"/>
    </font>
    <font>
      <b/>
      <sz val="12"/>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
      <patternFill patternType="solid">
        <fgColor rgb="FF00FFFF"/>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37">
    <xf numFmtId="0" fontId="0" fillId="0" borderId="0" xfId="0"/>
    <xf numFmtId="0" fontId="4" fillId="0" borderId="0" xfId="0" applyFont="1"/>
    <xf numFmtId="0" fontId="2" fillId="0" borderId="0" xfId="0" applyFont="1"/>
    <xf numFmtId="0" fontId="5" fillId="0" borderId="0" xfId="0" applyFont="1"/>
    <xf numFmtId="0" fontId="0" fillId="0" borderId="0" xfId="0" applyAlignment="1">
      <alignment wrapText="1"/>
    </xf>
    <xf numFmtId="1" fontId="0" fillId="0" borderId="0" xfId="0" applyNumberFormat="1"/>
    <xf numFmtId="164" fontId="0" fillId="0" borderId="0" xfId="0" applyNumberFormat="1"/>
    <xf numFmtId="3" fontId="0" fillId="0" borderId="0" xfId="0" applyNumberFormat="1"/>
    <xf numFmtId="44" fontId="0" fillId="0" borderId="0" xfId="0" applyNumberFormat="1"/>
    <xf numFmtId="164" fontId="0" fillId="0" borderId="0" xfId="1" applyNumberFormat="1" applyFont="1"/>
    <xf numFmtId="165" fontId="0" fillId="0" borderId="0" xfId="1" applyNumberFormat="1" applyFont="1"/>
    <xf numFmtId="165" fontId="0" fillId="0" borderId="0" xfId="0" applyNumberFormat="1"/>
    <xf numFmtId="9" fontId="0" fillId="0" borderId="0" xfId="2" applyFont="1"/>
    <xf numFmtId="9" fontId="0" fillId="0" borderId="0" xfId="2" applyFont="1" applyAlignment="1">
      <alignment wrapText="1"/>
    </xf>
    <xf numFmtId="0" fontId="1" fillId="0" borderId="0" xfId="0" applyFont="1"/>
    <xf numFmtId="1" fontId="0" fillId="0" borderId="0" xfId="0" applyNumberFormat="1" applyProtection="1">
      <protection locked="0"/>
    </xf>
    <xf numFmtId="3" fontId="0" fillId="3" borderId="0" xfId="0" applyNumberFormat="1" applyFill="1" applyProtection="1">
      <protection locked="0"/>
    </xf>
    <xf numFmtId="164" fontId="0" fillId="4" borderId="0" xfId="0" applyNumberFormat="1" applyFill="1"/>
    <xf numFmtId="0" fontId="7" fillId="0" borderId="0" xfId="0" applyFont="1"/>
    <xf numFmtId="165" fontId="6" fillId="2" borderId="0" xfId="1" applyNumberFormat="1" applyFont="1" applyFill="1" applyProtection="1">
      <protection locked="0"/>
    </xf>
    <xf numFmtId="165" fontId="0" fillId="2" borderId="0" xfId="1" applyNumberFormat="1" applyFont="1" applyFill="1" applyProtection="1">
      <protection locked="0"/>
    </xf>
    <xf numFmtId="1" fontId="0" fillId="2" borderId="0" xfId="0" applyNumberFormat="1" applyFill="1" applyAlignment="1" applyProtection="1">
      <alignment wrapText="1"/>
      <protection locked="0"/>
    </xf>
    <xf numFmtId="1" fontId="0" fillId="2" borderId="0" xfId="0" applyNumberFormat="1" applyFill="1" applyProtection="1">
      <protection locked="0"/>
    </xf>
    <xf numFmtId="0" fontId="8" fillId="0" borderId="0" xfId="0" applyFont="1"/>
    <xf numFmtId="166" fontId="0" fillId="2" borderId="0" xfId="0" applyNumberFormat="1" applyFill="1" applyProtection="1">
      <protection locked="0"/>
    </xf>
    <xf numFmtId="0" fontId="1" fillId="5" borderId="0" xfId="0" applyFont="1" applyFill="1" applyAlignment="1">
      <alignment horizontal="center"/>
    </xf>
    <xf numFmtId="166" fontId="0" fillId="0" borderId="0" xfId="0" applyNumberFormat="1"/>
    <xf numFmtId="1" fontId="0" fillId="0" borderId="0" xfId="2" applyNumberFormat="1" applyFont="1"/>
    <xf numFmtId="1" fontId="0" fillId="3" borderId="0" xfId="0" applyNumberFormat="1" applyFill="1" applyProtection="1">
      <protection locked="0"/>
    </xf>
    <xf numFmtId="3" fontId="0" fillId="0" borderId="0" xfId="0" applyNumberFormat="1" applyAlignment="1">
      <alignment horizontal="right"/>
    </xf>
    <xf numFmtId="4" fontId="0" fillId="0" borderId="0" xfId="0" applyNumberFormat="1"/>
    <xf numFmtId="164" fontId="0" fillId="4" borderId="0" xfId="1" applyNumberFormat="1" applyFont="1" applyFill="1"/>
    <xf numFmtId="164" fontId="0" fillId="0" borderId="0" xfId="1" applyNumberFormat="1" applyFont="1" applyAlignment="1">
      <alignment horizontal="right"/>
    </xf>
    <xf numFmtId="0" fontId="4" fillId="0" borderId="0" xfId="0" applyFont="1" applyAlignment="1">
      <alignment horizontal="center" wrapText="1"/>
    </xf>
    <xf numFmtId="164" fontId="7" fillId="4" borderId="0" xfId="0" applyNumberFormat="1" applyFont="1" applyFill="1"/>
    <xf numFmtId="0" fontId="0" fillId="5" borderId="0" xfId="0" applyFill="1" applyProtection="1">
      <protection locked="0"/>
    </xf>
    <xf numFmtId="1" fontId="0" fillId="0" borderId="0" xfId="0" applyNumberFormat="1" applyProtection="1"/>
  </cellXfs>
  <cellStyles count="3">
    <cellStyle name="Currency" xfId="1" builtinId="4"/>
    <cellStyle name="Normal" xfId="0" builtinId="0"/>
    <cellStyle name="Percent" xfId="2" builtinId="5"/>
  </cellStyles>
  <dxfs count="203">
    <dxf>
      <numFmt numFmtId="1" formatCode="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1" formatCode="0"/>
    </dxf>
    <dxf>
      <numFmt numFmtId="1" formatCode="0"/>
    </dxf>
    <dxf>
      <numFmt numFmtId="1" formatCode="0"/>
    </dxf>
    <dxf>
      <alignment horizontal="general" vertical="bottom" textRotation="0" wrapText="1" indent="0" justifyLastLine="0" shrinkToFit="0" readingOrder="0"/>
    </dxf>
    <dxf>
      <numFmt numFmtId="164" formatCode="&quot;$&quot;#,##0.00"/>
    </dxf>
    <dxf>
      <numFmt numFmtId="164" formatCode="&quot;$&quot;#,##0.00"/>
    </dxf>
    <dxf>
      <numFmt numFmtId="165" formatCode="[$$-409]#,##0.00_);\([$$-409]#,##0.00\)"/>
    </dxf>
    <dxf>
      <numFmt numFmtId="4" formatCode="#,##0.00"/>
    </dxf>
    <dxf>
      <numFmt numFmtId="4" formatCode="#,##0.00"/>
    </dxf>
    <dxf>
      <alignment horizontal="center" textRotation="0" wrapText="1" indent="0" justifyLastLine="0" shrinkToFit="0" readingOrder="0"/>
    </dxf>
  </dxfs>
  <tableStyles count="0" defaultTableStyle="TableStyleMedium2" defaultPivotStyle="PivotStyleLight16"/>
  <colors>
    <mruColors>
      <color rgb="FF00FFFF"/>
      <color rgb="FFFFFFCC"/>
      <color rgb="FFFFFF66"/>
      <color rgb="FFFFFF99"/>
      <color rgb="FF99FF99"/>
      <color rgb="FFFF9999"/>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1.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2.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3.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4.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5.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6.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7.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8.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19.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 Id="rId4"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21.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22.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23.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24.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25.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26.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6.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7.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8.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_rels/drawing9.xml.rels><?xml version="1.0" encoding="UTF-8" standalone="yes"?>
<Relationships xmlns="http://schemas.openxmlformats.org/package/2006/relationships"><Relationship Id="rId2" Type="http://schemas.openxmlformats.org/officeDocument/2006/relationships/hyperlink" Target="https://www.fns.usda.gov/fdd/value-donated-foods-notices" TargetMode="External"/><Relationship Id="rId1" Type="http://schemas.openxmlformats.org/officeDocument/2006/relationships/hyperlink" Target="https://www.fns.usda.gov/cacfp/reimbursement-rates"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2524125</xdr:colOff>
      <xdr:row>6</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04825"/>
          <a:ext cx="521017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chart below shows your total CACFP Reimbursement Rate amount for all sites, your total Cash in Lieu Reimbursement amount for all sites, and a grand total of all estimated reimbursement amounts for all sites. </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9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9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9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9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9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9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9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9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9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9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A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A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A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A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A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A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A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A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A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A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B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B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B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B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B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B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B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B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B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B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B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B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C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C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C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C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C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C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C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C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C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C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C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C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C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D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D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D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D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D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D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D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D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D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D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D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D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D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E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E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E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E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E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E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E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E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E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E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E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F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F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F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F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F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F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F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F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F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F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F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F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F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F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0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0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0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0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0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0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0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0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0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0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0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1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1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1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1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1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1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1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1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1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1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1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2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2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2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2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a:p>
          <a:endParaRPr lang="en-US" sz="1100"/>
        </a:p>
        <a:p>
          <a:r>
            <a:rPr lang="en-US" sz="1100" b="1"/>
            <a:t>Remember:</a:t>
          </a:r>
          <a:r>
            <a:rPr lang="en-US" sz="1100" b="1" baseline="0"/>
            <a:t> </a:t>
          </a:r>
          <a:r>
            <a:rPr lang="en-US" sz="1100" baseline="0"/>
            <a:t>If a family does </a:t>
          </a:r>
          <a:r>
            <a:rPr lang="en-US" sz="1100" u="sng" baseline="0"/>
            <a:t>not</a:t>
          </a:r>
          <a:r>
            <a:rPr lang="en-US" sz="1100" baseline="0"/>
            <a:t> return a Meal Benefit Application then the participant(s) must go into the </a:t>
          </a:r>
          <a:r>
            <a:rPr lang="en-US" sz="1100" b="1" u="none" baseline="0"/>
            <a:t>'Denied' </a:t>
          </a:r>
          <a:r>
            <a:rPr lang="en-US" sz="1100" baseline="0"/>
            <a:t>Meal Determination Category until a </a:t>
          </a:r>
          <a:r>
            <a:rPr lang="en-US" sz="1100" i="1" baseline="0"/>
            <a:t>complete and current</a:t>
          </a:r>
          <a:r>
            <a:rPr lang="en-US" sz="1100" baseline="0"/>
            <a:t> application is returned.</a:t>
          </a:r>
          <a:endParaRPr lang="en-US" sz="1100"/>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2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2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2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2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2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2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2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2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2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2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100-000002000000}"/>
            </a:ext>
          </a:extLst>
        </xdr:cNvPr>
        <xdr:cNvSpPr/>
      </xdr:nvSpPr>
      <xdr:spPr>
        <a:xfrm>
          <a:off x="0" y="2095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100-000003000000}"/>
            </a:ext>
          </a:extLst>
        </xdr:cNvPr>
        <xdr:cNvSpPr/>
      </xdr:nvSpPr>
      <xdr:spPr>
        <a:xfrm>
          <a:off x="4467225" y="2095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100-000004000000}"/>
            </a:ext>
          </a:extLst>
        </xdr:cNvPr>
        <xdr:cNvSpPr/>
      </xdr:nvSpPr>
      <xdr:spPr>
        <a:xfrm>
          <a:off x="8648700" y="2095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100-000005000000}"/>
            </a:ext>
          </a:extLst>
        </xdr:cNvPr>
        <xdr:cNvSpPr/>
      </xdr:nvSpPr>
      <xdr:spPr>
        <a:xfrm>
          <a:off x="809626" y="2286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895850" y="532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9525" y="2705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a:p>
          <a:endParaRPr lang="en-US" sz="1100"/>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476750" y="2705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5314951" y="2286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648700" y="2705099"/>
          <a:ext cx="62007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100-00000C000000}"/>
            </a:ext>
          </a:extLst>
        </xdr:cNvPr>
        <xdr:cNvSpPr txBox="1"/>
      </xdr:nvSpPr>
      <xdr:spPr>
        <a:xfrm>
          <a:off x="3533775" y="3238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5468601" y="2705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100-00000E000000}"/>
            </a:ext>
          </a:extLst>
        </xdr:cNvPr>
        <xdr:cNvSpPr txBox="1"/>
      </xdr:nvSpPr>
      <xdr:spPr>
        <a:xfrm>
          <a:off x="923925" y="3590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100-00000F000000}"/>
            </a:ext>
          </a:extLst>
        </xdr:cNvPr>
        <xdr:cNvSpPr/>
      </xdr:nvSpPr>
      <xdr:spPr>
        <a:xfrm>
          <a:off x="15459075" y="2085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100-000010000000}"/>
            </a:ext>
          </a:extLst>
        </xdr:cNvPr>
        <xdr:cNvSpPr/>
      </xdr:nvSpPr>
      <xdr:spPr>
        <a:xfrm>
          <a:off x="9725024" y="2286000"/>
          <a:ext cx="37052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100-000011000000}"/>
            </a:ext>
          </a:extLst>
        </xdr:cNvPr>
        <xdr:cNvSpPr txBox="1"/>
      </xdr:nvSpPr>
      <xdr:spPr>
        <a:xfrm>
          <a:off x="18526125" y="3619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editAs="oneCell">
    <xdr:from>
      <xdr:col>9</xdr:col>
      <xdr:colOff>504825</xdr:colOff>
      <xdr:row>0</xdr:row>
      <xdr:rowOff>85725</xdr:rowOff>
    </xdr:from>
    <xdr:to>
      <xdr:col>13</xdr:col>
      <xdr:colOff>353900</xdr:colOff>
      <xdr:row>9</xdr:row>
      <xdr:rowOff>9525</xdr:rowOff>
    </xdr:to>
    <xdr:pic>
      <xdr:nvPicPr>
        <xdr:cNvPr id="18" name="Picture 17">
          <a:extLst>
            <a:ext uri="{FF2B5EF4-FFF2-40B4-BE49-F238E27FC236}">
              <a16:creationId xmlns:a16="http://schemas.microsoft.com/office/drawing/2014/main" id="{00410BB6-B246-C437-E7FC-2464B9346482}"/>
            </a:ext>
          </a:extLst>
        </xdr:cNvPr>
        <xdr:cNvPicPr>
          <a:picLocks noChangeAspect="1"/>
        </xdr:cNvPicPr>
      </xdr:nvPicPr>
      <xdr:blipFill>
        <a:blip xmlns:r="http://schemas.openxmlformats.org/officeDocument/2006/relationships" r:embed="rId3"/>
        <a:stretch>
          <a:fillRect/>
        </a:stretch>
      </xdr:blipFill>
      <xdr:spPr>
        <a:xfrm>
          <a:off x="10858500" y="85725"/>
          <a:ext cx="4106750" cy="1724025"/>
        </a:xfrm>
        <a:prstGeom prst="rect">
          <a:avLst/>
        </a:prstGeom>
      </xdr:spPr>
    </xdr:pic>
    <xdr:clientData/>
  </xdr:twoCellAnchor>
  <xdr:twoCellAnchor editAs="oneCell">
    <xdr:from>
      <xdr:col>16</xdr:col>
      <xdr:colOff>76200</xdr:colOff>
      <xdr:row>0</xdr:row>
      <xdr:rowOff>295274</xdr:rowOff>
    </xdr:from>
    <xdr:to>
      <xdr:col>18</xdr:col>
      <xdr:colOff>734952</xdr:colOff>
      <xdr:row>10</xdr:row>
      <xdr:rowOff>19049</xdr:rowOff>
    </xdr:to>
    <xdr:pic>
      <xdr:nvPicPr>
        <xdr:cNvPr id="19" name="Picture 18">
          <a:extLst>
            <a:ext uri="{FF2B5EF4-FFF2-40B4-BE49-F238E27FC236}">
              <a16:creationId xmlns:a16="http://schemas.microsoft.com/office/drawing/2014/main" id="{2B191A56-2E85-7A15-3CA4-C301559A40A0}"/>
            </a:ext>
          </a:extLst>
        </xdr:cNvPr>
        <xdr:cNvPicPr>
          <a:picLocks noChangeAspect="1"/>
        </xdr:cNvPicPr>
      </xdr:nvPicPr>
      <xdr:blipFill>
        <a:blip xmlns:r="http://schemas.openxmlformats.org/officeDocument/2006/relationships" r:embed="rId4"/>
        <a:stretch>
          <a:fillRect/>
        </a:stretch>
      </xdr:blipFill>
      <xdr:spPr>
        <a:xfrm>
          <a:off x="17716500" y="295274"/>
          <a:ext cx="2944752" cy="17049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3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3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3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3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3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3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3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3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3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3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3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3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3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4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4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4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4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4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4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4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4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4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4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4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4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5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5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5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5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5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5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5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5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5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5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5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6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6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6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6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6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6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6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6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6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6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6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6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6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7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7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7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7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7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7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7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7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7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7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7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7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7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8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8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8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8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8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8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8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8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8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8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8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8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19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19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19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19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19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19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19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19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19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19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19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19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19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2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2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2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2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2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2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2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2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2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3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3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3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3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3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3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3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3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4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4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4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4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4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4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4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4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4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4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5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5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5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5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5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5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5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5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5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5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6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6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6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6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6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6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6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6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6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6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7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7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7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7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7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7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7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7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7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7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9525</xdr:rowOff>
    </xdr:from>
    <xdr:to>
      <xdr:col>0</xdr:col>
      <xdr:colOff>600075</xdr:colOff>
      <xdr:row>14</xdr:row>
      <xdr:rowOff>228600</xdr:rowOff>
    </xdr:to>
    <xdr:sp macro="" textlink="">
      <xdr:nvSpPr>
        <xdr:cNvPr id="2" name="Flowchart: Connector 1">
          <a:extLst>
            <a:ext uri="{FF2B5EF4-FFF2-40B4-BE49-F238E27FC236}">
              <a16:creationId xmlns:a16="http://schemas.microsoft.com/office/drawing/2014/main" id="{00000000-0008-0000-0800-000002000000}"/>
            </a:ext>
          </a:extLst>
        </xdr:cNvPr>
        <xdr:cNvSpPr/>
      </xdr:nvSpPr>
      <xdr:spPr>
        <a:xfrm>
          <a:off x="0" y="2476500"/>
          <a:ext cx="600075" cy="600075"/>
        </a:xfrm>
        <a:prstGeom prst="flowChartConnector">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1</a:t>
          </a:r>
        </a:p>
      </xdr:txBody>
    </xdr:sp>
    <xdr:clientData/>
  </xdr:twoCellAnchor>
  <xdr:twoCellAnchor>
    <xdr:from>
      <xdr:col>4</xdr:col>
      <xdr:colOff>9525</xdr:colOff>
      <xdr:row>12</xdr:row>
      <xdr:rowOff>9525</xdr:rowOff>
    </xdr:from>
    <xdr:to>
      <xdr:col>4</xdr:col>
      <xdr:colOff>609600</xdr:colOff>
      <xdr:row>14</xdr:row>
      <xdr:rowOff>228600</xdr:rowOff>
    </xdr:to>
    <xdr:sp macro="" textlink="">
      <xdr:nvSpPr>
        <xdr:cNvPr id="3" name="Flowchart: Connector 2">
          <a:extLst>
            <a:ext uri="{FF2B5EF4-FFF2-40B4-BE49-F238E27FC236}">
              <a16:creationId xmlns:a16="http://schemas.microsoft.com/office/drawing/2014/main" id="{00000000-0008-0000-0800-000003000000}"/>
            </a:ext>
          </a:extLst>
        </xdr:cNvPr>
        <xdr:cNvSpPr/>
      </xdr:nvSpPr>
      <xdr:spPr>
        <a:xfrm>
          <a:off x="4467225"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2</a:t>
          </a:r>
        </a:p>
      </xdr:txBody>
    </xdr:sp>
    <xdr:clientData/>
  </xdr:twoCellAnchor>
  <xdr:twoCellAnchor>
    <xdr:from>
      <xdr:col>8</xdr:col>
      <xdr:colOff>9525</xdr:colOff>
      <xdr:row>12</xdr:row>
      <xdr:rowOff>9525</xdr:rowOff>
    </xdr:from>
    <xdr:to>
      <xdr:col>8</xdr:col>
      <xdr:colOff>609600</xdr:colOff>
      <xdr:row>14</xdr:row>
      <xdr:rowOff>228600</xdr:rowOff>
    </xdr:to>
    <xdr:sp macro="" textlink="">
      <xdr:nvSpPr>
        <xdr:cNvPr id="4" name="Flowchart: Connector 3">
          <a:extLst>
            <a:ext uri="{FF2B5EF4-FFF2-40B4-BE49-F238E27FC236}">
              <a16:creationId xmlns:a16="http://schemas.microsoft.com/office/drawing/2014/main" id="{00000000-0008-0000-0800-000004000000}"/>
            </a:ext>
          </a:extLst>
        </xdr:cNvPr>
        <xdr:cNvSpPr/>
      </xdr:nvSpPr>
      <xdr:spPr>
        <a:xfrm>
          <a:off x="8648700" y="2476500"/>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3</a:t>
          </a:r>
        </a:p>
      </xdr:txBody>
    </xdr:sp>
    <xdr:clientData/>
  </xdr:twoCellAnchor>
  <xdr:twoCellAnchor>
    <xdr:from>
      <xdr:col>0</xdr:col>
      <xdr:colOff>809626</xdr:colOff>
      <xdr:row>13</xdr:row>
      <xdr:rowOff>9525</xdr:rowOff>
    </xdr:from>
    <xdr:to>
      <xdr:col>2</xdr:col>
      <xdr:colOff>962025</xdr:colOff>
      <xdr:row>14</xdr:row>
      <xdr:rowOff>57150</xdr:rowOff>
    </xdr:to>
    <xdr:sp macro="" textlink="">
      <xdr:nvSpPr>
        <xdr:cNvPr id="5" name="Right Arrow 4">
          <a:extLst>
            <a:ext uri="{FF2B5EF4-FFF2-40B4-BE49-F238E27FC236}">
              <a16:creationId xmlns:a16="http://schemas.microsoft.com/office/drawing/2014/main" id="{00000000-0008-0000-0800-000005000000}"/>
            </a:ext>
          </a:extLst>
        </xdr:cNvPr>
        <xdr:cNvSpPr/>
      </xdr:nvSpPr>
      <xdr:spPr>
        <a:xfrm>
          <a:off x="809626" y="2667000"/>
          <a:ext cx="2400299" cy="238125"/>
        </a:xfrm>
        <a:prstGeom prst="right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438150</xdr:colOff>
      <xdr:row>18</xdr:row>
      <xdr:rowOff>0</xdr:rowOff>
    </xdr:from>
    <xdr:ext cx="184731" cy="264560"/>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4895850"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9525</xdr:colOff>
      <xdr:row>15</xdr:row>
      <xdr:rowOff>9527</xdr:rowOff>
    </xdr:from>
    <xdr:to>
      <xdr:col>3</xdr:col>
      <xdr:colOff>0</xdr:colOff>
      <xdr:row>16</xdr:row>
      <xdr:rowOff>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9525" y="3086102"/>
          <a:ext cx="3524250" cy="2019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Input the Reimbursement Rates for all</a:t>
          </a:r>
          <a:r>
            <a:rPr lang="en-US" sz="1100" baseline="0"/>
            <a:t> Meal Periods and Meal Determination Categories </a:t>
          </a:r>
          <a:r>
            <a:rPr lang="en-US" sz="1100"/>
            <a:t>below for the current Fiscal Year</a:t>
          </a:r>
          <a:r>
            <a:rPr lang="en-US" sz="1100" baseline="0"/>
            <a:t> in the </a:t>
          </a:r>
          <a:r>
            <a:rPr lang="en-US" sz="1100" b="1" i="1" baseline="0"/>
            <a:t>yellow </a:t>
          </a:r>
          <a:r>
            <a:rPr lang="en-US" sz="1100" baseline="0"/>
            <a:t>cells.</a:t>
          </a:r>
          <a:endParaRPr lang="en-US" sz="1100"/>
        </a:p>
        <a:p>
          <a:endParaRPr lang="en-US" sz="1100" b="0"/>
        </a:p>
        <a:p>
          <a:r>
            <a:rPr lang="en-US" sz="1100" b="0"/>
            <a:t>CACFP Reimbursement Rates for the current Fiscal Year can be found HERE</a:t>
          </a:r>
          <a:r>
            <a:rPr lang="en-US" sz="1100"/>
            <a:t>.</a:t>
          </a:r>
        </a:p>
      </xdr:txBody>
    </xdr:sp>
    <xdr:clientData/>
  </xdr:twoCellAnchor>
  <xdr:twoCellAnchor>
    <xdr:from>
      <xdr:col>4</xdr:col>
      <xdr:colOff>19050</xdr:colOff>
      <xdr:row>15</xdr:row>
      <xdr:rowOff>9525</xdr:rowOff>
    </xdr:from>
    <xdr:to>
      <xdr:col>6</xdr:col>
      <xdr:colOff>1095375</xdr:colOff>
      <xdr:row>15</xdr:row>
      <xdr:rowOff>2019300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4476750" y="3086100"/>
          <a:ext cx="3286125"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your Anticipated Enrollment for each Meal Determination Category in the </a:t>
          </a:r>
          <a:r>
            <a:rPr lang="en-US" sz="1100" b="1" i="1"/>
            <a:t>yellow</a:t>
          </a:r>
          <a:r>
            <a:rPr lang="en-US" sz="1100"/>
            <a:t> cells</a:t>
          </a:r>
          <a:r>
            <a:rPr lang="en-US" sz="1100" baseline="0"/>
            <a:t>. The claiming percentage for your organization will be auto-calculated for you.</a:t>
          </a:r>
          <a:endParaRPr lang="en-US" sz="1100"/>
        </a:p>
      </xdr:txBody>
    </xdr:sp>
    <xdr:clientData/>
  </xdr:twoCellAnchor>
  <xdr:twoCellAnchor>
    <xdr:from>
      <xdr:col>4</xdr:col>
      <xdr:colOff>857251</xdr:colOff>
      <xdr:row>13</xdr:row>
      <xdr:rowOff>9525</xdr:rowOff>
    </xdr:from>
    <xdr:to>
      <xdr:col>6</xdr:col>
      <xdr:colOff>819151</xdr:colOff>
      <xdr:row>14</xdr:row>
      <xdr:rowOff>57150</xdr:rowOff>
    </xdr:to>
    <xdr:sp macro="" textlink="">
      <xdr:nvSpPr>
        <xdr:cNvPr id="9" name="Right Arrow 8">
          <a:extLst>
            <a:ext uri="{FF2B5EF4-FFF2-40B4-BE49-F238E27FC236}">
              <a16:creationId xmlns:a16="http://schemas.microsoft.com/office/drawing/2014/main" id="{00000000-0008-0000-0800-000009000000}"/>
            </a:ext>
          </a:extLst>
        </xdr:cNvPr>
        <xdr:cNvSpPr/>
      </xdr:nvSpPr>
      <xdr:spPr>
        <a:xfrm>
          <a:off x="5314951" y="2667000"/>
          <a:ext cx="2171700"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8</xdr:col>
      <xdr:colOff>9525</xdr:colOff>
      <xdr:row>15</xdr:row>
      <xdr:rowOff>9524</xdr:rowOff>
    </xdr:from>
    <xdr:to>
      <xdr:col>14</xdr:col>
      <xdr:colOff>0</xdr:colOff>
      <xdr:row>16</xdr:row>
      <xdr:rowOff>0</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8648700" y="3086099"/>
          <a:ext cx="62388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table below</a:t>
          </a:r>
          <a:r>
            <a:rPr lang="en-US" sz="1100" baseline="0"/>
            <a:t>, enter how many meals you plan to serve per day for each meal period in the</a:t>
          </a:r>
          <a:r>
            <a:rPr lang="en-US" sz="1100" baseline="0">
              <a:solidFill>
                <a:sysClr val="windowText" lastClr="000000"/>
              </a:solidFill>
            </a:rPr>
            <a:t> </a:t>
          </a:r>
          <a:r>
            <a:rPr lang="en-US" sz="1100" b="1" i="1" baseline="0">
              <a:solidFill>
                <a:sysClr val="windowText" lastClr="000000"/>
              </a:solidFill>
            </a:rPr>
            <a:t>yellow </a:t>
          </a:r>
          <a:r>
            <a:rPr lang="en-US" sz="1100" baseline="0"/>
            <a:t>cells of the 'Estimated # of meals/days' column. </a:t>
          </a:r>
        </a:p>
        <a:p>
          <a:endParaRPr lang="en-US" sz="1100" baseline="0"/>
        </a:p>
        <a:p>
          <a:r>
            <a:rPr lang="en-US" sz="1100" baseline="0"/>
            <a:t>Enter your planned number of serving days per year per meal period in the </a:t>
          </a:r>
          <a:r>
            <a:rPr lang="en-US" sz="1100" b="1" i="1" baseline="0"/>
            <a:t>green</a:t>
          </a:r>
          <a:r>
            <a:rPr lang="en-US" sz="1100" baseline="0"/>
            <a:t> cells of the '# of Serving days/year' column. </a:t>
          </a:r>
        </a:p>
      </xdr:txBody>
    </xdr:sp>
    <xdr:clientData/>
  </xdr:twoCellAnchor>
  <xdr:twoCellAnchor>
    <xdr:from>
      <xdr:col>0</xdr:col>
      <xdr:colOff>9526</xdr:colOff>
      <xdr:row>2</xdr:row>
      <xdr:rowOff>9524</xdr:rowOff>
    </xdr:from>
    <xdr:to>
      <xdr:col>8</xdr:col>
      <xdr:colOff>981076</xdr:colOff>
      <xdr:row>9</xdr:row>
      <xdr:rowOff>0</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9526" y="495299"/>
          <a:ext cx="9610725" cy="135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form helps you to estimate (based on expected # of meals to be served in each meal category and planned service days) the amount of income you anticipate to receive from the CACFP. If you have multiple sites, enter the information for each site individually</a:t>
          </a:r>
          <a:r>
            <a:rPr lang="en-US" sz="1100" baseline="0"/>
            <a:t> by accessing the tabs ('Site 1', 'Site 2', etc.) that are located at the bottom of the workbook</a:t>
          </a:r>
          <a:r>
            <a:rPr lang="en-US" sz="1100"/>
            <a:t>. The 'Summary' tab will automatically total up the total reimbursement of each site/tab for</a:t>
          </a:r>
          <a:r>
            <a:rPr lang="en-US" sz="1100" baseline="0"/>
            <a:t> both the CACFP </a:t>
          </a:r>
          <a:r>
            <a:rPr lang="en-US" sz="1100" b="1" i="1" baseline="0"/>
            <a:t>and</a:t>
          </a:r>
          <a:r>
            <a:rPr lang="en-US" sz="1100" baseline="0"/>
            <a:t> cash in lieu reimbursement rate</a:t>
          </a:r>
          <a:r>
            <a:rPr lang="en-US" sz="1100"/>
            <a:t> to give you a final, total reimbursement estimation for your entire organization. </a:t>
          </a:r>
        </a:p>
        <a:p>
          <a:endParaRPr lang="en-US" sz="1100"/>
        </a:p>
        <a:p>
          <a:r>
            <a:rPr lang="en-US" sz="1100"/>
            <a:t>Please</a:t>
          </a:r>
          <a:r>
            <a:rPr lang="en-US" sz="1100" baseline="0"/>
            <a:t> note that due to the rounding of some categories, this calculator serves </a:t>
          </a:r>
          <a:r>
            <a:rPr lang="en-US" sz="1100" u="sng" baseline="0"/>
            <a:t>only</a:t>
          </a:r>
          <a:r>
            <a:rPr lang="en-US" sz="1100" baseline="0"/>
            <a:t> as a way to </a:t>
          </a:r>
          <a:r>
            <a:rPr lang="en-US" sz="1100" b="1" i="1" baseline="0"/>
            <a:t>ESTIMATE</a:t>
          </a:r>
          <a:r>
            <a:rPr lang="en-US" sz="1100" baseline="0"/>
            <a:t> the amount of your reimbursement and should </a:t>
          </a:r>
          <a:r>
            <a:rPr lang="en-US" sz="1100" u="sng" baseline="0"/>
            <a:t>not</a:t>
          </a:r>
          <a:r>
            <a:rPr lang="en-US" sz="1100" baseline="0"/>
            <a:t> be used to validate the amount of reimbursement you actually recieve.</a:t>
          </a:r>
          <a:endParaRPr lang="en-US" sz="1100"/>
        </a:p>
      </xdr:txBody>
    </xdr:sp>
    <xdr:clientData/>
  </xdr:twoCellAnchor>
  <xdr:twoCellAnchor>
    <xdr:from>
      <xdr:col>2</xdr:col>
      <xdr:colOff>1447800</xdr:colOff>
      <xdr:row>15</xdr:row>
      <xdr:rowOff>542925</xdr:rowOff>
    </xdr:from>
    <xdr:to>
      <xdr:col>2</xdr:col>
      <xdr:colOff>1771650</xdr:colOff>
      <xdr:row>15</xdr:row>
      <xdr:rowOff>781050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800-00000C000000}"/>
            </a:ext>
          </a:extLst>
        </xdr:cNvPr>
        <xdr:cNvSpPr txBox="1"/>
      </xdr:nvSpPr>
      <xdr:spPr>
        <a:xfrm>
          <a:off x="3533775" y="3619500"/>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9526</xdr:colOff>
      <xdr:row>15</xdr:row>
      <xdr:rowOff>9525</xdr:rowOff>
    </xdr:from>
    <xdr:to>
      <xdr:col>20</xdr:col>
      <xdr:colOff>0</xdr:colOff>
      <xdr:row>15</xdr:row>
      <xdr:rowOff>2019300</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5506701" y="3086100"/>
          <a:ext cx="5114924" cy="2009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Enter the cash in lieu reimbursement rate for the current Fiscal Year in the </a:t>
          </a:r>
          <a:r>
            <a:rPr lang="en-US" sz="1100" b="1" i="1" baseline="0"/>
            <a:t>yellow</a:t>
          </a:r>
          <a:r>
            <a:rPr lang="en-US" sz="1100" baseline="0"/>
            <a:t> cell of the 'Current Reimbursement Rate' column. </a:t>
          </a:r>
          <a:r>
            <a:rPr lang="en-US" sz="1100" baseline="0">
              <a:solidFill>
                <a:sysClr val="windowText" lastClr="000000"/>
              </a:solidFill>
            </a:rPr>
            <a:t>The number of meals you plan to serve per day, per meal period and how many serving days, per meal period, you plan to have over the course of a year will be auto-populated from the chart in Step 3.  </a:t>
          </a:r>
        </a:p>
        <a:p>
          <a:endParaRPr lang="en-US" sz="1100" baseline="0">
            <a:solidFill>
              <a:sysClr val="windowText" lastClr="000000"/>
            </a:solidFill>
          </a:endParaRPr>
        </a:p>
        <a:p>
          <a:r>
            <a:rPr lang="en-US" sz="1100">
              <a:solidFill>
                <a:sysClr val="windowText" lastClr="000000"/>
              </a:solidFill>
            </a:rPr>
            <a:t>This Fiscal Year's reimbursement rate can be found </a:t>
          </a:r>
          <a:r>
            <a:rPr lang="en-US" sz="1100" b="0">
              <a:solidFill>
                <a:sysClr val="windowText" lastClr="000000"/>
              </a:solidFill>
            </a:rPr>
            <a:t>HERE</a:t>
          </a:r>
          <a:r>
            <a:rPr lang="en-US" sz="1100">
              <a:solidFill>
                <a:sysClr val="windowText" lastClr="000000"/>
              </a:solidFill>
            </a:rPr>
            <a:t>. </a:t>
          </a:r>
        </a:p>
        <a:p>
          <a:endParaRPr lang="en-US" sz="1100">
            <a:solidFill>
              <a:sysClr val="windowText" lastClr="000000"/>
            </a:solidFill>
          </a:endParaRPr>
        </a:p>
        <a:p>
          <a:r>
            <a:rPr lang="en-US" sz="1100" b="1">
              <a:solidFill>
                <a:sysClr val="windowText" lastClr="000000"/>
              </a:solidFill>
            </a:rPr>
            <a:t>NOTE:</a:t>
          </a:r>
          <a:r>
            <a:rPr lang="en-US" sz="1100" b="1" baseline="0">
              <a:solidFill>
                <a:sysClr val="windowText" lastClr="000000"/>
              </a:solidFill>
            </a:rPr>
            <a:t> </a:t>
          </a:r>
          <a:r>
            <a:rPr lang="en-US" sz="1100" b="0" baseline="0">
              <a:solidFill>
                <a:sysClr val="windowText" lastClr="000000"/>
              </a:solidFill>
            </a:rPr>
            <a:t>Make sure to enter the reimbursement as a</a:t>
          </a:r>
          <a:r>
            <a:rPr lang="en-US" sz="1100" b="0" u="none" baseline="0">
              <a:solidFill>
                <a:sysClr val="windowText" lastClr="000000"/>
              </a:solidFill>
            </a:rPr>
            <a:t> </a:t>
          </a:r>
          <a:r>
            <a:rPr lang="en-US" sz="1100" b="0" u="sng" baseline="0">
              <a:solidFill>
                <a:sysClr val="windowText" lastClr="000000"/>
              </a:solidFill>
            </a:rPr>
            <a:t>dollar</a:t>
          </a:r>
          <a:r>
            <a:rPr lang="en-US" sz="1100" b="0" u="none" baseline="0">
              <a:solidFill>
                <a:sysClr val="windowText" lastClr="000000"/>
              </a:solidFill>
            </a:rPr>
            <a:t> </a:t>
          </a:r>
          <a:r>
            <a:rPr lang="en-US" sz="1100" b="0" baseline="0">
              <a:solidFill>
                <a:sysClr val="windowText" lastClr="000000"/>
              </a:solidFill>
            </a:rPr>
            <a:t>value rather than a cents value. For example- if the reimbursement rate is 23.50 </a:t>
          </a:r>
          <a:r>
            <a:rPr lang="en-US" sz="1100" b="1" i="1" baseline="0">
              <a:solidFill>
                <a:sysClr val="windowText" lastClr="000000"/>
              </a:solidFill>
            </a:rPr>
            <a:t>cents</a:t>
          </a:r>
          <a:r>
            <a:rPr lang="en-US" sz="1100" b="0" baseline="0">
              <a:solidFill>
                <a:sysClr val="windowText" lastClr="000000"/>
              </a:solidFill>
            </a:rPr>
            <a:t> per lunch/supper, make sure to enter the value as 0.2350 </a:t>
          </a:r>
          <a:r>
            <a:rPr lang="en-US" sz="1100" b="1" i="1" baseline="0">
              <a:solidFill>
                <a:sysClr val="windowText" lastClr="000000"/>
              </a:solidFill>
            </a:rPr>
            <a:t>dollars</a:t>
          </a:r>
          <a:r>
            <a:rPr lang="en-US" sz="1100" b="0" baseline="0">
              <a:solidFill>
                <a:sysClr val="windowText" lastClr="000000"/>
              </a:solidFill>
            </a:rPr>
            <a:t>.</a:t>
          </a:r>
          <a:endParaRPr lang="en-US" sz="1100" b="1">
            <a:solidFill>
              <a:sysClr val="windowText" lastClr="000000"/>
            </a:solidFill>
          </a:endParaRPr>
        </a:p>
        <a:p>
          <a:endParaRPr lang="en-US" sz="1100">
            <a:solidFill>
              <a:sysClr val="windowText" lastClr="000000"/>
            </a:solidFill>
          </a:endParaRPr>
        </a:p>
      </xdr:txBody>
    </xdr:sp>
    <xdr:clientData/>
  </xdr:twoCellAnchor>
  <xdr:oneCellAnchor>
    <xdr:from>
      <xdr:col>0</xdr:col>
      <xdr:colOff>923925</xdr:colOff>
      <xdr:row>15</xdr:row>
      <xdr:rowOff>895351</xdr:rowOff>
    </xdr:from>
    <xdr:ext cx="257174" cy="190500"/>
    <xdr:sp macro="" textlink="">
      <xdr:nvSpPr>
        <xdr:cNvPr id="14" name="TextBox 13">
          <a:hlinkClick xmlns:r="http://schemas.openxmlformats.org/officeDocument/2006/relationships" r:id="rId1"/>
          <a:extLst>
            <a:ext uri="{FF2B5EF4-FFF2-40B4-BE49-F238E27FC236}">
              <a16:creationId xmlns:a16="http://schemas.microsoft.com/office/drawing/2014/main" id="{00000000-0008-0000-0800-00000E000000}"/>
            </a:ext>
          </a:extLst>
        </xdr:cNvPr>
        <xdr:cNvSpPr txBox="1"/>
      </xdr:nvSpPr>
      <xdr:spPr>
        <a:xfrm>
          <a:off x="923925" y="3971926"/>
          <a:ext cx="257174" cy="190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15</xdr:col>
      <xdr:colOff>0</xdr:colOff>
      <xdr:row>12</xdr:row>
      <xdr:rowOff>0</xdr:rowOff>
    </xdr:from>
    <xdr:to>
      <xdr:col>15</xdr:col>
      <xdr:colOff>600075</xdr:colOff>
      <xdr:row>14</xdr:row>
      <xdr:rowOff>219075</xdr:rowOff>
    </xdr:to>
    <xdr:sp macro="" textlink="">
      <xdr:nvSpPr>
        <xdr:cNvPr id="15" name="Flowchart: Connector 14">
          <a:extLst>
            <a:ext uri="{FF2B5EF4-FFF2-40B4-BE49-F238E27FC236}">
              <a16:creationId xmlns:a16="http://schemas.microsoft.com/office/drawing/2014/main" id="{00000000-0008-0000-0800-00000F000000}"/>
            </a:ext>
          </a:extLst>
        </xdr:cNvPr>
        <xdr:cNvSpPr/>
      </xdr:nvSpPr>
      <xdr:spPr>
        <a:xfrm>
          <a:off x="15497175" y="2466975"/>
          <a:ext cx="600075" cy="600075"/>
        </a:xfrm>
        <a:prstGeom prst="flowChartConnector">
          <a:avLst/>
        </a:prstGeom>
        <a:solidFill>
          <a:sysClr val="window" lastClr="FFFFFF"/>
        </a:solidFill>
        <a:ln w="12700"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4</a:t>
          </a:r>
        </a:p>
      </xdr:txBody>
    </xdr:sp>
    <xdr:clientData/>
  </xdr:twoCellAnchor>
  <xdr:twoCellAnchor>
    <xdr:from>
      <xdr:col>10</xdr:col>
      <xdr:colOff>95249</xdr:colOff>
      <xdr:row>13</xdr:row>
      <xdr:rowOff>9525</xdr:rowOff>
    </xdr:from>
    <xdr:to>
      <xdr:col>12</xdr:col>
      <xdr:colOff>1000124</xdr:colOff>
      <xdr:row>14</xdr:row>
      <xdr:rowOff>57150</xdr:rowOff>
    </xdr:to>
    <xdr:sp macro="" textlink="">
      <xdr:nvSpPr>
        <xdr:cNvPr id="16" name="Right Arrow 15">
          <a:extLst>
            <a:ext uri="{FF2B5EF4-FFF2-40B4-BE49-F238E27FC236}">
              <a16:creationId xmlns:a16="http://schemas.microsoft.com/office/drawing/2014/main" id="{00000000-0008-0000-0800-000010000000}"/>
            </a:ext>
          </a:extLst>
        </xdr:cNvPr>
        <xdr:cNvSpPr/>
      </xdr:nvSpPr>
      <xdr:spPr>
        <a:xfrm>
          <a:off x="10715624" y="2667000"/>
          <a:ext cx="2752725" cy="238125"/>
        </a:xfrm>
        <a:prstGeom prst="rightArrow">
          <a:avLst/>
        </a:prstGeom>
        <a:solidFill>
          <a:srgbClr val="5B9BD5">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18</xdr:col>
      <xdr:colOff>9525</xdr:colOff>
      <xdr:row>15</xdr:row>
      <xdr:rowOff>923926</xdr:rowOff>
    </xdr:from>
    <xdr:ext cx="276225" cy="104774"/>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800-000011000000}"/>
            </a:ext>
          </a:extLst>
        </xdr:cNvPr>
        <xdr:cNvSpPr txBox="1"/>
      </xdr:nvSpPr>
      <xdr:spPr>
        <a:xfrm>
          <a:off x="18564225" y="4000501"/>
          <a:ext cx="276225" cy="1047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C38" totalsRowShown="0" headerRowDxfId="202">
  <autoFilter ref="A9:C38" xr:uid="{00000000-0009-0000-0100-000001000000}">
    <filterColumn colId="0" hiddenButton="1"/>
    <filterColumn colId="1" hiddenButton="1"/>
    <filterColumn colId="2" hiddenButton="1"/>
  </autoFilter>
  <tableColumns count="3">
    <tableColumn id="1" xr3:uid="{00000000-0010-0000-0000-000001000000}" name="Site # and name"/>
    <tableColumn id="2" xr3:uid="{00000000-0010-0000-0000-000002000000}" name="CACFP Claiming Percentage Reimbursement" dataDxfId="201"/>
    <tableColumn id="3" xr3:uid="{00000000-0010-0000-0000-000003000000}" name="Estimated Cash in Lieu Reimbursement " dataDxfId="20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09000000}" name="Table938488" displayName="Table938488" ref="A20:C31" totalsRowShown="0">
  <autoFilter ref="A20:C31" xr:uid="{00000000-0009-0000-0100-000057000000}">
    <filterColumn colId="0" hiddenButton="1"/>
    <filterColumn colId="1" hiddenButton="1"/>
    <filterColumn colId="2" hiddenButton="1"/>
  </autoFilter>
  <tableColumns count="3">
    <tableColumn id="1" xr3:uid="{00000000-0010-0000-0900-000001000000}" name="Meal Period"/>
    <tableColumn id="3" xr3:uid="{00000000-0010-0000-0900-000003000000}" name="Meal Determination Category"/>
    <tableColumn id="2" xr3:uid="{00000000-0010-0000-0900-000002000000}" name="Current Reimbursement Rates" dataDxfId="184" dataCellStyle="Currency"/>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000000-000C-0000-FFFF-FFFF63000000}" name="Table126505458126130134142" displayName="Table126505458126130134142" ref="E20:G25" totalsRowShown="0" headerRowDxfId="5">
  <tableColumns count="3">
    <tableColumn id="1" xr3:uid="{00000000-0010-0000-6300-000001000000}" name="Meal Determination Category " dataDxfId="4"/>
    <tableColumn id="2" xr3:uid="{00000000-0010-0000-6300-000002000000}" name="Anticpated Enrollment" dataDxfId="3"/>
    <tableColumn id="4" xr3:uid="{00000000-0010-0000-6300-000004000000}" name="Claiming Percentage based on Eligibility Determination" dataDxfId="2"/>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00000000-000C-0000-FFFF-FFFF64000000}" name="Table37515559127131135143" displayName="Table37515559127131135143" ref="P20:T24" totalsRowShown="0">
  <autoFilter ref="P20:T24" xr:uid="{00000000-0009-0000-0100-00008E000000}">
    <filterColumn colId="0" hiddenButton="1"/>
    <filterColumn colId="1" hiddenButton="1"/>
    <filterColumn colId="2" hiddenButton="1"/>
    <filterColumn colId="3" hiddenButton="1"/>
    <filterColumn colId="4" hiddenButton="1"/>
  </autoFilter>
  <tableColumns count="5">
    <tableColumn id="5" xr3:uid="{00000000-0010-0000-6400-000005000000}" name="Meal Period"/>
    <tableColumn id="1" xr3:uid="{00000000-0010-0000-6400-000001000000}" name="Current Reimbursement Rate"/>
    <tableColumn id="2" xr3:uid="{00000000-0010-0000-6400-000002000000}" name="Estimated # of meals/day"/>
    <tableColumn id="3" xr3:uid="{00000000-0010-0000-6400-000003000000}" name="# of Serving Days/Year" dataDxfId="1"/>
    <tableColumn id="4" xr3:uid="{00000000-0010-0000-6400-000004000000}" name="Estimated Reimbursement "/>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0A000000}" name="Table1158589" displayName="Table1158589" ref="I20:N45" totalsRowShown="0">
  <tableColumns count="6">
    <tableColumn id="1" xr3:uid="{00000000-0010-0000-0A00-000001000000}" name="Meal Period"/>
    <tableColumn id="3" xr3:uid="{00000000-0010-0000-0A00-000003000000}" name="Estimated # of meals/day "/>
    <tableColumn id="2" xr3:uid="{00000000-0010-0000-0A00-000002000000}" name="# of Meal by Determination Category "/>
    <tableColumn id="4" xr3:uid="{00000000-0010-0000-0A00-000004000000}" name="# of Serving Days/Year"/>
    <tableColumn id="5" xr3:uid="{00000000-0010-0000-0A00-000005000000}" name="Current Reimbursement Rates" dataDxfId="183">
      <calculatedColumnFormula>" "&amp;TEXT(C21," $#.##")</calculatedColumnFormula>
    </tableColumn>
    <tableColumn id="6" xr3:uid="{00000000-0010-0000-0A00-000006000000}" name="Estimated Reimbursement " dataDxfId="182">
      <calculatedColumnFormula>"$"&amp;IF(COUNT(G3,#REF!,L21,M21)=4, PRODUCT(G3,#REF!,L21,M21), "")</calculatedColumnFormula>
    </tableColumn>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0B000000}" name="Table1268690" displayName="Table1268690" ref="E20:G25" totalsRowShown="0" headerRowDxfId="181">
  <tableColumns count="3">
    <tableColumn id="1" xr3:uid="{00000000-0010-0000-0B00-000001000000}" name="Meal Determination Category " dataDxfId="180"/>
    <tableColumn id="2" xr3:uid="{00000000-0010-0000-0B00-000002000000}" name="Anticpated Enrollment" dataDxfId="179"/>
    <tableColumn id="4" xr3:uid="{00000000-0010-0000-0B00-000004000000}" name="Claiming Percentage based on Eligibility Determination" dataDxfId="17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0C000000}" name="Table378791" displayName="Table378791" ref="P20:T24" totalsRowShown="0">
  <autoFilter ref="P20:T24" xr:uid="{00000000-0009-0000-0100-00005A000000}">
    <filterColumn colId="0" hiddenButton="1"/>
    <filterColumn colId="1" hiddenButton="1"/>
    <filterColumn colId="2" hiddenButton="1"/>
    <filterColumn colId="3" hiddenButton="1"/>
    <filterColumn colId="4" hiddenButton="1"/>
  </autoFilter>
  <tableColumns count="5">
    <tableColumn id="5" xr3:uid="{00000000-0010-0000-0C00-000005000000}" name="Meal Period"/>
    <tableColumn id="1" xr3:uid="{00000000-0010-0000-0C00-000001000000}" name="Current Reimbursement Rate"/>
    <tableColumn id="2" xr3:uid="{00000000-0010-0000-0C00-000002000000}" name="Estimated # of meals/day"/>
    <tableColumn id="3" xr3:uid="{00000000-0010-0000-0C00-000003000000}" name="# of Serving Days/Year" dataDxfId="177"/>
    <tableColumn id="4" xr3:uid="{00000000-0010-0000-0C00-000004000000}" name="Estimated Reimbursement "/>
  </tableColumns>
  <tableStyleInfo name="TableStyleMedium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0D000000}" name="Table93848892" displayName="Table93848892" ref="A20:C31" totalsRowShown="0">
  <autoFilter ref="A20:C31" xr:uid="{00000000-0009-0000-0100-00005B000000}">
    <filterColumn colId="0" hiddenButton="1"/>
    <filterColumn colId="1" hiddenButton="1"/>
    <filterColumn colId="2" hiddenButton="1"/>
  </autoFilter>
  <tableColumns count="3">
    <tableColumn id="1" xr3:uid="{00000000-0010-0000-0D00-000001000000}" name="Meal Period"/>
    <tableColumn id="3" xr3:uid="{00000000-0010-0000-0D00-000003000000}" name="Meal Determination Category"/>
    <tableColumn id="2" xr3:uid="{00000000-0010-0000-0D00-000002000000}" name="Current Reimbursement Rates" dataDxfId="176" dataCellStyle="Curren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0E000000}" name="Table115858993" displayName="Table115858993" ref="I20:N45" totalsRowShown="0">
  <tableColumns count="6">
    <tableColumn id="1" xr3:uid="{00000000-0010-0000-0E00-000001000000}" name="Meal Period"/>
    <tableColumn id="3" xr3:uid="{00000000-0010-0000-0E00-000003000000}" name="Estimated # of meals/day "/>
    <tableColumn id="2" xr3:uid="{00000000-0010-0000-0E00-000002000000}" name="# of Meal by Determination Category "/>
    <tableColumn id="4" xr3:uid="{00000000-0010-0000-0E00-000004000000}" name="# of Serving Days/Year"/>
    <tableColumn id="5" xr3:uid="{00000000-0010-0000-0E00-000005000000}" name="Current Reimbursement Rates" dataDxfId="175">
      <calculatedColumnFormula>" "&amp;TEXT(C21," $#.##")</calculatedColumnFormula>
    </tableColumn>
    <tableColumn id="6" xr3:uid="{00000000-0010-0000-0E00-000006000000}" name="Estimated Reimbursement " dataDxfId="174">
      <calculatedColumnFormula>"$"&amp;IF(COUNT(G3,#REF!,L21,M21)=4, PRODUCT(G3,#REF!,L21,M21), "")</calculatedColumnFormula>
    </tableColumn>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0F000000}" name="Table126869094" displayName="Table126869094" ref="E20:G25" totalsRowShown="0" headerRowDxfId="173">
  <tableColumns count="3">
    <tableColumn id="1" xr3:uid="{00000000-0010-0000-0F00-000001000000}" name="Meal Determination Category " dataDxfId="172"/>
    <tableColumn id="2" xr3:uid="{00000000-0010-0000-0F00-000002000000}" name="Anticpated Enrollment" dataDxfId="171"/>
    <tableColumn id="4" xr3:uid="{00000000-0010-0000-0F00-000004000000}" name="Claiming Percentage based on Eligibility Determination" dataDxfId="1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10000000}" name="Table37879195" displayName="Table37879195" ref="P20:T24" totalsRowShown="0">
  <autoFilter ref="P20:T24" xr:uid="{00000000-0009-0000-0100-00005E000000}">
    <filterColumn colId="0" hiddenButton="1"/>
    <filterColumn colId="1" hiddenButton="1"/>
    <filterColumn colId="2" hiddenButton="1"/>
    <filterColumn colId="3" hiddenButton="1"/>
    <filterColumn colId="4" hiddenButton="1"/>
  </autoFilter>
  <tableColumns count="5">
    <tableColumn id="5" xr3:uid="{00000000-0010-0000-1000-000005000000}" name="Meal Period"/>
    <tableColumn id="1" xr3:uid="{00000000-0010-0000-1000-000001000000}" name="Current Reimbursement Rate"/>
    <tableColumn id="2" xr3:uid="{00000000-0010-0000-1000-000002000000}" name="Estimated # of meals/day"/>
    <tableColumn id="3" xr3:uid="{00000000-0010-0000-1000-000003000000}" name="# of Serving Days/Year" dataDxfId="169"/>
    <tableColumn id="4" xr3:uid="{00000000-0010-0000-1000-000004000000}" name="Estimated Reimbursement "/>
  </tableColumns>
  <tableStyleInfo name="TableStyleMedium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11000000}" name="Table9384889296" displayName="Table9384889296" ref="A20:C31" totalsRowShown="0">
  <autoFilter ref="A20:C31" xr:uid="{00000000-0009-0000-0100-00005F000000}">
    <filterColumn colId="0" hiddenButton="1"/>
    <filterColumn colId="1" hiddenButton="1"/>
    <filterColumn colId="2" hiddenButton="1"/>
  </autoFilter>
  <tableColumns count="3">
    <tableColumn id="1" xr3:uid="{00000000-0010-0000-1100-000001000000}" name="Meal Period"/>
    <tableColumn id="3" xr3:uid="{00000000-0010-0000-1100-000003000000}" name="Meal Determination Category"/>
    <tableColumn id="2" xr3:uid="{00000000-0010-0000-1100-000002000000}" name="Current Reimbursement Rates" dataDxfId="168" dataCellStyle="Currency"/>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12000000}" name="Table11585899397" displayName="Table11585899397" ref="I20:N45" totalsRowShown="0">
  <tableColumns count="6">
    <tableColumn id="1" xr3:uid="{00000000-0010-0000-1200-000001000000}" name="Meal Period"/>
    <tableColumn id="3" xr3:uid="{00000000-0010-0000-1200-000003000000}" name="Estimated # of meals/day "/>
    <tableColumn id="2" xr3:uid="{00000000-0010-0000-1200-000002000000}" name="# of Meal by Determination Category "/>
    <tableColumn id="4" xr3:uid="{00000000-0010-0000-1200-000004000000}" name="# of Serving Days/Year"/>
    <tableColumn id="5" xr3:uid="{00000000-0010-0000-1200-000005000000}" name="Current Reimbursement Rates" dataDxfId="167">
      <calculatedColumnFormula>" "&amp;TEXT(C21," $#.##")</calculatedColumnFormula>
    </tableColumn>
    <tableColumn id="6" xr3:uid="{00000000-0010-0000-1200-000006000000}" name="Estimated Reimbursement " dataDxfId="166">
      <calculatedColumnFormula>"$"&amp;IF(COUNT(G3,#REF!,L21,M21)=4, PRODUCT(G3,#REF!,L21,M21), "")</calculatedColumnFormula>
    </tableColum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93" displayName="Table93" ref="A20:C31" totalsRowShown="0">
  <autoFilter ref="A20:C31" xr:uid="{00000000-0009-0000-0100-000002000000}">
    <filterColumn colId="0" hiddenButton="1"/>
    <filterColumn colId="1" hiddenButton="1"/>
    <filterColumn colId="2" hiddenButton="1"/>
  </autoFilter>
  <tableColumns count="3">
    <tableColumn id="1" xr3:uid="{00000000-0010-0000-0100-000001000000}" name="Meal Period"/>
    <tableColumn id="3" xr3:uid="{00000000-0010-0000-0100-000003000000}" name="Meal Determination Category"/>
    <tableColumn id="2" xr3:uid="{00000000-0010-0000-0100-000002000000}" name="Current Reimbursement Rates" dataDxfId="199" dataCellStyle="Currency"/>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13000000}" name="Table12686909498" displayName="Table12686909498" ref="E20:G25" totalsRowShown="0" headerRowDxfId="165">
  <tableColumns count="3">
    <tableColumn id="1" xr3:uid="{00000000-0010-0000-1300-000001000000}" name="Meal Determination Category " dataDxfId="164"/>
    <tableColumn id="2" xr3:uid="{00000000-0010-0000-1300-000002000000}" name="Anticpated Enrollment" dataDxfId="163"/>
    <tableColumn id="4" xr3:uid="{00000000-0010-0000-1300-000004000000}" name="Claiming Percentage based on Eligibility Determination" dataDxfId="16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14000000}" name="Table3787919599" displayName="Table3787919599" ref="P20:T24" totalsRowShown="0">
  <autoFilter ref="P20:T24" xr:uid="{00000000-0009-0000-0100-000062000000}">
    <filterColumn colId="0" hiddenButton="1"/>
    <filterColumn colId="1" hiddenButton="1"/>
    <filterColumn colId="2" hiddenButton="1"/>
    <filterColumn colId="3" hiddenButton="1"/>
    <filterColumn colId="4" hiddenButton="1"/>
  </autoFilter>
  <tableColumns count="5">
    <tableColumn id="5" xr3:uid="{00000000-0010-0000-1400-000005000000}" name="Meal Period"/>
    <tableColumn id="1" xr3:uid="{00000000-0010-0000-1400-000001000000}" name="Current Reimbursement Rate"/>
    <tableColumn id="2" xr3:uid="{00000000-0010-0000-1400-000002000000}" name="Estimated # of meals/day"/>
    <tableColumn id="3" xr3:uid="{00000000-0010-0000-1400-000003000000}" name="# of Serving Days/Year" dataDxfId="161"/>
    <tableColumn id="4" xr3:uid="{00000000-0010-0000-1400-000004000000}" name="Estimated Reimbursement "/>
  </tableColumns>
  <tableStyleInfo name="TableStyleMedium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15000000}" name="Table9384889296100" displayName="Table9384889296100" ref="A20:C31" totalsRowShown="0">
  <autoFilter ref="A20:C31" xr:uid="{00000000-0009-0000-0100-000063000000}">
    <filterColumn colId="0" hiddenButton="1"/>
    <filterColumn colId="1" hiddenButton="1"/>
    <filterColumn colId="2" hiddenButton="1"/>
  </autoFilter>
  <tableColumns count="3">
    <tableColumn id="1" xr3:uid="{00000000-0010-0000-1500-000001000000}" name="Meal Period"/>
    <tableColumn id="3" xr3:uid="{00000000-0010-0000-1500-000003000000}" name="Meal Determination Category"/>
    <tableColumn id="2" xr3:uid="{00000000-0010-0000-1500-000002000000}" name="Current Reimbursement Rates" dataDxfId="160" dataCellStyle="Currency"/>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16000000}" name="Table11585899397101" displayName="Table11585899397101" ref="I20:N45" totalsRowShown="0">
  <tableColumns count="6">
    <tableColumn id="1" xr3:uid="{00000000-0010-0000-1600-000001000000}" name="Meal Period"/>
    <tableColumn id="3" xr3:uid="{00000000-0010-0000-1600-000003000000}" name="Estimated # of meals/day "/>
    <tableColumn id="2" xr3:uid="{00000000-0010-0000-1600-000002000000}" name="# of Meal by Determination Category "/>
    <tableColumn id="4" xr3:uid="{00000000-0010-0000-1600-000004000000}" name="# of Serving Days/Year"/>
    <tableColumn id="5" xr3:uid="{00000000-0010-0000-1600-000005000000}" name="Current Reimbursement Rates" dataDxfId="159">
      <calculatedColumnFormula>" "&amp;TEXT(C21," $#.##")</calculatedColumnFormula>
    </tableColumn>
    <tableColumn id="6" xr3:uid="{00000000-0010-0000-1600-000006000000}" name="Estimated Reimbursement " dataDxfId="158">
      <calculatedColumnFormula>"$"&amp;IF(COUNT(G3,#REF!,L21,M21)=4, PRODUCT(G3,#REF!,L21,M21), "")</calculatedColumnFormula>
    </tableColumn>
  </tableColumns>
  <tableStyleInfo name="TableStyleMedium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17000000}" name="Table12686909498102" displayName="Table12686909498102" ref="E20:G25" totalsRowShown="0" headerRowDxfId="157">
  <tableColumns count="3">
    <tableColumn id="1" xr3:uid="{00000000-0010-0000-1700-000001000000}" name="Meal Determination Category " dataDxfId="156"/>
    <tableColumn id="2" xr3:uid="{00000000-0010-0000-1700-000002000000}" name="Anticpated Enrollment" dataDxfId="155"/>
    <tableColumn id="4" xr3:uid="{00000000-0010-0000-1700-000004000000}" name="Claiming Percentage based on Eligibility Determination" dataDxfId="154"/>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18000000}" name="Table3787919599103" displayName="Table3787919599103" ref="P20:T24" totalsRowShown="0">
  <autoFilter ref="P20:T24" xr:uid="{00000000-0009-0000-0100-000066000000}">
    <filterColumn colId="0" hiddenButton="1"/>
    <filterColumn colId="1" hiddenButton="1"/>
    <filterColumn colId="2" hiddenButton="1"/>
    <filterColumn colId="3" hiddenButton="1"/>
    <filterColumn colId="4" hiddenButton="1"/>
  </autoFilter>
  <tableColumns count="5">
    <tableColumn id="5" xr3:uid="{00000000-0010-0000-1800-000005000000}" name="Meal Period"/>
    <tableColumn id="1" xr3:uid="{00000000-0010-0000-1800-000001000000}" name="Current Reimbursement Rate"/>
    <tableColumn id="2" xr3:uid="{00000000-0010-0000-1800-000002000000}" name="Estimated # of meals/day"/>
    <tableColumn id="3" xr3:uid="{00000000-0010-0000-1800-000003000000}" name="# of Serving Days/Year" dataDxfId="153"/>
    <tableColumn id="4" xr3:uid="{00000000-0010-0000-1800-000004000000}" name="Estimated Reimbursement "/>
  </tableColumns>
  <tableStyleInfo name="TableStyleMedium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19000000}" name="Table93104" displayName="Table93104" ref="A20:C31" totalsRowShown="0">
  <autoFilter ref="A20:C31" xr:uid="{00000000-0009-0000-0100-000067000000}">
    <filterColumn colId="0" hiddenButton="1"/>
    <filterColumn colId="1" hiddenButton="1"/>
    <filterColumn colId="2" hiddenButton="1"/>
  </autoFilter>
  <tableColumns count="3">
    <tableColumn id="1" xr3:uid="{00000000-0010-0000-1900-000001000000}" name="Meal Period"/>
    <tableColumn id="3" xr3:uid="{00000000-0010-0000-1900-000003000000}" name="Meal Determination Category"/>
    <tableColumn id="2" xr3:uid="{00000000-0010-0000-1900-000002000000}" name="Current Reimbursement Rates" dataDxfId="152" dataCellStyle="Currency"/>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1A000000}" name="Table115105" displayName="Table115105" ref="I20:N45" totalsRowShown="0">
  <tableColumns count="6">
    <tableColumn id="1" xr3:uid="{00000000-0010-0000-1A00-000001000000}" name="Meal Period"/>
    <tableColumn id="3" xr3:uid="{00000000-0010-0000-1A00-000003000000}" name="Estimated # of meals/day "/>
    <tableColumn id="2" xr3:uid="{00000000-0010-0000-1A00-000002000000}" name="# of Meal by Determination Category "/>
    <tableColumn id="4" xr3:uid="{00000000-0010-0000-1A00-000004000000}" name="# of Serving Days/Year"/>
    <tableColumn id="5" xr3:uid="{00000000-0010-0000-1A00-000005000000}" name="Current Reimbursement Rates" dataDxfId="151">
      <calculatedColumnFormula>" "&amp;TEXT(C21," $#.##")</calculatedColumnFormula>
    </tableColumn>
    <tableColumn id="6" xr3:uid="{00000000-0010-0000-1A00-000006000000}" name="Estimated Reimbursement " dataDxfId="150">
      <calculatedColumnFormula>"$"&amp;IF(COUNT(G3,#REF!,L21,M21)=4, PRODUCT(G3,#REF!,L21,M21), "")</calculatedColumnFormula>
    </tableColumn>
  </tableColumns>
  <tableStyleInfo name="TableStyleMedium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1B000000}" name="Table126106" displayName="Table126106" ref="E20:G25" totalsRowShown="0" headerRowDxfId="149">
  <tableColumns count="3">
    <tableColumn id="1" xr3:uid="{00000000-0010-0000-1B00-000001000000}" name="Meal Determination Category " dataDxfId="148"/>
    <tableColumn id="2" xr3:uid="{00000000-0010-0000-1B00-000002000000}" name="Anticpated Enrollment" dataDxfId="147"/>
    <tableColumn id="4" xr3:uid="{00000000-0010-0000-1B00-000004000000}" name="Claiming Percentage based on Eligibility Determination" dataDxfId="146"/>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1C000000}" name="Table37107" displayName="Table37107" ref="P20:T24" totalsRowShown="0">
  <autoFilter ref="P20:T24" xr:uid="{00000000-0009-0000-0100-00006A000000}">
    <filterColumn colId="0" hiddenButton="1"/>
    <filterColumn colId="1" hiddenButton="1"/>
    <filterColumn colId="2" hiddenButton="1"/>
    <filterColumn colId="3" hiddenButton="1"/>
    <filterColumn colId="4" hiddenButton="1"/>
  </autoFilter>
  <tableColumns count="5">
    <tableColumn id="5" xr3:uid="{00000000-0010-0000-1C00-000005000000}" name="Meal Period"/>
    <tableColumn id="1" xr3:uid="{00000000-0010-0000-1C00-000001000000}" name="Current Reimbursement Rate"/>
    <tableColumn id="2" xr3:uid="{00000000-0010-0000-1C00-000002000000}" name="Estimated # of meals/day"/>
    <tableColumn id="3" xr3:uid="{00000000-0010-0000-1C00-000003000000}" name="# of Serving Days/Year" dataDxfId="145"/>
    <tableColumn id="4" xr3:uid="{00000000-0010-0000-1C00-000004000000}" name="Estimated Reimbursement "/>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15" displayName="Table115" ref="I20:N45" totalsRowShown="0">
  <tableColumns count="6">
    <tableColumn id="1" xr3:uid="{00000000-0010-0000-0200-000001000000}" name="Meal Period"/>
    <tableColumn id="3" xr3:uid="{00000000-0010-0000-0200-000003000000}" name="Estimated # of meals/day "/>
    <tableColumn id="2" xr3:uid="{00000000-0010-0000-0200-000002000000}" name="# of Meal by Determination Category "/>
    <tableColumn id="4" xr3:uid="{00000000-0010-0000-0200-000004000000}" name="# of Serving Days/Year"/>
    <tableColumn id="5" xr3:uid="{00000000-0010-0000-0200-000005000000}" name="Current Reimbursement Rates" dataDxfId="198">
      <calculatedColumnFormula>" "&amp;TEXT(C21," $#.##")</calculatedColumnFormula>
    </tableColumn>
    <tableColumn id="6" xr3:uid="{00000000-0010-0000-0200-000006000000}" name="Estimated Reimbursement " dataDxfId="197">
      <calculatedColumnFormula>"$"&amp;IF(COUNT(G3,#REF!,L21,M21)=4, PRODUCT(G3,#REF!,L21,M21), "")</calculatedColumnFormula>
    </tableColumn>
  </tableColumns>
  <tableStyleInfo name="TableStyleMedium6"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1D000000}" name="Table93108" displayName="Table93108" ref="A20:C31" totalsRowShown="0">
  <autoFilter ref="A20:C31" xr:uid="{00000000-0009-0000-0100-00006B000000}">
    <filterColumn colId="0" hiddenButton="1"/>
    <filterColumn colId="1" hiddenButton="1"/>
    <filterColumn colId="2" hiddenButton="1"/>
  </autoFilter>
  <tableColumns count="3">
    <tableColumn id="1" xr3:uid="{00000000-0010-0000-1D00-000001000000}" name="Meal Period"/>
    <tableColumn id="3" xr3:uid="{00000000-0010-0000-1D00-000003000000}" name="Meal Determination Category"/>
    <tableColumn id="2" xr3:uid="{00000000-0010-0000-1D00-000002000000}" name="Current Reimbursement Rates" dataDxfId="144" dataCellStyle="Currency"/>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1E000000}" name="Table115109" displayName="Table115109" ref="I20:N45" totalsRowShown="0">
  <tableColumns count="6">
    <tableColumn id="1" xr3:uid="{00000000-0010-0000-1E00-000001000000}" name="Meal Period"/>
    <tableColumn id="3" xr3:uid="{00000000-0010-0000-1E00-000003000000}" name="Estimated # of meals/day "/>
    <tableColumn id="2" xr3:uid="{00000000-0010-0000-1E00-000002000000}" name="# of Meal by Determination Category "/>
    <tableColumn id="4" xr3:uid="{00000000-0010-0000-1E00-000004000000}" name="# of Serving Days/Year"/>
    <tableColumn id="5" xr3:uid="{00000000-0010-0000-1E00-000005000000}" name="Current Reimbursement Rates" dataDxfId="143">
      <calculatedColumnFormula>" "&amp;TEXT(C21," $#.##")</calculatedColumnFormula>
    </tableColumn>
    <tableColumn id="6" xr3:uid="{00000000-0010-0000-1E00-000006000000}" name="Estimated Reimbursement " dataDxfId="142">
      <calculatedColumnFormula>"$"&amp;IF(COUNT(G3,#REF!,L21,M21)=4, PRODUCT(G3,#REF!,L21,M21), "")</calculatedColumnFormula>
    </tableColumn>
  </tableColumns>
  <tableStyleInfo name="TableStyleMedium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1F000000}" name="Table126110" displayName="Table126110" ref="E20:G25" totalsRowShown="0" headerRowDxfId="141">
  <tableColumns count="3">
    <tableColumn id="1" xr3:uid="{00000000-0010-0000-1F00-000001000000}" name="Meal Determination Category " dataDxfId="140"/>
    <tableColumn id="2" xr3:uid="{00000000-0010-0000-1F00-000002000000}" name="Anticpated Enrollment" dataDxfId="139"/>
    <tableColumn id="4" xr3:uid="{00000000-0010-0000-1F00-000004000000}" name="Claiming Percentage based on Eligibility Determination" dataDxfId="138"/>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20000000}" name="Table37111" displayName="Table37111" ref="P20:T24" totalsRowShown="0">
  <autoFilter ref="P20:T24" xr:uid="{00000000-0009-0000-0100-00006E000000}">
    <filterColumn colId="0" hiddenButton="1"/>
    <filterColumn colId="1" hiddenButton="1"/>
    <filterColumn colId="2" hiddenButton="1"/>
    <filterColumn colId="3" hiddenButton="1"/>
    <filterColumn colId="4" hiddenButton="1"/>
  </autoFilter>
  <tableColumns count="5">
    <tableColumn id="5" xr3:uid="{00000000-0010-0000-2000-000005000000}" name="Meal Period"/>
    <tableColumn id="1" xr3:uid="{00000000-0010-0000-2000-000001000000}" name="Current Reimbursement Rate"/>
    <tableColumn id="2" xr3:uid="{00000000-0010-0000-2000-000002000000}" name="Estimated # of meals/day"/>
    <tableColumn id="3" xr3:uid="{00000000-0010-0000-2000-000003000000}" name="# of Serving Days/Year" dataDxfId="137"/>
    <tableColumn id="4" xr3:uid="{00000000-0010-0000-2000-000004000000}" name="Estimated Reimbursement "/>
  </tableColumns>
  <tableStyleInfo name="TableStyleMedium6"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21000000}" name="Table93112" displayName="Table93112" ref="A20:C31" totalsRowShown="0">
  <autoFilter ref="A20:C31" xr:uid="{00000000-0009-0000-0100-00006F000000}">
    <filterColumn colId="0" hiddenButton="1"/>
    <filterColumn colId="1" hiddenButton="1"/>
    <filterColumn colId="2" hiddenButton="1"/>
  </autoFilter>
  <tableColumns count="3">
    <tableColumn id="1" xr3:uid="{00000000-0010-0000-2100-000001000000}" name="Meal Period"/>
    <tableColumn id="3" xr3:uid="{00000000-0010-0000-2100-000003000000}" name="Meal Determination Category"/>
    <tableColumn id="2" xr3:uid="{00000000-0010-0000-2100-000002000000}" name="Current Reimbursement Rates" dataDxfId="136" dataCellStyle="Currency"/>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22000000}" name="Table115113" displayName="Table115113" ref="I20:N45" totalsRowShown="0">
  <tableColumns count="6">
    <tableColumn id="1" xr3:uid="{00000000-0010-0000-2200-000001000000}" name="Meal Period"/>
    <tableColumn id="3" xr3:uid="{00000000-0010-0000-2200-000003000000}" name="Estimated # of meals/day "/>
    <tableColumn id="2" xr3:uid="{00000000-0010-0000-2200-000002000000}" name="# of Meal by Determination Category "/>
    <tableColumn id="4" xr3:uid="{00000000-0010-0000-2200-000004000000}" name="# of Serving Days/Year"/>
    <tableColumn id="5" xr3:uid="{00000000-0010-0000-2200-000005000000}" name="Current Reimbursement Rates" dataDxfId="135">
      <calculatedColumnFormula>" "&amp;TEXT(C21," $#.##")</calculatedColumnFormula>
    </tableColumn>
    <tableColumn id="6" xr3:uid="{00000000-0010-0000-2200-000006000000}" name="Estimated Reimbursement " dataDxfId="134">
      <calculatedColumnFormula>"$"&amp;IF(COUNT(G3,#REF!,L21,M21)=4, PRODUCT(G3,#REF!,L21,M21), "")</calculatedColumnFormula>
    </tableColumn>
  </tableColumns>
  <tableStyleInfo name="TableStyleMedium6"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23000000}" name="Table126114" displayName="Table126114" ref="E20:G25" totalsRowShown="0" headerRowDxfId="133">
  <tableColumns count="3">
    <tableColumn id="1" xr3:uid="{00000000-0010-0000-2300-000001000000}" name="Meal Determination Category " dataDxfId="132"/>
    <tableColumn id="2" xr3:uid="{00000000-0010-0000-2300-000002000000}" name="Anticpated Enrollment" dataDxfId="131"/>
    <tableColumn id="4" xr3:uid="{00000000-0010-0000-2300-000004000000}" name="Claiming Percentage based on Eligibility Determination" dataDxfId="130"/>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24000000}" name="Table37115" displayName="Table37115" ref="P20:T24" totalsRowShown="0">
  <autoFilter ref="P20:T24" xr:uid="{00000000-0009-0000-0100-000072000000}">
    <filterColumn colId="0" hiddenButton="1"/>
    <filterColumn colId="1" hiddenButton="1"/>
    <filterColumn colId="2" hiddenButton="1"/>
    <filterColumn colId="3" hiddenButton="1"/>
    <filterColumn colId="4" hiddenButton="1"/>
  </autoFilter>
  <tableColumns count="5">
    <tableColumn id="5" xr3:uid="{00000000-0010-0000-2400-000005000000}" name="Meal Period"/>
    <tableColumn id="1" xr3:uid="{00000000-0010-0000-2400-000001000000}" name="Current Reimbursement Rate"/>
    <tableColumn id="2" xr3:uid="{00000000-0010-0000-2400-000002000000}" name="Estimated # of meals/day"/>
    <tableColumn id="3" xr3:uid="{00000000-0010-0000-2400-000003000000}" name="# of Serving Days/Year" dataDxfId="129"/>
    <tableColumn id="4" xr3:uid="{00000000-0010-0000-2400-000004000000}" name="Estimated Reimbursement "/>
  </tableColumns>
  <tableStyleInfo name="TableStyleMedium6"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25000000}" name="Table93116" displayName="Table93116" ref="A20:C31" totalsRowShown="0">
  <autoFilter ref="A20:C31" xr:uid="{00000000-0009-0000-0100-000073000000}">
    <filterColumn colId="0" hiddenButton="1"/>
    <filterColumn colId="1" hiddenButton="1"/>
    <filterColumn colId="2" hiddenButton="1"/>
  </autoFilter>
  <tableColumns count="3">
    <tableColumn id="1" xr3:uid="{00000000-0010-0000-2500-000001000000}" name="Meal Period"/>
    <tableColumn id="3" xr3:uid="{00000000-0010-0000-2500-000003000000}" name="Meal Determination Category"/>
    <tableColumn id="2" xr3:uid="{00000000-0010-0000-2500-000002000000}" name="Current Reimbursement Rates" dataDxfId="128" dataCellStyle="Currency"/>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26000000}" name="Table115117" displayName="Table115117" ref="I20:N45" totalsRowShown="0">
  <tableColumns count="6">
    <tableColumn id="1" xr3:uid="{00000000-0010-0000-2600-000001000000}" name="Meal Period"/>
    <tableColumn id="3" xr3:uid="{00000000-0010-0000-2600-000003000000}" name="Estimated # of meals/day "/>
    <tableColumn id="2" xr3:uid="{00000000-0010-0000-2600-000002000000}" name="# of Meal by Determination Category "/>
    <tableColumn id="4" xr3:uid="{00000000-0010-0000-2600-000004000000}" name="# of Serving Days/Year"/>
    <tableColumn id="5" xr3:uid="{00000000-0010-0000-2600-000005000000}" name="Current Reimbursement Rates" dataDxfId="127">
      <calculatedColumnFormula>" "&amp;TEXT(C21," $#.##")</calculatedColumnFormula>
    </tableColumn>
    <tableColumn id="6" xr3:uid="{00000000-0010-0000-2600-000006000000}" name="Estimated Reimbursement " dataDxfId="126">
      <calculatedColumnFormula>"$"&amp;IF(COUNT(G3,#REF!,L21,M21)=4, PRODUCT(G3,#REF!,L21,M21), "")</calculatedColumnFormula>
    </tableColumn>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126" displayName="Table126" ref="E20:G25" totalsRowShown="0" headerRowDxfId="196">
  <tableColumns count="3">
    <tableColumn id="1" xr3:uid="{00000000-0010-0000-0300-000001000000}" name="Meal Determination Category " dataDxfId="195"/>
    <tableColumn id="2" xr3:uid="{00000000-0010-0000-0300-000002000000}" name="Anticpated Enrollment" dataDxfId="194"/>
    <tableColumn id="4" xr3:uid="{00000000-0010-0000-0300-000004000000}" name="Claiming Percentage based on Eligibility Determination" dataDxfId="193"/>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27000000}" name="Table126118" displayName="Table126118" ref="E20:G25" totalsRowShown="0" headerRowDxfId="125">
  <tableColumns count="3">
    <tableColumn id="1" xr3:uid="{00000000-0010-0000-2700-000001000000}" name="Meal Determination Category " dataDxfId="124"/>
    <tableColumn id="2" xr3:uid="{00000000-0010-0000-2700-000002000000}" name="Anticpated Enrollment" dataDxfId="123"/>
    <tableColumn id="4" xr3:uid="{00000000-0010-0000-2700-000004000000}" name="Claiming Percentage based on Eligibility Determination" dataDxfId="122"/>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28000000}" name="Table37119" displayName="Table37119" ref="P20:T24" totalsRowShown="0">
  <autoFilter ref="P20:T24" xr:uid="{00000000-0009-0000-0100-000076000000}">
    <filterColumn colId="0" hiddenButton="1"/>
    <filterColumn colId="1" hiddenButton="1"/>
    <filterColumn colId="2" hiddenButton="1"/>
    <filterColumn colId="3" hiddenButton="1"/>
    <filterColumn colId="4" hiddenButton="1"/>
  </autoFilter>
  <tableColumns count="5">
    <tableColumn id="5" xr3:uid="{00000000-0010-0000-2800-000005000000}" name="Meal Period"/>
    <tableColumn id="1" xr3:uid="{00000000-0010-0000-2800-000001000000}" name="Current Reimbursement Rate"/>
    <tableColumn id="2" xr3:uid="{00000000-0010-0000-2800-000002000000}" name="Estimated # of meals/day"/>
    <tableColumn id="3" xr3:uid="{00000000-0010-0000-2800-000003000000}" name="# of Serving Days/Year" dataDxfId="121"/>
    <tableColumn id="4" xr3:uid="{00000000-0010-0000-2800-000004000000}" name="Estimated Reimbursement "/>
  </tableColumns>
  <tableStyleInfo name="TableStyleMedium6"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29000000}" name="Table93120" displayName="Table93120" ref="A20:C31" totalsRowShown="0">
  <autoFilter ref="A20:C31" xr:uid="{00000000-0009-0000-0100-000077000000}">
    <filterColumn colId="0" hiddenButton="1"/>
    <filterColumn colId="1" hiddenButton="1"/>
    <filterColumn colId="2" hiddenButton="1"/>
  </autoFilter>
  <tableColumns count="3">
    <tableColumn id="1" xr3:uid="{00000000-0010-0000-2900-000001000000}" name="Meal Period"/>
    <tableColumn id="3" xr3:uid="{00000000-0010-0000-2900-000003000000}" name="Meal Determination Category"/>
    <tableColumn id="2" xr3:uid="{00000000-0010-0000-2900-000002000000}" name="Current Reimbursement Rates" dataDxfId="120" dataCellStyle="Currency"/>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2A000000}" name="Table115121" displayName="Table115121" ref="I20:N45" totalsRowShown="0">
  <tableColumns count="6">
    <tableColumn id="1" xr3:uid="{00000000-0010-0000-2A00-000001000000}" name="Meal Period"/>
    <tableColumn id="3" xr3:uid="{00000000-0010-0000-2A00-000003000000}" name="Estimated # of meals/day "/>
    <tableColumn id="2" xr3:uid="{00000000-0010-0000-2A00-000002000000}" name="# of Meal by Determination Category "/>
    <tableColumn id="4" xr3:uid="{00000000-0010-0000-2A00-000004000000}" name="# of Serving Days/Year"/>
    <tableColumn id="5" xr3:uid="{00000000-0010-0000-2A00-000005000000}" name="Current Reimbursement Rates" dataDxfId="119">
      <calculatedColumnFormula>" "&amp;TEXT(C21," $#.##")</calculatedColumnFormula>
    </tableColumn>
    <tableColumn id="6" xr3:uid="{00000000-0010-0000-2A00-000006000000}" name="Estimated Reimbursement " dataDxfId="118">
      <calculatedColumnFormula>"$"&amp;IF(COUNT(G3,#REF!,L21,M21)=4, PRODUCT(G3,#REF!,L21,M21), "")</calculatedColumnFormula>
    </tableColumn>
  </tableColumns>
  <tableStyleInfo name="TableStyleMedium6"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2B000000}" name="Table126122" displayName="Table126122" ref="E20:G25" totalsRowShown="0" headerRowDxfId="117">
  <tableColumns count="3">
    <tableColumn id="1" xr3:uid="{00000000-0010-0000-2B00-000001000000}" name="Meal Determination Category " dataDxfId="116"/>
    <tableColumn id="2" xr3:uid="{00000000-0010-0000-2B00-000002000000}" name="Anticpated Enrollment" dataDxfId="115"/>
    <tableColumn id="4" xr3:uid="{00000000-0010-0000-2B00-000004000000}" name="Claiming Percentage based on Eligibility Determination" dataDxfId="114"/>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2C000000}" name="Table37123" displayName="Table37123" ref="P20:T24" totalsRowShown="0">
  <autoFilter ref="P20:T24" xr:uid="{00000000-0009-0000-0100-00007A000000}">
    <filterColumn colId="0" hiddenButton="1"/>
    <filterColumn colId="1" hiddenButton="1"/>
    <filterColumn colId="2" hiddenButton="1"/>
    <filterColumn colId="3" hiddenButton="1"/>
    <filterColumn colId="4" hiddenButton="1"/>
  </autoFilter>
  <tableColumns count="5">
    <tableColumn id="5" xr3:uid="{00000000-0010-0000-2C00-000005000000}" name="Meal Period"/>
    <tableColumn id="1" xr3:uid="{00000000-0010-0000-2C00-000001000000}" name="Current Reimbursement Rate"/>
    <tableColumn id="2" xr3:uid="{00000000-0010-0000-2C00-000002000000}" name="Estimated # of meals/day"/>
    <tableColumn id="3" xr3:uid="{00000000-0010-0000-2C00-000003000000}" name="# of Serving Days/Year" dataDxfId="113"/>
    <tableColumn id="4" xr3:uid="{00000000-0010-0000-2C00-000004000000}" name="Estimated Reimbursement "/>
  </tableColumns>
  <tableStyleInfo name="TableStyleMedium6"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D000000}" name="Table9348" displayName="Table9348" ref="A20:C31" totalsRowShown="0">
  <autoFilter ref="A20:C31" xr:uid="{00000000-0009-0000-0100-00002F000000}">
    <filterColumn colId="0" hiddenButton="1"/>
    <filterColumn colId="1" hiddenButton="1"/>
    <filterColumn colId="2" hiddenButton="1"/>
  </autoFilter>
  <tableColumns count="3">
    <tableColumn id="1" xr3:uid="{00000000-0010-0000-2D00-000001000000}" name="Meal Period"/>
    <tableColumn id="3" xr3:uid="{00000000-0010-0000-2D00-000003000000}" name="Meal Determination Category"/>
    <tableColumn id="2" xr3:uid="{00000000-0010-0000-2D00-000002000000}" name="Current Reimbursement Rates" dataDxfId="112" dataCellStyle="Currency"/>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E000000}" name="Table11549" displayName="Table11549" ref="I20:N45" totalsRowShown="0">
  <tableColumns count="6">
    <tableColumn id="1" xr3:uid="{00000000-0010-0000-2E00-000001000000}" name="Meal Period"/>
    <tableColumn id="3" xr3:uid="{00000000-0010-0000-2E00-000003000000}" name="Estimated # of meals/day "/>
    <tableColumn id="2" xr3:uid="{00000000-0010-0000-2E00-000002000000}" name="# of Meal by Determination Category "/>
    <tableColumn id="4" xr3:uid="{00000000-0010-0000-2E00-000004000000}" name="# of Serving Days/Year"/>
    <tableColumn id="5" xr3:uid="{00000000-0010-0000-2E00-000005000000}" name="Current Reimbursement Rates" dataDxfId="111">
      <calculatedColumnFormula>" "&amp;TEXT(C21," $#.##")</calculatedColumnFormula>
    </tableColumn>
    <tableColumn id="6" xr3:uid="{00000000-0010-0000-2E00-000006000000}" name="Estimated Reimbursement " dataDxfId="110">
      <calculatedColumnFormula>"$"&amp;IF(COUNT(G3,#REF!,L21,M21)=4, PRODUCT(G3,#REF!,L21,M21), "")</calculatedColumnFormula>
    </tableColumn>
  </tableColumns>
  <tableStyleInfo name="TableStyleMedium6"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F000000}" name="Table12650" displayName="Table12650" ref="E20:G25" totalsRowShown="0" headerRowDxfId="109">
  <tableColumns count="3">
    <tableColumn id="1" xr3:uid="{00000000-0010-0000-2F00-000001000000}" name="Meal Determination Category " dataDxfId="108"/>
    <tableColumn id="2" xr3:uid="{00000000-0010-0000-2F00-000002000000}" name="Anticpated Enrollment" dataDxfId="107"/>
    <tableColumn id="4" xr3:uid="{00000000-0010-0000-2F00-000004000000}" name="Claiming Percentage based on Eligibility Determination" dataDxfId="106"/>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0000000}" name="Table3751" displayName="Table3751" ref="P20:T24" totalsRowShown="0">
  <autoFilter ref="P20:T24" xr:uid="{00000000-0009-0000-0100-000032000000}">
    <filterColumn colId="0" hiddenButton="1"/>
    <filterColumn colId="1" hiddenButton="1"/>
    <filterColumn colId="2" hiddenButton="1"/>
    <filterColumn colId="3" hiddenButton="1"/>
    <filterColumn colId="4" hiddenButton="1"/>
  </autoFilter>
  <tableColumns count="5">
    <tableColumn id="5" xr3:uid="{00000000-0010-0000-3000-000005000000}" name="Meal Period"/>
    <tableColumn id="1" xr3:uid="{00000000-0010-0000-3000-000001000000}" name="Current Reimbursement Rate"/>
    <tableColumn id="2" xr3:uid="{00000000-0010-0000-3000-000002000000}" name="Estimated # of meals/day"/>
    <tableColumn id="3" xr3:uid="{00000000-0010-0000-3000-000003000000}" name="# of Serving Days/Year" dataDxfId="105"/>
    <tableColumn id="4" xr3:uid="{00000000-0010-0000-3000-000004000000}" name="Estimated Reimbursement "/>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37" displayName="Table37" ref="P20:T24" totalsRowShown="0">
  <autoFilter ref="P20:T24" xr:uid="{00000000-0009-0000-0100-000006000000}">
    <filterColumn colId="0" hiddenButton="1"/>
    <filterColumn colId="1" hiddenButton="1"/>
    <filterColumn colId="2" hiddenButton="1"/>
    <filterColumn colId="3" hiddenButton="1"/>
    <filterColumn colId="4" hiddenButton="1"/>
  </autoFilter>
  <tableColumns count="5">
    <tableColumn id="5" xr3:uid="{00000000-0010-0000-0400-000005000000}" name="Meal Period"/>
    <tableColumn id="1" xr3:uid="{00000000-0010-0000-0400-000001000000}" name="Current Reimbursement Rate"/>
    <tableColumn id="2" xr3:uid="{00000000-0010-0000-0400-000002000000}" name="Estimated # of meals/day"/>
    <tableColumn id="3" xr3:uid="{00000000-0010-0000-0400-000003000000}" name="# of Serving Days/Year" dataDxfId="0"/>
    <tableColumn id="4" xr3:uid="{00000000-0010-0000-0400-000004000000}" name="Estimated Reimbursement "/>
  </tableColumns>
  <tableStyleInfo name="TableStyleMedium6"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1000000}" name="Table934852" displayName="Table934852" ref="A20:C31" totalsRowShown="0">
  <autoFilter ref="A20:C31" xr:uid="{00000000-0009-0000-0100-000033000000}">
    <filterColumn colId="0" hiddenButton="1"/>
    <filterColumn colId="1" hiddenButton="1"/>
    <filterColumn colId="2" hiddenButton="1"/>
  </autoFilter>
  <tableColumns count="3">
    <tableColumn id="1" xr3:uid="{00000000-0010-0000-3100-000001000000}" name="Meal Period"/>
    <tableColumn id="3" xr3:uid="{00000000-0010-0000-3100-000003000000}" name="Meal Determination Category"/>
    <tableColumn id="2" xr3:uid="{00000000-0010-0000-3100-000002000000}" name="Current Reimbursement Rates" dataDxfId="104" dataCellStyle="Currenc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2000000}" name="Table1154953" displayName="Table1154953" ref="I20:N45" totalsRowShown="0">
  <tableColumns count="6">
    <tableColumn id="1" xr3:uid="{00000000-0010-0000-3200-000001000000}" name="Meal Period"/>
    <tableColumn id="3" xr3:uid="{00000000-0010-0000-3200-000003000000}" name="Estimated # of meals/day "/>
    <tableColumn id="2" xr3:uid="{00000000-0010-0000-3200-000002000000}" name="# of Meal by Determination Category "/>
    <tableColumn id="4" xr3:uid="{00000000-0010-0000-3200-000004000000}" name="# of Serving Days/Year"/>
    <tableColumn id="5" xr3:uid="{00000000-0010-0000-3200-000005000000}" name="Current Reimbursement Rates" dataDxfId="103">
      <calculatedColumnFormula>" "&amp;TEXT(C21," $#.##")</calculatedColumnFormula>
    </tableColumn>
    <tableColumn id="6" xr3:uid="{00000000-0010-0000-3200-000006000000}" name="Estimated Reimbursement " dataDxfId="102">
      <calculatedColumnFormula>"$"&amp;IF(COUNT(G3,#REF!,L21,M21)=4, PRODUCT(G3,#REF!,L21,M21), "")</calculatedColumnFormula>
    </tableColumn>
  </tableColumns>
  <tableStyleInfo name="TableStyleMedium6"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3000000}" name="Table1265054" displayName="Table1265054" ref="E20:G25" totalsRowShown="0" headerRowDxfId="101">
  <tableColumns count="3">
    <tableColumn id="1" xr3:uid="{00000000-0010-0000-3300-000001000000}" name="Meal Determination Category " dataDxfId="100"/>
    <tableColumn id="2" xr3:uid="{00000000-0010-0000-3300-000002000000}" name="Anticpated Enrollment" dataDxfId="99"/>
    <tableColumn id="4" xr3:uid="{00000000-0010-0000-3300-000004000000}" name="Claiming Percentage based on Eligibility Determination" dataDxfId="98"/>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4000000}" name="Table375155" displayName="Table375155" ref="P20:T24" totalsRowShown="0">
  <autoFilter ref="P20:T24" xr:uid="{00000000-0009-0000-0100-000036000000}">
    <filterColumn colId="0" hiddenButton="1"/>
    <filterColumn colId="1" hiddenButton="1"/>
    <filterColumn colId="2" hiddenButton="1"/>
    <filterColumn colId="3" hiddenButton="1"/>
    <filterColumn colId="4" hiddenButton="1"/>
  </autoFilter>
  <tableColumns count="5">
    <tableColumn id="5" xr3:uid="{00000000-0010-0000-3400-000005000000}" name="Meal Period"/>
    <tableColumn id="1" xr3:uid="{00000000-0010-0000-3400-000001000000}" name="Current Reimbursement Rate"/>
    <tableColumn id="2" xr3:uid="{00000000-0010-0000-3400-000002000000}" name="Estimated # of meals/day"/>
    <tableColumn id="3" xr3:uid="{00000000-0010-0000-3400-000003000000}" name="# of Serving Days/Year" dataDxfId="97"/>
    <tableColumn id="4" xr3:uid="{00000000-0010-0000-3400-000004000000}" name="Estimated Reimbursement "/>
  </tableColumns>
  <tableStyleInfo name="TableStyleMedium6"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5000000}" name="Table93485256" displayName="Table93485256" ref="A20:C31" totalsRowShown="0">
  <autoFilter ref="A20:C31" xr:uid="{00000000-0009-0000-0100-000037000000}">
    <filterColumn colId="0" hiddenButton="1"/>
    <filterColumn colId="1" hiddenButton="1"/>
    <filterColumn colId="2" hiddenButton="1"/>
  </autoFilter>
  <tableColumns count="3">
    <tableColumn id="1" xr3:uid="{00000000-0010-0000-3500-000001000000}" name="Meal Period"/>
    <tableColumn id="3" xr3:uid="{00000000-0010-0000-3500-000003000000}" name="Meal Determination Category"/>
    <tableColumn id="2" xr3:uid="{00000000-0010-0000-3500-000002000000}" name="Current Reimbursement Rates" dataDxfId="96" dataCellStyle="Currency"/>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6000000}" name="Table115495357" displayName="Table115495357" ref="I20:N45" totalsRowShown="0">
  <tableColumns count="6">
    <tableColumn id="1" xr3:uid="{00000000-0010-0000-3600-000001000000}" name="Meal Period"/>
    <tableColumn id="3" xr3:uid="{00000000-0010-0000-3600-000003000000}" name="Estimated # of meals/day "/>
    <tableColumn id="2" xr3:uid="{00000000-0010-0000-3600-000002000000}" name="# of Meal by Determination Category "/>
    <tableColumn id="4" xr3:uid="{00000000-0010-0000-3600-000004000000}" name="# of Serving Days/Year"/>
    <tableColumn id="5" xr3:uid="{00000000-0010-0000-3600-000005000000}" name="Current Reimbursement Rates" dataDxfId="95">
      <calculatedColumnFormula>" "&amp;TEXT(C21," $#.##")</calculatedColumnFormula>
    </tableColumn>
    <tableColumn id="6" xr3:uid="{00000000-0010-0000-3600-000006000000}" name="Estimated Reimbursement " dataDxfId="94">
      <calculatedColumnFormula>"$"&amp;IF(COUNT(G3,#REF!,L21,M21)=4, PRODUCT(G3,#REF!,L21,M21), "")</calculatedColumnFormula>
    </tableColumn>
  </tableColumns>
  <tableStyleInfo name="TableStyleMedium6"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7000000}" name="Table126505458" displayName="Table126505458" ref="E20:G25" totalsRowShown="0" headerRowDxfId="93">
  <tableColumns count="3">
    <tableColumn id="1" xr3:uid="{00000000-0010-0000-3700-000001000000}" name="Meal Determination Category " dataDxfId="92"/>
    <tableColumn id="2" xr3:uid="{00000000-0010-0000-3700-000002000000}" name="Anticpated Enrollment" dataDxfId="91"/>
    <tableColumn id="4" xr3:uid="{00000000-0010-0000-3700-000004000000}" name="Claiming Percentage based on Eligibility Determination" dataDxfId="90"/>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8000000}" name="Table37515559" displayName="Table37515559" ref="P20:T24" totalsRowShown="0">
  <autoFilter ref="P20:T24" xr:uid="{00000000-0009-0000-0100-00003A000000}">
    <filterColumn colId="0" hiddenButton="1"/>
    <filterColumn colId="1" hiddenButton="1"/>
    <filterColumn colId="2" hiddenButton="1"/>
    <filterColumn colId="3" hiddenButton="1"/>
    <filterColumn colId="4" hiddenButton="1"/>
  </autoFilter>
  <tableColumns count="5">
    <tableColumn id="5" xr3:uid="{00000000-0010-0000-3800-000005000000}" name="Meal Period"/>
    <tableColumn id="1" xr3:uid="{00000000-0010-0000-3800-000001000000}" name="Current Reimbursement Rate"/>
    <tableColumn id="2" xr3:uid="{00000000-0010-0000-3800-000002000000}" name="Estimated # of meals/day"/>
    <tableColumn id="3" xr3:uid="{00000000-0010-0000-3800-000003000000}" name="# of Serving Days/Year" dataDxfId="89"/>
    <tableColumn id="4" xr3:uid="{00000000-0010-0000-3800-000004000000}" name="Estimated Reimbursement "/>
  </tableColumns>
  <tableStyleInfo name="TableStyleMedium6"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9000000}" name="Table9348525660" displayName="Table9348525660" ref="A20:C31" totalsRowShown="0">
  <autoFilter ref="A20:C31" xr:uid="{00000000-0009-0000-0100-00003B000000}">
    <filterColumn colId="0" hiddenButton="1"/>
    <filterColumn colId="1" hiddenButton="1"/>
    <filterColumn colId="2" hiddenButton="1"/>
  </autoFilter>
  <tableColumns count="3">
    <tableColumn id="1" xr3:uid="{00000000-0010-0000-3900-000001000000}" name="Meal Period"/>
    <tableColumn id="3" xr3:uid="{00000000-0010-0000-3900-000003000000}" name="Meal Determination Category"/>
    <tableColumn id="2" xr3:uid="{00000000-0010-0000-3900-000002000000}" name="Current Reimbursement Rates" dataDxfId="88" dataCellStyle="Currency"/>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A000000}" name="Table11549535761" displayName="Table11549535761" ref="I20:N45" totalsRowShown="0">
  <tableColumns count="6">
    <tableColumn id="1" xr3:uid="{00000000-0010-0000-3A00-000001000000}" name="Meal Period"/>
    <tableColumn id="3" xr3:uid="{00000000-0010-0000-3A00-000003000000}" name="Estimated # of meals/day "/>
    <tableColumn id="2" xr3:uid="{00000000-0010-0000-3A00-000002000000}" name="# of Meal by Determination Category "/>
    <tableColumn id="4" xr3:uid="{00000000-0010-0000-3A00-000004000000}" name="# of Serving Days/Year"/>
    <tableColumn id="5" xr3:uid="{00000000-0010-0000-3A00-000005000000}" name="Current Reimbursement Rates" dataDxfId="87">
      <calculatedColumnFormula>" "&amp;TEXT(C21," $#.##")</calculatedColumnFormula>
    </tableColumn>
    <tableColumn id="6" xr3:uid="{00000000-0010-0000-3A00-000006000000}" name="Estimated Reimbursement " dataDxfId="86">
      <calculatedColumnFormula>"$"&amp;IF(COUNT(G3,#REF!,L21,M21)=4, PRODUCT(G3,#REF!,L21,M21), "")</calculatedColumnFormula>
    </tableColumn>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05000000}" name="Table9384" displayName="Table9384" ref="A20:C31" totalsRowShown="0">
  <autoFilter ref="A20:C31" xr:uid="{00000000-0009-0000-0100-000053000000}">
    <filterColumn colId="0" hiddenButton="1"/>
    <filterColumn colId="1" hiddenButton="1"/>
    <filterColumn colId="2" hiddenButton="1"/>
  </autoFilter>
  <tableColumns count="3">
    <tableColumn id="1" xr3:uid="{00000000-0010-0000-0500-000001000000}" name="Meal Period"/>
    <tableColumn id="3" xr3:uid="{00000000-0010-0000-0500-000003000000}" name="Meal Determination Category"/>
    <tableColumn id="2" xr3:uid="{00000000-0010-0000-0500-000002000000}" name="Current Reimbursement Rates" dataDxfId="192" dataCellStyle="Currency"/>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B000000}" name="Table12650545862" displayName="Table12650545862" ref="E20:G25" totalsRowShown="0" headerRowDxfId="85">
  <tableColumns count="3">
    <tableColumn id="1" xr3:uid="{00000000-0010-0000-3B00-000001000000}" name="Meal Determination Category " dataDxfId="84"/>
    <tableColumn id="2" xr3:uid="{00000000-0010-0000-3B00-000002000000}" name="Anticpated Enrollment" dataDxfId="83"/>
    <tableColumn id="4" xr3:uid="{00000000-0010-0000-3B00-000004000000}" name="Claiming Percentage based on Eligibility Determination" dataDxfId="82"/>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C000000}" name="Table3751555963" displayName="Table3751555963" ref="P20:T24" totalsRowShown="0">
  <autoFilter ref="P20:T24" xr:uid="{00000000-0009-0000-0100-00003E000000}">
    <filterColumn colId="0" hiddenButton="1"/>
    <filterColumn colId="1" hiddenButton="1"/>
    <filterColumn colId="2" hiddenButton="1"/>
    <filterColumn colId="3" hiddenButton="1"/>
    <filterColumn colId="4" hiddenButton="1"/>
  </autoFilter>
  <tableColumns count="5">
    <tableColumn id="5" xr3:uid="{00000000-0010-0000-3C00-000005000000}" name="Meal Period"/>
    <tableColumn id="1" xr3:uid="{00000000-0010-0000-3C00-000001000000}" name="Current Reimbursement Rate"/>
    <tableColumn id="2" xr3:uid="{00000000-0010-0000-3C00-000002000000}" name="Estimated # of meals/day"/>
    <tableColumn id="3" xr3:uid="{00000000-0010-0000-3C00-000003000000}" name="# of Serving Days/Year" dataDxfId="81"/>
    <tableColumn id="4" xr3:uid="{00000000-0010-0000-3C00-000004000000}" name="Estimated Reimbursement "/>
  </tableColumns>
  <tableStyleInfo name="TableStyleMedium6"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D000000}" name="Table934852566064" displayName="Table934852566064" ref="A20:C31" totalsRowShown="0">
  <autoFilter ref="A20:C31" xr:uid="{00000000-0009-0000-0100-00003F000000}">
    <filterColumn colId="0" hiddenButton="1"/>
    <filterColumn colId="1" hiddenButton="1"/>
    <filterColumn colId="2" hiddenButton="1"/>
  </autoFilter>
  <tableColumns count="3">
    <tableColumn id="1" xr3:uid="{00000000-0010-0000-3D00-000001000000}" name="Meal Period"/>
    <tableColumn id="3" xr3:uid="{00000000-0010-0000-3D00-000003000000}" name="Meal Determination Category"/>
    <tableColumn id="2" xr3:uid="{00000000-0010-0000-3D00-000002000000}" name="Current Reimbursement Rates" dataDxfId="80" dataCellStyle="Currency"/>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E000000}" name="Table1154953576165" displayName="Table1154953576165" ref="I20:N45" totalsRowShown="0">
  <tableColumns count="6">
    <tableColumn id="1" xr3:uid="{00000000-0010-0000-3E00-000001000000}" name="Meal Period"/>
    <tableColumn id="3" xr3:uid="{00000000-0010-0000-3E00-000003000000}" name="Estimated # of meals/day "/>
    <tableColumn id="2" xr3:uid="{00000000-0010-0000-3E00-000002000000}" name="# of Meal by Determination Category "/>
    <tableColumn id="4" xr3:uid="{00000000-0010-0000-3E00-000004000000}" name="# of Serving Days/Year"/>
    <tableColumn id="5" xr3:uid="{00000000-0010-0000-3E00-000005000000}" name="Current Reimbursement Rates" dataDxfId="79">
      <calculatedColumnFormula>" "&amp;TEXT(C21," $#.##")</calculatedColumnFormula>
    </tableColumn>
    <tableColumn id="6" xr3:uid="{00000000-0010-0000-3E00-000006000000}" name="Estimated Reimbursement " dataDxfId="78">
      <calculatedColumnFormula>"$"&amp;IF(COUNT(G3,#REF!,L21,M21)=4, PRODUCT(G3,#REF!,L21,M21), "")</calculatedColumnFormula>
    </tableColumn>
  </tableColumns>
  <tableStyleInfo name="TableStyleMedium6"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F000000}" name="Table1265054586266" displayName="Table1265054586266" ref="E20:G25" totalsRowShown="0" headerRowDxfId="77">
  <tableColumns count="3">
    <tableColumn id="1" xr3:uid="{00000000-0010-0000-3F00-000001000000}" name="Meal Determination Category " dataDxfId="76"/>
    <tableColumn id="2" xr3:uid="{00000000-0010-0000-3F00-000002000000}" name="Anticpated Enrollment" dataDxfId="75"/>
    <tableColumn id="4" xr3:uid="{00000000-0010-0000-3F00-000004000000}" name="Claiming Percentage based on Eligibility Determination" dataDxfId="74"/>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0000000}" name="Table375155596367" displayName="Table375155596367" ref="P20:T24" totalsRowShown="0">
  <autoFilter ref="P20:T24" xr:uid="{00000000-0009-0000-0100-000042000000}">
    <filterColumn colId="0" hiddenButton="1"/>
    <filterColumn colId="1" hiddenButton="1"/>
    <filterColumn colId="2" hiddenButton="1"/>
    <filterColumn colId="3" hiddenButton="1"/>
    <filterColumn colId="4" hiddenButton="1"/>
  </autoFilter>
  <tableColumns count="5">
    <tableColumn id="5" xr3:uid="{00000000-0010-0000-4000-000005000000}" name="Meal Period"/>
    <tableColumn id="1" xr3:uid="{00000000-0010-0000-4000-000001000000}" name="Current Reimbursement Rate"/>
    <tableColumn id="2" xr3:uid="{00000000-0010-0000-4000-000002000000}" name="Estimated # of meals/day"/>
    <tableColumn id="3" xr3:uid="{00000000-0010-0000-4000-000003000000}" name="# of Serving Days/Year" dataDxfId="73"/>
    <tableColumn id="4" xr3:uid="{00000000-0010-0000-4000-000004000000}" name="Estimated Reimbursement "/>
  </tableColumns>
  <tableStyleInfo name="TableStyleMedium6"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1000000}" name="Table93485256606468" displayName="Table93485256606468" ref="A20:C31" totalsRowShown="0">
  <autoFilter ref="A20:C31" xr:uid="{00000000-0009-0000-0100-000043000000}">
    <filterColumn colId="0" hiddenButton="1"/>
    <filterColumn colId="1" hiddenButton="1"/>
    <filterColumn colId="2" hiddenButton="1"/>
  </autoFilter>
  <tableColumns count="3">
    <tableColumn id="1" xr3:uid="{00000000-0010-0000-4100-000001000000}" name="Meal Period"/>
    <tableColumn id="3" xr3:uid="{00000000-0010-0000-4100-000003000000}" name="Meal Determination Category"/>
    <tableColumn id="2" xr3:uid="{00000000-0010-0000-4100-000002000000}" name="Current Reimbursement Rates" dataDxfId="72" dataCellStyle="Currency"/>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2000000}" name="Table115495357616569" displayName="Table115495357616569" ref="I20:N45" totalsRowShown="0">
  <tableColumns count="6">
    <tableColumn id="1" xr3:uid="{00000000-0010-0000-4200-000001000000}" name="Meal Period"/>
    <tableColumn id="3" xr3:uid="{00000000-0010-0000-4200-000003000000}" name="Estimated # of meals/day "/>
    <tableColumn id="2" xr3:uid="{00000000-0010-0000-4200-000002000000}" name="# of Meal by Determination Category "/>
    <tableColumn id="4" xr3:uid="{00000000-0010-0000-4200-000004000000}" name="# of Serving Days/Year"/>
    <tableColumn id="5" xr3:uid="{00000000-0010-0000-4200-000005000000}" name="Current Reimbursement Rates" dataDxfId="71">
      <calculatedColumnFormula>" "&amp;TEXT(C21," $#.##")</calculatedColumnFormula>
    </tableColumn>
    <tableColumn id="6" xr3:uid="{00000000-0010-0000-4200-000006000000}" name="Estimated Reimbursement " dataDxfId="70">
      <calculatedColumnFormula>"$"&amp;IF(COUNT(G3,#REF!,L21,M21)=4, PRODUCT(G3,#REF!,L21,M21), "")</calculatedColumnFormula>
    </tableColumn>
  </tableColumns>
  <tableStyleInfo name="TableStyleMedium6"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3000000}" name="Table126505458626670" displayName="Table126505458626670" ref="E20:G25" totalsRowShown="0" headerRowDxfId="69">
  <tableColumns count="3">
    <tableColumn id="1" xr3:uid="{00000000-0010-0000-4300-000001000000}" name="Meal Determination Category " dataDxfId="68"/>
    <tableColumn id="2" xr3:uid="{00000000-0010-0000-4300-000002000000}" name="Anticpated Enrollment" dataDxfId="67"/>
    <tableColumn id="4" xr3:uid="{00000000-0010-0000-4300-000004000000}" name="Claiming Percentage based on Eligibility Determination" dataDxfId="66"/>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4000000}" name="Table37515559636771" displayName="Table37515559636771" ref="P20:T24" totalsRowShown="0">
  <autoFilter ref="P20:T24" xr:uid="{00000000-0009-0000-0100-000046000000}">
    <filterColumn colId="0" hiddenButton="1"/>
    <filterColumn colId="1" hiddenButton="1"/>
    <filterColumn colId="2" hiddenButton="1"/>
    <filterColumn colId="3" hiddenButton="1"/>
    <filterColumn colId="4" hiddenButton="1"/>
  </autoFilter>
  <tableColumns count="5">
    <tableColumn id="5" xr3:uid="{00000000-0010-0000-4400-000005000000}" name="Meal Period"/>
    <tableColumn id="1" xr3:uid="{00000000-0010-0000-4400-000001000000}" name="Current Reimbursement Rate"/>
    <tableColumn id="2" xr3:uid="{00000000-0010-0000-4400-000002000000}" name="Estimated # of meals/day"/>
    <tableColumn id="3" xr3:uid="{00000000-0010-0000-4400-000003000000}" name="# of Serving Days/Year" dataDxfId="65"/>
    <tableColumn id="4" xr3:uid="{00000000-0010-0000-4400-000004000000}" name="Estimated Reimbursement "/>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06000000}" name="Table11585" displayName="Table11585" ref="I20:N45" totalsRowShown="0">
  <tableColumns count="6">
    <tableColumn id="1" xr3:uid="{00000000-0010-0000-0600-000001000000}" name="Meal Period"/>
    <tableColumn id="3" xr3:uid="{00000000-0010-0000-0600-000003000000}" name="Estimated # of meals/day "/>
    <tableColumn id="2" xr3:uid="{00000000-0010-0000-0600-000002000000}" name="# of Meal by Determination Category "/>
    <tableColumn id="4" xr3:uid="{00000000-0010-0000-0600-000004000000}" name="# of Serving Days/Year"/>
    <tableColumn id="5" xr3:uid="{00000000-0010-0000-0600-000005000000}" name="Current Reimbursement Rates" dataDxfId="191">
      <calculatedColumnFormula>" "&amp;TEXT(C21," $#.##")</calculatedColumnFormula>
    </tableColumn>
    <tableColumn id="6" xr3:uid="{00000000-0010-0000-0600-000006000000}" name="Estimated Reimbursement " dataDxfId="190">
      <calculatedColumnFormula>"$"&amp;IF(COUNT(G3,#REF!,L21,M21)=4, PRODUCT(G3,#REF!,L21,M21), "")</calculatedColumnFormula>
    </tableColumn>
  </tableColumns>
  <tableStyleInfo name="TableStyleMedium6"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5000000}" name="Table9348525660646872" displayName="Table9348525660646872" ref="A20:C31" totalsRowShown="0">
  <autoFilter ref="A20:C31" xr:uid="{00000000-0009-0000-0100-000047000000}">
    <filterColumn colId="0" hiddenButton="1"/>
    <filterColumn colId="1" hiddenButton="1"/>
    <filterColumn colId="2" hiddenButton="1"/>
  </autoFilter>
  <tableColumns count="3">
    <tableColumn id="1" xr3:uid="{00000000-0010-0000-4500-000001000000}" name="Meal Period"/>
    <tableColumn id="3" xr3:uid="{00000000-0010-0000-4500-000003000000}" name="Meal Determination Category"/>
    <tableColumn id="2" xr3:uid="{00000000-0010-0000-4500-000002000000}" name="Current Reimbursement Rates" dataDxfId="64" dataCellStyle="Currency"/>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6000000}" name="Table11549535761656973" displayName="Table11549535761656973" ref="I20:N45" totalsRowShown="0">
  <tableColumns count="6">
    <tableColumn id="1" xr3:uid="{00000000-0010-0000-4600-000001000000}" name="Meal Period"/>
    <tableColumn id="3" xr3:uid="{00000000-0010-0000-4600-000003000000}" name="Estimated # of meals/day "/>
    <tableColumn id="2" xr3:uid="{00000000-0010-0000-4600-000002000000}" name="# of Meal by Determination Category "/>
    <tableColumn id="4" xr3:uid="{00000000-0010-0000-4600-000004000000}" name="# of Serving Days/Year"/>
    <tableColumn id="5" xr3:uid="{00000000-0010-0000-4600-000005000000}" name="Current Reimbursement Rates" dataDxfId="63">
      <calculatedColumnFormula>" "&amp;TEXT(C21," $#.##")</calculatedColumnFormula>
    </tableColumn>
    <tableColumn id="6" xr3:uid="{00000000-0010-0000-4600-000006000000}" name="Estimated Reimbursement " dataDxfId="62">
      <calculatedColumnFormula>"$"&amp;IF(COUNT(G3,#REF!,L21,M21)=4, PRODUCT(G3,#REF!,L21,M21), "")</calculatedColumnFormula>
    </tableColumn>
  </tableColumns>
  <tableStyleInfo name="TableStyleMedium6"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7000000}" name="Table12650545862667074" displayName="Table12650545862667074" ref="E20:G25" totalsRowShown="0" headerRowDxfId="61">
  <tableColumns count="3">
    <tableColumn id="1" xr3:uid="{00000000-0010-0000-4700-000001000000}" name="Meal Determination Category " dataDxfId="60"/>
    <tableColumn id="2" xr3:uid="{00000000-0010-0000-4700-000002000000}" name="Anticpated Enrollment" dataDxfId="59"/>
    <tableColumn id="4" xr3:uid="{00000000-0010-0000-4700-000004000000}" name="Claiming Percentage based on Eligibility Determination" dataDxfId="58"/>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8000000}" name="Table3751555963677175" displayName="Table3751555963677175" ref="P20:T24" totalsRowShown="0">
  <autoFilter ref="P20:T24" xr:uid="{00000000-0009-0000-0100-00004A000000}">
    <filterColumn colId="0" hiddenButton="1"/>
    <filterColumn colId="1" hiddenButton="1"/>
    <filterColumn colId="2" hiddenButton="1"/>
    <filterColumn colId="3" hiddenButton="1"/>
    <filterColumn colId="4" hiddenButton="1"/>
  </autoFilter>
  <tableColumns count="5">
    <tableColumn id="5" xr3:uid="{00000000-0010-0000-4800-000005000000}" name="Meal Period"/>
    <tableColumn id="1" xr3:uid="{00000000-0010-0000-4800-000001000000}" name="Current Reimbursement Rate"/>
    <tableColumn id="2" xr3:uid="{00000000-0010-0000-4800-000002000000}" name="Estimated # of meals/day"/>
    <tableColumn id="3" xr3:uid="{00000000-0010-0000-4800-000003000000}" name="# of Serving Days/Year" dataDxfId="57"/>
    <tableColumn id="4" xr3:uid="{00000000-0010-0000-4800-000004000000}" name="Estimated Reimbursement "/>
  </tableColumns>
  <tableStyleInfo name="TableStyleMedium6"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9000000}" name="Table934852566064687276" displayName="Table934852566064687276" ref="A20:C31" totalsRowShown="0">
  <autoFilter ref="A20:C31" xr:uid="{00000000-0009-0000-0100-00004B000000}">
    <filterColumn colId="0" hiddenButton="1"/>
    <filterColumn colId="1" hiddenButton="1"/>
    <filterColumn colId="2" hiddenButton="1"/>
  </autoFilter>
  <tableColumns count="3">
    <tableColumn id="1" xr3:uid="{00000000-0010-0000-4900-000001000000}" name="Meal Period"/>
    <tableColumn id="3" xr3:uid="{00000000-0010-0000-4900-000003000000}" name="Meal Determination Category"/>
    <tableColumn id="2" xr3:uid="{00000000-0010-0000-4900-000002000000}" name="Current Reimbursement Rates" dataDxfId="56" dataCellStyle="Currency"/>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A000000}" name="Table1154953576165697377" displayName="Table1154953576165697377" ref="I20:N45" totalsRowShown="0">
  <tableColumns count="6">
    <tableColumn id="1" xr3:uid="{00000000-0010-0000-4A00-000001000000}" name="Meal Period"/>
    <tableColumn id="3" xr3:uid="{00000000-0010-0000-4A00-000003000000}" name="Estimated # of meals/day "/>
    <tableColumn id="2" xr3:uid="{00000000-0010-0000-4A00-000002000000}" name="# of Meal by Determination Category "/>
    <tableColumn id="4" xr3:uid="{00000000-0010-0000-4A00-000004000000}" name="# of Serving Days/Year"/>
    <tableColumn id="5" xr3:uid="{00000000-0010-0000-4A00-000005000000}" name="Current Reimbursement Rates" dataDxfId="55">
      <calculatedColumnFormula>" "&amp;TEXT(C21," $#.##")</calculatedColumnFormula>
    </tableColumn>
    <tableColumn id="6" xr3:uid="{00000000-0010-0000-4A00-000006000000}" name="Estimated Reimbursement " dataDxfId="54">
      <calculatedColumnFormula>"$"&amp;IF(COUNT(G3,#REF!,L21,M21)=4, PRODUCT(G3,#REF!,L21,M21), "")</calculatedColumnFormula>
    </tableColumn>
  </tableColumns>
  <tableStyleInfo name="TableStyleMedium6"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B000000}" name="Table1265054586266707478" displayName="Table1265054586266707478" ref="E20:G25" totalsRowShown="0" headerRowDxfId="53">
  <tableColumns count="3">
    <tableColumn id="1" xr3:uid="{00000000-0010-0000-4B00-000001000000}" name="Meal Determination Category " dataDxfId="52"/>
    <tableColumn id="2" xr3:uid="{00000000-0010-0000-4B00-000002000000}" name="Anticpated Enrollment" dataDxfId="51"/>
    <tableColumn id="4" xr3:uid="{00000000-0010-0000-4B00-000004000000}" name="Claiming Percentage based on Eligibility Determination" dataDxfId="50"/>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C000000}" name="Table375155596367717579" displayName="Table375155596367717579" ref="P20:T24" totalsRowShown="0">
  <autoFilter ref="P20:T24" xr:uid="{00000000-0009-0000-0100-00004E000000}">
    <filterColumn colId="0" hiddenButton="1"/>
    <filterColumn colId="1" hiddenButton="1"/>
    <filterColumn colId="2" hiddenButton="1"/>
    <filterColumn colId="3" hiddenButton="1"/>
    <filterColumn colId="4" hiddenButton="1"/>
  </autoFilter>
  <tableColumns count="5">
    <tableColumn id="5" xr3:uid="{00000000-0010-0000-4C00-000005000000}" name="Meal Period"/>
    <tableColumn id="1" xr3:uid="{00000000-0010-0000-4C00-000001000000}" name="Current Reimbursement Rate"/>
    <tableColumn id="2" xr3:uid="{00000000-0010-0000-4C00-000002000000}" name="Estimated # of meals/day"/>
    <tableColumn id="3" xr3:uid="{00000000-0010-0000-4C00-000003000000}" name="# of Serving Days/Year" dataDxfId="49"/>
    <tableColumn id="4" xr3:uid="{00000000-0010-0000-4C00-000004000000}" name="Estimated Reimbursement "/>
  </tableColumns>
  <tableStyleInfo name="TableStyleMedium6"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D000000}" name="Table93485256606468727680" displayName="Table93485256606468727680" ref="A20:C31" totalsRowShown="0">
  <autoFilter ref="A20:C31" xr:uid="{00000000-0009-0000-0100-00004F000000}">
    <filterColumn colId="0" hiddenButton="1"/>
    <filterColumn colId="1" hiddenButton="1"/>
    <filterColumn colId="2" hiddenButton="1"/>
  </autoFilter>
  <tableColumns count="3">
    <tableColumn id="1" xr3:uid="{00000000-0010-0000-4D00-000001000000}" name="Meal Period"/>
    <tableColumn id="3" xr3:uid="{00000000-0010-0000-4D00-000003000000}" name="Meal Determination Category"/>
    <tableColumn id="2" xr3:uid="{00000000-0010-0000-4D00-000002000000}" name="Current Reimbursement Rates" dataDxfId="48" dataCellStyle="Currency"/>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E000000}" name="Table115495357616569737781" displayName="Table115495357616569737781" ref="I20:N45" totalsRowShown="0">
  <tableColumns count="6">
    <tableColumn id="1" xr3:uid="{00000000-0010-0000-4E00-000001000000}" name="Meal Period"/>
    <tableColumn id="3" xr3:uid="{00000000-0010-0000-4E00-000003000000}" name="Estimated # of meals/day "/>
    <tableColumn id="2" xr3:uid="{00000000-0010-0000-4E00-000002000000}" name="# of Meal by Determination Category "/>
    <tableColumn id="4" xr3:uid="{00000000-0010-0000-4E00-000004000000}" name="# of Serving Days/Year"/>
    <tableColumn id="5" xr3:uid="{00000000-0010-0000-4E00-000005000000}" name="Current Reimbursement Rates" dataDxfId="47">
      <calculatedColumnFormula>" "&amp;TEXT(C21," $#.##")</calculatedColumnFormula>
    </tableColumn>
    <tableColumn id="6" xr3:uid="{00000000-0010-0000-4E00-000006000000}" name="Estimated Reimbursement " dataDxfId="46">
      <calculatedColumnFormula>"$"&amp;IF(COUNT(G3,#REF!,L21,M21)=4, PRODUCT(G3,#REF!,L21,M21), "")</calculatedColumnFormula>
    </tableColumn>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07000000}" name="Table12686" displayName="Table12686" ref="E20:G25" totalsRowShown="0" headerRowDxfId="189">
  <tableColumns count="3">
    <tableColumn id="1" xr3:uid="{00000000-0010-0000-0700-000001000000}" name="Meal Determination Category " dataDxfId="188"/>
    <tableColumn id="2" xr3:uid="{00000000-0010-0000-0700-000002000000}" name="Anticpated Enrollment" dataDxfId="187"/>
    <tableColumn id="4" xr3:uid="{00000000-0010-0000-0700-000004000000}" name="Claiming Percentage based on Eligibility Determination" dataDxfId="186"/>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F000000}" name="Table126505458626670747882" displayName="Table126505458626670747882" ref="E20:G25" totalsRowShown="0" headerRowDxfId="45">
  <tableColumns count="3">
    <tableColumn id="1" xr3:uid="{00000000-0010-0000-4F00-000001000000}" name="Meal Determination Category " dataDxfId="44"/>
    <tableColumn id="2" xr3:uid="{00000000-0010-0000-4F00-000002000000}" name="Anticpated Enrollment" dataDxfId="43"/>
    <tableColumn id="4" xr3:uid="{00000000-0010-0000-4F00-000004000000}" name="Claiming Percentage based on Eligibility Determination" dataDxfId="42"/>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0000000}" name="Table37515559636771757983" displayName="Table37515559636771757983" ref="P20:T24" totalsRowShown="0">
  <autoFilter ref="P20:T24" xr:uid="{00000000-0009-0000-0100-000052000000}">
    <filterColumn colId="0" hiddenButton="1"/>
    <filterColumn colId="1" hiddenButton="1"/>
    <filterColumn colId="2" hiddenButton="1"/>
    <filterColumn colId="3" hiddenButton="1"/>
    <filterColumn colId="4" hiddenButton="1"/>
  </autoFilter>
  <tableColumns count="5">
    <tableColumn id="5" xr3:uid="{00000000-0010-0000-5000-000005000000}" name="Meal Period"/>
    <tableColumn id="1" xr3:uid="{00000000-0010-0000-5000-000001000000}" name="Current Reimbursement Rate"/>
    <tableColumn id="2" xr3:uid="{00000000-0010-0000-5000-000002000000}" name="Estimated # of meals/day"/>
    <tableColumn id="3" xr3:uid="{00000000-0010-0000-5000-000003000000}" name="# of Serving Days/Year" dataDxfId="41"/>
    <tableColumn id="4" xr3:uid="{00000000-0010-0000-5000-000004000000}" name="Estimated Reimbursement "/>
  </tableColumns>
  <tableStyleInfo name="TableStyleMedium6"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51000000}" name="Table93485256124" displayName="Table93485256124" ref="A20:C31" totalsRowShown="0">
  <autoFilter ref="A20:C31" xr:uid="{00000000-0009-0000-0100-00007B000000}">
    <filterColumn colId="0" hiddenButton="1"/>
    <filterColumn colId="1" hiddenButton="1"/>
    <filterColumn colId="2" hiddenButton="1"/>
  </autoFilter>
  <tableColumns count="3">
    <tableColumn id="1" xr3:uid="{00000000-0010-0000-5100-000001000000}" name="Meal Period"/>
    <tableColumn id="3" xr3:uid="{00000000-0010-0000-5100-000003000000}" name="Meal Determination Category"/>
    <tableColumn id="2" xr3:uid="{00000000-0010-0000-5100-000002000000}" name="Current Reimbursement Rates" dataDxfId="40" dataCellStyle="Currency"/>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52000000}" name="Table115495357125" displayName="Table115495357125" ref="I20:N45" totalsRowShown="0">
  <tableColumns count="6">
    <tableColumn id="1" xr3:uid="{00000000-0010-0000-5200-000001000000}" name="Meal Period"/>
    <tableColumn id="3" xr3:uid="{00000000-0010-0000-5200-000003000000}" name="Estimated # of meals/day "/>
    <tableColumn id="2" xr3:uid="{00000000-0010-0000-5200-000002000000}" name="# of Meal by Determination Category "/>
    <tableColumn id="4" xr3:uid="{00000000-0010-0000-5200-000004000000}" name="# of Serving Days/Year"/>
    <tableColumn id="5" xr3:uid="{00000000-0010-0000-5200-000005000000}" name="Current Reimbursement Rates" dataDxfId="39">
      <calculatedColumnFormula>" "&amp;TEXT(C21," $#.##")</calculatedColumnFormula>
    </tableColumn>
    <tableColumn id="6" xr3:uid="{00000000-0010-0000-5200-000006000000}" name="Estimated Reimbursement " dataDxfId="38">
      <calculatedColumnFormula>"$"&amp;IF(COUNT(G3,#REF!,L21,M21)=4, PRODUCT(G3,#REF!,L21,M21), "")</calculatedColumnFormula>
    </tableColumn>
  </tableColumns>
  <tableStyleInfo name="TableStyleMedium6"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53000000}" name="Table126505458126" displayName="Table126505458126" ref="E20:G25" totalsRowShown="0" headerRowDxfId="37">
  <tableColumns count="3">
    <tableColumn id="1" xr3:uid="{00000000-0010-0000-5300-000001000000}" name="Meal Determination Category " dataDxfId="36"/>
    <tableColumn id="2" xr3:uid="{00000000-0010-0000-5300-000002000000}" name="Anticpated Enrollment" dataDxfId="35"/>
    <tableColumn id="4" xr3:uid="{00000000-0010-0000-5300-000004000000}" name="Claiming Percentage based on Eligibility Determination" dataDxfId="34"/>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54000000}" name="Table37515559127" displayName="Table37515559127" ref="P20:T24" totalsRowShown="0">
  <autoFilter ref="P20:T24" xr:uid="{00000000-0009-0000-0100-00007E000000}">
    <filterColumn colId="0" hiddenButton="1"/>
    <filterColumn colId="1" hiddenButton="1"/>
    <filterColumn colId="2" hiddenButton="1"/>
    <filterColumn colId="3" hiddenButton="1"/>
    <filterColumn colId="4" hiddenButton="1"/>
  </autoFilter>
  <tableColumns count="5">
    <tableColumn id="5" xr3:uid="{00000000-0010-0000-5400-000005000000}" name="Meal Period"/>
    <tableColumn id="1" xr3:uid="{00000000-0010-0000-5400-000001000000}" name="Current Reimbursement Rate"/>
    <tableColumn id="2" xr3:uid="{00000000-0010-0000-5400-000002000000}" name="Estimated # of meals/day"/>
    <tableColumn id="3" xr3:uid="{00000000-0010-0000-5400-000003000000}" name="# of Serving Days/Year" dataDxfId="33"/>
    <tableColumn id="4" xr3:uid="{00000000-0010-0000-5400-000004000000}" name="Estimated Reimbursement "/>
  </tableColumns>
  <tableStyleInfo name="TableStyleMedium6"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55000000}" name="Table93485256124128136" displayName="Table93485256124128136" ref="A20:C31" totalsRowShown="0">
  <autoFilter ref="A20:C31" xr:uid="{00000000-0009-0000-0100-000087000000}">
    <filterColumn colId="0" hiddenButton="1"/>
    <filterColumn colId="1" hiddenButton="1"/>
    <filterColumn colId="2" hiddenButton="1"/>
  </autoFilter>
  <tableColumns count="3">
    <tableColumn id="1" xr3:uid="{00000000-0010-0000-5500-000001000000}" name="Meal Period"/>
    <tableColumn id="3" xr3:uid="{00000000-0010-0000-5500-000003000000}" name="Meal Determination Category"/>
    <tableColumn id="2" xr3:uid="{00000000-0010-0000-5500-000002000000}" name="Current Reimbursement Rates" dataDxfId="32" dataCellStyle="Currency"/>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56000000}" name="Table115495357125129137" displayName="Table115495357125129137" ref="I20:N45" totalsRowShown="0">
  <tableColumns count="6">
    <tableColumn id="1" xr3:uid="{00000000-0010-0000-5600-000001000000}" name="Meal Period"/>
    <tableColumn id="3" xr3:uid="{00000000-0010-0000-5600-000003000000}" name="Estimated # of meals/day "/>
    <tableColumn id="2" xr3:uid="{00000000-0010-0000-5600-000002000000}" name="# of Meal by Determination Category "/>
    <tableColumn id="4" xr3:uid="{00000000-0010-0000-5600-000004000000}" name="# of Serving Days/Year"/>
    <tableColumn id="5" xr3:uid="{00000000-0010-0000-5600-000005000000}" name="Current Reimbursement Rates" dataDxfId="31">
      <calculatedColumnFormula>" "&amp;TEXT(C21," $#.##")</calculatedColumnFormula>
    </tableColumn>
    <tableColumn id="6" xr3:uid="{00000000-0010-0000-5600-000006000000}" name="Estimated Reimbursement " dataDxfId="30">
      <calculatedColumnFormula>"$"&amp;IF(COUNT(G3,#REF!,L21,M21)=4, PRODUCT(G3,#REF!,L21,M21), "")</calculatedColumnFormula>
    </tableColumn>
  </tableColumns>
  <tableStyleInfo name="TableStyleMedium6"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57000000}" name="Table126505458126130138" displayName="Table126505458126130138" ref="E20:G25" totalsRowShown="0" headerRowDxfId="29">
  <tableColumns count="3">
    <tableColumn id="1" xr3:uid="{00000000-0010-0000-5700-000001000000}" name="Meal Determination Category " dataDxfId="28"/>
    <tableColumn id="2" xr3:uid="{00000000-0010-0000-5700-000002000000}" name="Anticpated Enrollment" dataDxfId="27"/>
    <tableColumn id="4" xr3:uid="{00000000-0010-0000-5700-000004000000}" name="Claiming Percentage based on Eligibility Determination" dataDxfId="26"/>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58000000}" name="Table37515559127131139" displayName="Table37515559127131139" ref="P20:T24" totalsRowShown="0">
  <autoFilter ref="P20:T24" xr:uid="{00000000-0009-0000-0100-00008A000000}">
    <filterColumn colId="0" hiddenButton="1"/>
    <filterColumn colId="1" hiddenButton="1"/>
    <filterColumn colId="2" hiddenButton="1"/>
    <filterColumn colId="3" hiddenButton="1"/>
    <filterColumn colId="4" hiddenButton="1"/>
  </autoFilter>
  <tableColumns count="5">
    <tableColumn id="5" xr3:uid="{00000000-0010-0000-5800-000005000000}" name="Meal Period"/>
    <tableColumn id="1" xr3:uid="{00000000-0010-0000-5800-000001000000}" name="Current Reimbursement Rate"/>
    <tableColumn id="2" xr3:uid="{00000000-0010-0000-5800-000002000000}" name="Estimated # of meals/day"/>
    <tableColumn id="3" xr3:uid="{00000000-0010-0000-5800-000003000000}" name="# of Serving Days/Year" dataDxfId="25"/>
    <tableColumn id="4" xr3:uid="{00000000-0010-0000-5800-000004000000}" name="Estimated Reimbursement "/>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08000000}" name="Table3787" displayName="Table3787" ref="P20:T24" totalsRowShown="0">
  <autoFilter ref="P20:T24" xr:uid="{00000000-0009-0000-0100-000056000000}">
    <filterColumn colId="0" hiddenButton="1"/>
    <filterColumn colId="1" hiddenButton="1"/>
    <filterColumn colId="2" hiddenButton="1"/>
    <filterColumn colId="3" hiddenButton="1"/>
    <filterColumn colId="4" hiddenButton="1"/>
  </autoFilter>
  <tableColumns count="5">
    <tableColumn id="5" xr3:uid="{00000000-0010-0000-0800-000005000000}" name="Meal Period"/>
    <tableColumn id="1" xr3:uid="{00000000-0010-0000-0800-000001000000}" name="Current Reimbursement Rate"/>
    <tableColumn id="2" xr3:uid="{00000000-0010-0000-0800-000002000000}" name="Estimated # of meals/day"/>
    <tableColumn id="3" xr3:uid="{00000000-0010-0000-0800-000003000000}" name="# of Serving Days/Year" dataDxfId="185"/>
    <tableColumn id="4" xr3:uid="{00000000-0010-0000-0800-000004000000}" name="Estimated Reimbursement "/>
  </tableColumns>
  <tableStyleInfo name="TableStyleMedium6"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59000000}" name="Table93485256124128132" displayName="Table93485256124128132" ref="A20:C31" totalsRowShown="0">
  <autoFilter ref="A20:C31" xr:uid="{00000000-0009-0000-0100-000083000000}">
    <filterColumn colId="0" hiddenButton="1"/>
    <filterColumn colId="1" hiddenButton="1"/>
    <filterColumn colId="2" hiddenButton="1"/>
  </autoFilter>
  <tableColumns count="3">
    <tableColumn id="1" xr3:uid="{00000000-0010-0000-5900-000001000000}" name="Meal Period"/>
    <tableColumn id="3" xr3:uid="{00000000-0010-0000-5900-000003000000}" name="Meal Determination Category"/>
    <tableColumn id="2" xr3:uid="{00000000-0010-0000-5900-000002000000}" name="Current Reimbursement Rates" dataDxfId="24" dataCellStyle="Currency"/>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5A000000}" name="Table115495357125129133" displayName="Table115495357125129133" ref="I20:N45" totalsRowShown="0">
  <tableColumns count="6">
    <tableColumn id="1" xr3:uid="{00000000-0010-0000-5A00-000001000000}" name="Meal Period"/>
    <tableColumn id="3" xr3:uid="{00000000-0010-0000-5A00-000003000000}" name="Estimated # of meals/day "/>
    <tableColumn id="2" xr3:uid="{00000000-0010-0000-5A00-000002000000}" name="# of Meal by Determination Category "/>
    <tableColumn id="4" xr3:uid="{00000000-0010-0000-5A00-000004000000}" name="# of Serving Days/Year"/>
    <tableColumn id="5" xr3:uid="{00000000-0010-0000-5A00-000005000000}" name="Current Reimbursement Rates" dataDxfId="23">
      <calculatedColumnFormula>" "&amp;TEXT(C21," $#.##")</calculatedColumnFormula>
    </tableColumn>
    <tableColumn id="6" xr3:uid="{00000000-0010-0000-5A00-000006000000}" name="Estimated Reimbursement " dataDxfId="22">
      <calculatedColumnFormula>"$"&amp;IF(COUNT(G3,#REF!,L21,M21)=4, PRODUCT(G3,#REF!,L21,M21), "")</calculatedColumnFormula>
    </tableColumn>
  </tableColumns>
  <tableStyleInfo name="TableStyleMedium6"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5B000000}" name="Table126505458126130134" displayName="Table126505458126130134" ref="E20:G25" totalsRowShown="0" headerRowDxfId="21">
  <tableColumns count="3">
    <tableColumn id="1" xr3:uid="{00000000-0010-0000-5B00-000001000000}" name="Meal Determination Category " dataDxfId="20"/>
    <tableColumn id="2" xr3:uid="{00000000-0010-0000-5B00-000002000000}" name="Anticpated Enrollment" dataDxfId="19"/>
    <tableColumn id="4" xr3:uid="{00000000-0010-0000-5B00-000004000000}" name="Claiming Percentage based on Eligibility Determination" dataDxfId="18"/>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5C000000}" name="Table37515559127131135" displayName="Table37515559127131135" ref="P20:T24" totalsRowShown="0">
  <autoFilter ref="P20:T24" xr:uid="{00000000-0009-0000-0100-000086000000}">
    <filterColumn colId="0" hiddenButton="1"/>
    <filterColumn colId="1" hiddenButton="1"/>
    <filterColumn colId="2" hiddenButton="1"/>
    <filterColumn colId="3" hiddenButton="1"/>
    <filterColumn colId="4" hiddenButton="1"/>
  </autoFilter>
  <tableColumns count="5">
    <tableColumn id="5" xr3:uid="{00000000-0010-0000-5C00-000005000000}" name="Meal Period"/>
    <tableColumn id="1" xr3:uid="{00000000-0010-0000-5C00-000001000000}" name="Current Reimbursement Rate"/>
    <tableColumn id="2" xr3:uid="{00000000-0010-0000-5C00-000002000000}" name="Estimated # of meals/day"/>
    <tableColumn id="3" xr3:uid="{00000000-0010-0000-5C00-000003000000}" name="# of Serving Days/Year" dataDxfId="17"/>
    <tableColumn id="4" xr3:uid="{00000000-0010-0000-5C00-000004000000}" name="Estimated Reimbursement "/>
  </tableColumns>
  <tableStyleInfo name="TableStyleMedium6"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5D000000}" name="Table93485256124128" displayName="Table93485256124128" ref="A20:C31" totalsRowShown="0">
  <autoFilter ref="A20:C31" xr:uid="{00000000-0009-0000-0100-00007F000000}">
    <filterColumn colId="0" hiddenButton="1"/>
    <filterColumn colId="1" hiddenButton="1"/>
    <filterColumn colId="2" hiddenButton="1"/>
  </autoFilter>
  <tableColumns count="3">
    <tableColumn id="1" xr3:uid="{00000000-0010-0000-5D00-000001000000}" name="Meal Period"/>
    <tableColumn id="3" xr3:uid="{00000000-0010-0000-5D00-000003000000}" name="Meal Determination Category"/>
    <tableColumn id="2" xr3:uid="{00000000-0010-0000-5D00-000002000000}" name="Current Reimbursement Rates" dataDxfId="16" dataCellStyle="Currency"/>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5E000000}" name="Table115495357125129" displayName="Table115495357125129" ref="I20:N45" totalsRowShown="0">
  <tableColumns count="6">
    <tableColumn id="1" xr3:uid="{00000000-0010-0000-5E00-000001000000}" name="Meal Period"/>
    <tableColumn id="3" xr3:uid="{00000000-0010-0000-5E00-000003000000}" name="Estimated # of meals/day "/>
    <tableColumn id="2" xr3:uid="{00000000-0010-0000-5E00-000002000000}" name="# of Meal by Determination Category "/>
    <tableColumn id="4" xr3:uid="{00000000-0010-0000-5E00-000004000000}" name="# of Serving Days/Year"/>
    <tableColumn id="5" xr3:uid="{00000000-0010-0000-5E00-000005000000}" name="Current Reimbursement Rates" dataDxfId="15">
      <calculatedColumnFormula>" "&amp;TEXT(C21," $#.##")</calculatedColumnFormula>
    </tableColumn>
    <tableColumn id="6" xr3:uid="{00000000-0010-0000-5E00-000006000000}" name="Estimated Reimbursement " dataDxfId="14">
      <calculatedColumnFormula>"$"&amp;IF(COUNT(G3,#REF!,L21,M21)=4, PRODUCT(G3,#REF!,L21,M21), "")</calculatedColumnFormula>
    </tableColumn>
  </tableColumns>
  <tableStyleInfo name="TableStyleMedium6"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5F000000}" name="Table126505458126130" displayName="Table126505458126130" ref="E20:G25" totalsRowShown="0" headerRowDxfId="13">
  <tableColumns count="3">
    <tableColumn id="1" xr3:uid="{00000000-0010-0000-5F00-000001000000}" name="Meal Determination Category " dataDxfId="12"/>
    <tableColumn id="2" xr3:uid="{00000000-0010-0000-5F00-000002000000}" name="Anticpated Enrollment" dataDxfId="11"/>
    <tableColumn id="4" xr3:uid="{00000000-0010-0000-5F00-000004000000}" name="Claiming Percentage based on Eligibility Determination" dataDxfId="10"/>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60000000}" name="Table37515559127131" displayName="Table37515559127131" ref="P20:T24" totalsRowShown="0">
  <autoFilter ref="P20:T24" xr:uid="{00000000-0009-0000-0100-000082000000}">
    <filterColumn colId="0" hiddenButton="1"/>
    <filterColumn colId="1" hiddenButton="1"/>
    <filterColumn colId="2" hiddenButton="1"/>
    <filterColumn colId="3" hiddenButton="1"/>
    <filterColumn colId="4" hiddenButton="1"/>
  </autoFilter>
  <tableColumns count="5">
    <tableColumn id="5" xr3:uid="{00000000-0010-0000-6000-000005000000}" name="Meal Period"/>
    <tableColumn id="1" xr3:uid="{00000000-0010-0000-6000-000001000000}" name="Current Reimbursement Rate"/>
    <tableColumn id="2" xr3:uid="{00000000-0010-0000-6000-000002000000}" name="Estimated # of meals/day"/>
    <tableColumn id="3" xr3:uid="{00000000-0010-0000-6000-000003000000}" name="# of Serving Days/Year" dataDxfId="9"/>
    <tableColumn id="4" xr3:uid="{00000000-0010-0000-6000-000004000000}" name="Estimated Reimbursement "/>
  </tableColumns>
  <tableStyleInfo name="TableStyleMedium6"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61000000}" name="Table93485256124128132140" displayName="Table93485256124128132140" ref="A20:C31" totalsRowShown="0">
  <autoFilter ref="A20:C31" xr:uid="{00000000-0009-0000-0100-00008B000000}">
    <filterColumn colId="0" hiddenButton="1"/>
    <filterColumn colId="1" hiddenButton="1"/>
    <filterColumn colId="2" hiddenButton="1"/>
  </autoFilter>
  <tableColumns count="3">
    <tableColumn id="1" xr3:uid="{00000000-0010-0000-6100-000001000000}" name="Meal Period"/>
    <tableColumn id="3" xr3:uid="{00000000-0010-0000-6100-000003000000}" name="Meal Determination Category"/>
    <tableColumn id="2" xr3:uid="{00000000-0010-0000-6100-000002000000}" name="Current Reimbursement Rates" dataDxfId="8" dataCellStyle="Currency"/>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62000000}" name="Table115495357125129133141" displayName="Table115495357125129133141" ref="I20:N45" totalsRowShown="0">
  <tableColumns count="6">
    <tableColumn id="1" xr3:uid="{00000000-0010-0000-6200-000001000000}" name="Meal Period"/>
    <tableColumn id="3" xr3:uid="{00000000-0010-0000-6200-000003000000}" name="Estimated # of meals/day "/>
    <tableColumn id="2" xr3:uid="{00000000-0010-0000-6200-000002000000}" name="# of Meal by Determination Category "/>
    <tableColumn id="4" xr3:uid="{00000000-0010-0000-6200-000004000000}" name="# of Serving Days/Year"/>
    <tableColumn id="5" xr3:uid="{00000000-0010-0000-6200-000005000000}" name="Current Reimbursement Rates" dataDxfId="7">
      <calculatedColumnFormula>" "&amp;TEXT(C21," $#.##")</calculatedColumnFormula>
    </tableColumn>
    <tableColumn id="6" xr3:uid="{00000000-0010-0000-6200-000006000000}" name="Estimated Reimbursement " dataDxfId="6">
      <calculatedColumnFormula>"$"&amp;IF(COUNT(G3,#REF!,L21,M21)=4, PRODUCT(G3,#REF!,L21,M21), "")</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table" Target="../tables/table41.xml"/><Relationship Id="rId5" Type="http://schemas.openxmlformats.org/officeDocument/2006/relationships/table" Target="../tables/table40.xml"/><Relationship Id="rId4" Type="http://schemas.openxmlformats.org/officeDocument/2006/relationships/table" Target="../tables/table3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table" Target="../tables/table45.xml"/><Relationship Id="rId5" Type="http://schemas.openxmlformats.org/officeDocument/2006/relationships/table" Target="../tables/table44.xml"/><Relationship Id="rId4" Type="http://schemas.openxmlformats.org/officeDocument/2006/relationships/table" Target="../tables/table43.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table" Target="../tables/table53.xml"/><Relationship Id="rId5" Type="http://schemas.openxmlformats.org/officeDocument/2006/relationships/table" Target="../tables/table52.xml"/><Relationship Id="rId4" Type="http://schemas.openxmlformats.org/officeDocument/2006/relationships/table" Target="../tables/table51.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table" Target="../tables/table57.xml"/><Relationship Id="rId5" Type="http://schemas.openxmlformats.org/officeDocument/2006/relationships/table" Target="../tables/table56.xml"/><Relationship Id="rId4" Type="http://schemas.openxmlformats.org/officeDocument/2006/relationships/table" Target="../tables/table5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58.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table" Target="../tables/table61.xml"/><Relationship Id="rId5" Type="http://schemas.openxmlformats.org/officeDocument/2006/relationships/table" Target="../tables/table60.xml"/><Relationship Id="rId4" Type="http://schemas.openxmlformats.org/officeDocument/2006/relationships/table" Target="../tables/table59.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62.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table" Target="../tables/table65.xml"/><Relationship Id="rId5" Type="http://schemas.openxmlformats.org/officeDocument/2006/relationships/table" Target="../tables/table64.xml"/><Relationship Id="rId4" Type="http://schemas.openxmlformats.org/officeDocument/2006/relationships/table" Target="../tables/table63.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66.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table" Target="../tables/table69.xml"/><Relationship Id="rId5" Type="http://schemas.openxmlformats.org/officeDocument/2006/relationships/table" Target="../tables/table68.xml"/><Relationship Id="rId4" Type="http://schemas.openxmlformats.org/officeDocument/2006/relationships/table" Target="../tables/table6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70.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table" Target="../tables/table73.xml"/><Relationship Id="rId5" Type="http://schemas.openxmlformats.org/officeDocument/2006/relationships/table" Target="../tables/table72.xml"/><Relationship Id="rId4" Type="http://schemas.openxmlformats.org/officeDocument/2006/relationships/table" Target="../tables/table7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74.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table" Target="../tables/table77.xml"/><Relationship Id="rId5" Type="http://schemas.openxmlformats.org/officeDocument/2006/relationships/table" Target="../tables/table76.xml"/><Relationship Id="rId4" Type="http://schemas.openxmlformats.org/officeDocument/2006/relationships/table" Target="../tables/table75.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78.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table" Target="../tables/table81.xml"/><Relationship Id="rId5" Type="http://schemas.openxmlformats.org/officeDocument/2006/relationships/table" Target="../tables/table80.xml"/><Relationship Id="rId4" Type="http://schemas.openxmlformats.org/officeDocument/2006/relationships/table" Target="../tables/table79.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82.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table" Target="../tables/table85.xml"/><Relationship Id="rId5" Type="http://schemas.openxmlformats.org/officeDocument/2006/relationships/table" Target="../tables/table84.xml"/><Relationship Id="rId4" Type="http://schemas.openxmlformats.org/officeDocument/2006/relationships/table" Target="../tables/table83.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86.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table" Target="../tables/table89.xml"/><Relationship Id="rId5" Type="http://schemas.openxmlformats.org/officeDocument/2006/relationships/table" Target="../tables/table88.xml"/><Relationship Id="rId4" Type="http://schemas.openxmlformats.org/officeDocument/2006/relationships/table" Target="../tables/table87.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90.x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table" Target="../tables/table93.xml"/><Relationship Id="rId5" Type="http://schemas.openxmlformats.org/officeDocument/2006/relationships/table" Target="../tables/table92.xml"/><Relationship Id="rId4" Type="http://schemas.openxmlformats.org/officeDocument/2006/relationships/table" Target="../tables/table91.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94.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table" Target="../tables/table97.xml"/><Relationship Id="rId5" Type="http://schemas.openxmlformats.org/officeDocument/2006/relationships/table" Target="../tables/table96.xml"/><Relationship Id="rId4" Type="http://schemas.openxmlformats.org/officeDocument/2006/relationships/table" Target="../tables/table9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98.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table" Target="../tables/table101.xml"/><Relationship Id="rId5" Type="http://schemas.openxmlformats.org/officeDocument/2006/relationships/table" Target="../tables/table100.xml"/><Relationship Id="rId4" Type="http://schemas.openxmlformats.org/officeDocument/2006/relationships/table" Target="../tables/table9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table" Target="../tables/table2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8"/>
  <sheetViews>
    <sheetView tabSelected="1" topLeftCell="A6" workbookViewId="0">
      <selection activeCell="A39" sqref="A39"/>
    </sheetView>
  </sheetViews>
  <sheetFormatPr defaultRowHeight="14.25" x14ac:dyDescent="0.45"/>
  <cols>
    <col min="1" max="1" width="40.265625" customWidth="1"/>
    <col min="2" max="2" width="38" customWidth="1"/>
    <col min="3" max="3" width="30" customWidth="1"/>
  </cols>
  <sheetData>
    <row r="1" spans="1:3" ht="23.25" x14ac:dyDescent="0.7">
      <c r="A1" s="2" t="s">
        <v>0</v>
      </c>
    </row>
    <row r="9" spans="1:3" ht="40.5" customHeight="1" x14ac:dyDescent="0.5">
      <c r="A9" s="33" t="s">
        <v>1</v>
      </c>
      <c r="B9" s="33" t="s">
        <v>2</v>
      </c>
      <c r="C9" s="33" t="s">
        <v>3</v>
      </c>
    </row>
    <row r="10" spans="1:3" ht="15.75" x14ac:dyDescent="0.5">
      <c r="A10" s="1" t="str">
        <f>"Site 1: "&amp;'Site 1'!B18</f>
        <v xml:space="preserve">Site 1: </v>
      </c>
      <c r="B10" s="6">
        <f>'Site 1'!N45</f>
        <v>0</v>
      </c>
      <c r="C10" s="6">
        <f>'Site 1'!T24</f>
        <v>0</v>
      </c>
    </row>
    <row r="11" spans="1:3" ht="15.75" x14ac:dyDescent="0.5">
      <c r="A11" s="1" t="str">
        <f>"Site 2: "&amp;'Site 2'!B18</f>
        <v xml:space="preserve">Site 2: </v>
      </c>
      <c r="B11" s="6">
        <f>'Site 2'!N45</f>
        <v>0</v>
      </c>
      <c r="C11" s="6">
        <f>'Site 2'!T24</f>
        <v>0</v>
      </c>
    </row>
    <row r="12" spans="1:3" x14ac:dyDescent="0.45">
      <c r="A12" t="str">
        <f>"Site 3: "&amp;'Site 3'!B18</f>
        <v xml:space="preserve">Site 3: </v>
      </c>
      <c r="B12" s="6">
        <f>'Site 3'!N45</f>
        <v>0</v>
      </c>
      <c r="C12" s="6">
        <f>'Site 3'!T24</f>
        <v>0</v>
      </c>
    </row>
    <row r="13" spans="1:3" x14ac:dyDescent="0.45">
      <c r="A13" t="str">
        <f>"Site 4: "&amp;'Site 4'!B18</f>
        <v xml:space="preserve">Site 4: </v>
      </c>
      <c r="B13" s="6">
        <f>'Site 4'!N45</f>
        <v>0</v>
      </c>
      <c r="C13" s="6">
        <f>'Site 4'!T24</f>
        <v>0</v>
      </c>
    </row>
    <row r="14" spans="1:3" x14ac:dyDescent="0.45">
      <c r="A14" t="str">
        <f>"Site 5: "&amp;'Site 5'!B18</f>
        <v xml:space="preserve">Site 5: </v>
      </c>
      <c r="B14" s="6">
        <f>'Site 5'!N45</f>
        <v>0</v>
      </c>
      <c r="C14" s="6">
        <f>'Site 5'!T24</f>
        <v>0</v>
      </c>
    </row>
    <row r="15" spans="1:3" x14ac:dyDescent="0.45">
      <c r="A15" t="str">
        <f>"Site 6: "&amp;'Site 6'!B18</f>
        <v xml:space="preserve">Site 6: </v>
      </c>
      <c r="B15" s="6">
        <f>'Site 6'!N45</f>
        <v>0</v>
      </c>
      <c r="C15" s="6">
        <f>'Site 6'!T24</f>
        <v>0</v>
      </c>
    </row>
    <row r="16" spans="1:3" x14ac:dyDescent="0.45">
      <c r="A16" t="str">
        <f>"Site 7: "&amp;'Site 7'!B18</f>
        <v xml:space="preserve">Site 7: </v>
      </c>
      <c r="B16" s="6">
        <f>'Site 7'!N45</f>
        <v>0</v>
      </c>
      <c r="C16" s="6">
        <f>'Site 7'!T24</f>
        <v>0</v>
      </c>
    </row>
    <row r="17" spans="1:3" x14ac:dyDescent="0.45">
      <c r="A17" t="str">
        <f>"Site 8: "&amp;'Site 8'!B18</f>
        <v xml:space="preserve">Site 8: </v>
      </c>
      <c r="B17" s="6">
        <f>'Site 8'!N45</f>
        <v>0</v>
      </c>
      <c r="C17" s="6">
        <f>'Site 8'!T24</f>
        <v>0</v>
      </c>
    </row>
    <row r="18" spans="1:3" x14ac:dyDescent="0.45">
      <c r="A18" t="str">
        <f>"Site 9: "&amp;'Site 9'!B18</f>
        <v xml:space="preserve">Site 9: </v>
      </c>
      <c r="B18" s="6">
        <f>'Site 9'!N45</f>
        <v>0</v>
      </c>
      <c r="C18" s="6">
        <f>'Site 9'!T24</f>
        <v>0</v>
      </c>
    </row>
    <row r="19" spans="1:3" x14ac:dyDescent="0.45">
      <c r="A19" t="str">
        <f>"Site 10: "&amp;'Site 10'!B18</f>
        <v xml:space="preserve">Site 10: </v>
      </c>
      <c r="B19" s="6">
        <f>'Site 10'!N45</f>
        <v>0</v>
      </c>
      <c r="C19" s="6">
        <f>'Site 10'!T24</f>
        <v>0</v>
      </c>
    </row>
    <row r="20" spans="1:3" x14ac:dyDescent="0.45">
      <c r="A20" t="str">
        <f>"Site 11: "&amp;'Site 11'!B18</f>
        <v xml:space="preserve">Site 11: </v>
      </c>
      <c r="B20" s="6">
        <f>'Site 11'!N45</f>
        <v>0</v>
      </c>
      <c r="C20" s="6">
        <f>'Site 11'!T24</f>
        <v>0</v>
      </c>
    </row>
    <row r="21" spans="1:3" x14ac:dyDescent="0.45">
      <c r="A21" t="str">
        <f>"Site 12: "&amp;'Site 12'!B18</f>
        <v xml:space="preserve">Site 12: </v>
      </c>
      <c r="B21" s="6">
        <f>'Site 12'!N45</f>
        <v>0</v>
      </c>
      <c r="C21" s="6">
        <f>'Site 12'!T24</f>
        <v>0</v>
      </c>
    </row>
    <row r="22" spans="1:3" x14ac:dyDescent="0.45">
      <c r="A22" t="str">
        <f>"Site 13: "&amp;'Site 13'!B18</f>
        <v xml:space="preserve">Site 13: </v>
      </c>
      <c r="B22" s="6">
        <f>'Site 13'!N45</f>
        <v>0</v>
      </c>
      <c r="C22" s="6">
        <f>'Site 13'!T24</f>
        <v>0</v>
      </c>
    </row>
    <row r="23" spans="1:3" x14ac:dyDescent="0.45">
      <c r="A23" t="str">
        <f>"Site 14: "&amp;'Site 14'!B18</f>
        <v xml:space="preserve">Site 14: </v>
      </c>
      <c r="B23" s="6">
        <f>'Site 14'!N45</f>
        <v>0</v>
      </c>
      <c r="C23" s="6">
        <f>'Site 14'!T24</f>
        <v>0</v>
      </c>
    </row>
    <row r="24" spans="1:3" x14ac:dyDescent="0.45">
      <c r="A24" t="str">
        <f>"Site 15: "&amp;'Site 15'!B18</f>
        <v xml:space="preserve">Site 15: </v>
      </c>
      <c r="B24" s="6">
        <f>'Site 15'!N45</f>
        <v>0</v>
      </c>
      <c r="C24" s="6">
        <f>'Site 15'!T24</f>
        <v>0</v>
      </c>
    </row>
    <row r="25" spans="1:3" x14ac:dyDescent="0.45">
      <c r="A25" t="str">
        <f>"Site 16: "&amp;'Site 16'!B18</f>
        <v xml:space="preserve">Site 16: </v>
      </c>
      <c r="B25" s="6">
        <f>'Site 16'!N45</f>
        <v>0</v>
      </c>
      <c r="C25" s="6">
        <f>'Site 16'!T24</f>
        <v>0</v>
      </c>
    </row>
    <row r="26" spans="1:3" x14ac:dyDescent="0.45">
      <c r="A26" t="str">
        <f>"Site 17: "&amp;'Site 17'!B18</f>
        <v xml:space="preserve">Site 17: </v>
      </c>
      <c r="B26" s="6">
        <f>'Site 17'!N45</f>
        <v>0</v>
      </c>
      <c r="C26" s="6">
        <f>'Site 17'!T24</f>
        <v>0</v>
      </c>
    </row>
    <row r="27" spans="1:3" x14ac:dyDescent="0.45">
      <c r="A27" t="str">
        <f>"Site 18: "&amp;'Site 18'!B18</f>
        <v xml:space="preserve">Site 18: </v>
      </c>
      <c r="B27" s="6">
        <f>'Site 18'!N45</f>
        <v>0</v>
      </c>
      <c r="C27" s="6">
        <f>'Site 18'!T24</f>
        <v>0</v>
      </c>
    </row>
    <row r="28" spans="1:3" x14ac:dyDescent="0.45">
      <c r="A28" t="str">
        <f>"Site 19: "&amp;'Site 19'!B18</f>
        <v xml:space="preserve">Site 19: </v>
      </c>
      <c r="B28" s="6">
        <f>'Site 19'!N45</f>
        <v>0</v>
      </c>
      <c r="C28" s="6">
        <f>'Site 19'!T24</f>
        <v>0</v>
      </c>
    </row>
    <row r="29" spans="1:3" x14ac:dyDescent="0.45">
      <c r="A29" t="str">
        <f>"Site 20: "&amp;'Site 20'!B18</f>
        <v xml:space="preserve">Site 20: </v>
      </c>
      <c r="B29" s="6">
        <f>'Site 20'!N45</f>
        <v>0</v>
      </c>
      <c r="C29" s="6">
        <f>'Site 20'!T24</f>
        <v>0</v>
      </c>
    </row>
    <row r="30" spans="1:3" x14ac:dyDescent="0.45">
      <c r="A30" t="str">
        <f>"Site 21: "&amp;'Site 21'!B18</f>
        <v xml:space="preserve">Site 21: </v>
      </c>
      <c r="B30" s="6">
        <f>'Site 21'!N45</f>
        <v>0</v>
      </c>
      <c r="C30" s="6">
        <f>'Site 21'!T24</f>
        <v>0</v>
      </c>
    </row>
    <row r="31" spans="1:3" x14ac:dyDescent="0.45">
      <c r="A31" t="str">
        <f>"Site 22: "&amp;'Site 22'!B18</f>
        <v xml:space="preserve">Site 22: </v>
      </c>
      <c r="B31" s="6">
        <f>'Site 22'!N45</f>
        <v>0</v>
      </c>
      <c r="C31" s="6">
        <f>'Site 22'!T24</f>
        <v>0</v>
      </c>
    </row>
    <row r="32" spans="1:3" x14ac:dyDescent="0.45">
      <c r="A32" t="str">
        <f>"Site 23: "&amp;'Site 23'!B18</f>
        <v xml:space="preserve">Site 23: </v>
      </c>
      <c r="B32" s="6">
        <f>'Site 23'!N45</f>
        <v>0</v>
      </c>
      <c r="C32" s="6">
        <f>'Site 23'!T24</f>
        <v>0</v>
      </c>
    </row>
    <row r="33" spans="1:3" x14ac:dyDescent="0.45">
      <c r="A33" t="str">
        <f>"Site 24: "&amp;'Site 24'!B18</f>
        <v xml:space="preserve">Site 24: </v>
      </c>
      <c r="B33" s="6">
        <f>'Site 24'!N45</f>
        <v>0</v>
      </c>
      <c r="C33" s="6">
        <f>'Site 24'!T24</f>
        <v>0</v>
      </c>
    </row>
    <row r="34" spans="1:3" x14ac:dyDescent="0.45">
      <c r="A34" t="str">
        <f>"Site 25: "&amp;'Site 25'!B18</f>
        <v xml:space="preserve">Site 25: </v>
      </c>
      <c r="B34" s="6">
        <f>'Site 25'!N45</f>
        <v>0</v>
      </c>
      <c r="C34" s="6">
        <f>'Site 25'!T24</f>
        <v>0</v>
      </c>
    </row>
    <row r="35" spans="1:3" x14ac:dyDescent="0.45">
      <c r="B35" s="30"/>
      <c r="C35" s="30"/>
    </row>
    <row r="36" spans="1:3" x14ac:dyDescent="0.45">
      <c r="A36" t="s">
        <v>4</v>
      </c>
      <c r="B36" s="6">
        <f>SUM(B10:B34)</f>
        <v>0</v>
      </c>
      <c r="C36" s="6">
        <f>SUM(C10:C34)</f>
        <v>0</v>
      </c>
    </row>
    <row r="37" spans="1:3" x14ac:dyDescent="0.45">
      <c r="B37" s="30"/>
      <c r="C37" s="30"/>
    </row>
    <row r="38" spans="1:3" ht="15.75" x14ac:dyDescent="0.5">
      <c r="A38" s="18" t="s">
        <v>5</v>
      </c>
      <c r="B38" s="30"/>
      <c r="C38" s="34">
        <f>SUM(B36:C36)</f>
        <v>0</v>
      </c>
    </row>
  </sheetData>
  <sheetProtection algorithmName="SHA-512" hashValue="PxOKinm9UizGTbsYEBOdVDCF3TDGIy4mZm+/EkPD61gCWhE/h8Z7OTpbytPKA7YzVbgBkAoDMj4fdIVPHe/WeA==" saltValue="0/GCtPRUqlRKr40aG2XEFQ==" spinCount="100000" sheet="1" objects="1" scenarios="1"/>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9"/>
  <sheetViews>
    <sheetView zoomScaleNormal="100" workbookViewId="0">
      <selection activeCell="A18" sqref="A18"/>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3.25" customHeight="1" x14ac:dyDescent="0.45"/>
    <row r="17" spans="1:20" ht="15" customHeight="1" x14ac:dyDescent="0.45"/>
    <row r="18" spans="1:20" ht="19.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PRODUCT(G22,J21,L21,Table115113[[#This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PRODUCT(G21,J25,L25,Table115113[[#This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O5FT1X+ZEDuUq3O3qQtDHo4RdCMXi9B/D2RU69s5OAiE1FIEVr5e6tC25o9zZNjb4fT9V/+tnLXt3ryU+7FSUw==" saltValue="twMJBf8d2SKcIP1zhNp4v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9"/>
  <sheetViews>
    <sheetView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75" customHeight="1" x14ac:dyDescent="0.45"/>
    <row r="17" spans="1:20" ht="15" customHeight="1" x14ac:dyDescent="0.45"/>
    <row r="18" spans="1:20" ht="15.7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PRODUCT(G22,J21,L21,Table115117[[#This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PRODUCT(G21,J25,L25,Table115117[[#This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aTJLJUDgGvkzs6PFCd3r97pIETmV7uuryHlohFkNQbcIwXNx/XD86JhkCtQ+Ngb0ml0yAAzHndZiyVTzHxMs2Q==" saltValue="gsPIWDfRK2Bburowo6/9n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9"/>
  <sheetViews>
    <sheetView topLeftCell="A11" zoomScaleNormal="100" workbookViewId="0">
      <selection activeCell="I18" sqref="I18"/>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PRODUCT(G22,J21,L21,Table115121[[#This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PRODUCT(G21,J25,L25,Table115121[[#This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9Z7fYhJLbWpLNDK0ivbmscAvIMnHzWA4LTc4oOrW4rbdhgo2ecEo1E+E/ywvkSY9gAPa+O+7hr7GVXWdMgPN/g==" saltValue="i45F0yHoFusS8eacqQP/HA=="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9"/>
  <sheetViews>
    <sheetView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50.75" customHeight="1" x14ac:dyDescent="0.45"/>
    <row r="17" spans="1:20" ht="15" customHeight="1" x14ac:dyDescent="0.45"/>
    <row r="18" spans="1:20" ht="18.7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UG1XwIeG7jZgai1Ty1NHoYRacQTg+Yymer1ON8JhVP62MrxQJMNlCleadIGGMycJo192xUBlfaSstZctbqXwHg==" saltValue="ldyntFz4J4xplfoFYWubCA=="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49"/>
  <sheetViews>
    <sheetView zoomScaleNormal="100" workbookViewId="0">
      <selection activeCell="B23" sqref="B23"/>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2.5"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gmcGvEdSI5x/2y0iEgbxjzwoUpa858zG9xLyq6dq/4zksjqEfGbYGd4STF+f1I+LO29lyW0I4DteJK6Ah2DQmw==" saltValue="aezkOunhC9bd2T3RMXQq4w=="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9"/>
  <sheetViews>
    <sheetView topLeftCell="A14" zoomScaleNormal="100" workbookViewId="0">
      <selection activeCell="B23" sqref="B23"/>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3.25"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a+llsWKrgIVht5qBtYcAhnene+IIFpV1ddYW29Ta1hdClvQpehkBMPs3jLTXYvkegJJiW0qFBr65xXF3RkynBA==" saltValue="o3orlQwJSBl2+hkCZxYel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9"/>
  <sheetViews>
    <sheetView zoomScaleNormal="100" workbookViewId="0">
      <selection activeCell="B23" sqref="B23"/>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5.5" customHeight="1" x14ac:dyDescent="0.45"/>
    <row r="17" spans="1:20" ht="15" customHeight="1" x14ac:dyDescent="0.45"/>
    <row r="18" spans="1:20" ht="19.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PRODUCT(G22,J21,L21,Table11549535761[[#This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PRODUCT(G21,J25,L25,Table11549535761[[#This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pLShpq8aWhFf7YrzEo9QbR4iqz5bosyYFV8xqRVIN6cMlCWmy/nm0DiHCwlGu6hrRwGT4WFdeUU6kFu6cCto5w==" saltValue="GJmSQFNpHYmD8n32xFdPw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9"/>
  <sheetViews>
    <sheetView topLeftCell="A6"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 customHeight="1" x14ac:dyDescent="0.45"/>
    <row r="17" spans="1:20" ht="15" customHeight="1" x14ac:dyDescent="0.45"/>
    <row r="18" spans="1:20" ht="16.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PRODUCT(G22,J21,L21,Table1154953576165[[#This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PRODUCT(G21,J25,L25,Table1154953576165[[#This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EuyTdZ+I/SMAx7oeMibF5ptRPyqy7RKS4tZgehCfSYdmC2wVjX3KIuolVI3LVSqSmYnMEIpEoTXG6C6UlBeNCw==" saltValue="t1OdNeBk0N7DgbrH15fv9w=="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9"/>
  <sheetViews>
    <sheetView zoomScaleNormal="100" workbookViewId="0">
      <selection activeCell="H12" sqref="H1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 customHeight="1" x14ac:dyDescent="0.45"/>
    <row r="17" spans="1:20" ht="15" customHeight="1" x14ac:dyDescent="0.45"/>
    <row r="18" spans="1:20" ht="19.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PRODUCT(G22,J21,L21,Table115495357616569[[#This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PRODUCT(G21,J25,L25,Table115495357616569[[#This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U0FFGhZa2RzDrrzpINXuX+WK248boRXfNbZfxOu5h3A0uKrghh71iNWYEYydnXkb6Holo6LNeQ1Xb6E72MhtDA==" saltValue="CYhYhcxkgL7oxhMc5PVTf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9"/>
  <sheetViews>
    <sheetView topLeftCell="A16"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59.75" customHeight="1" x14ac:dyDescent="0.45"/>
    <row r="17" spans="1:20" ht="15" customHeight="1" x14ac:dyDescent="0.45"/>
    <row r="18" spans="1:20" ht="32.2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PRODUCT(G22,J21,L21,Table11549535761656973[[#This Row],[Current Reimbursement Rates]])</f>
        <v>0</v>
      </c>
      <c r="P22" t="s">
        <v>26</v>
      </c>
      <c r="Q22" s="26">
        <f>Q21</f>
        <v>0</v>
      </c>
      <c r="R22" s="15">
        <f>J37</f>
        <v>0</v>
      </c>
      <c r="S22" s="15">
        <f>L37</f>
        <v>0</v>
      </c>
      <c r="T22" s="6">
        <f>PRODUCT(Q22,R22,S22)</f>
        <v>0</v>
      </c>
    </row>
    <row r="23" spans="1:20" x14ac:dyDescent="0.45">
      <c r="B23" t="s">
        <v>27</v>
      </c>
      <c r="C23" s="20"/>
      <c r="E23" s="5" t="s">
        <v>27</v>
      </c>
      <c r="F23" s="22"/>
      <c r="G23" s="12">
        <f>IF(ISBLANK(F23), 0, F23/F25)</f>
        <v>0</v>
      </c>
      <c r="K23" s="27" t="str">
        <f>"Denied: "&amp;ROUND(IF(ISBLANK(J21),0,PRODUCT(G23,J21)), 0)</f>
        <v>Denied: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PRODUCT(G21,J25,L25,Table11549535761656973[[#This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27</v>
      </c>
      <c r="C27" s="20"/>
      <c r="K27" s="5" t="str">
        <f>"Denied: "&amp;ROUND(IF(ISBLANK(J25),0,PRODUCT(G23,J25)), 0)</f>
        <v>Denied: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27</v>
      </c>
      <c r="C31" s="19"/>
      <c r="K31" s="5" t="str">
        <f>"Denied: "&amp;ROUND(IF(ISBLANK(J29),0,PRODUCT(G23,J29)), 0)</f>
        <v>Denied: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"Denied: "&amp;ROUND(IF(ISBLANK(J33),0,PRODUCT(G23,J33)), 0)</f>
        <v>Denied: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"Denied: "&amp;ROUND(IF(ISBLANK(J39),0,PRODUCT(G23,J39)), 0)</f>
        <v>Denied: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"Denied: "&amp;ROUND(IF(ISBLANK(J43),0,PRODUCT(G23,J43)), 0)</f>
        <v>Denied: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YuKzzG8+7UgJMhwT9wuX1KlQnEuzqdu+csmu9Qds44x02A0V1mdh2gHLZ4SwGL9WGeWguxGlzs7u3fd6Bdjebg==" saltValue="Cy1DU70PG/RQGqCrxQl2H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9"/>
  <sheetViews>
    <sheetView topLeftCell="A8" zoomScale="70" zoomScaleNormal="70" workbookViewId="0">
      <selection activeCell="R35" sqref="R35"/>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5.5" customHeight="1" x14ac:dyDescent="0.45"/>
    <row r="17" spans="1:20" ht="15.7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c r="R21" s="36">
        <f>J29</f>
        <v>0</v>
      </c>
      <c r="S21" s="36">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PRODUCT(G22,J21,L21,Table115[[#This Row],[Current Reimbursement Rates]])</f>
        <v>0</v>
      </c>
      <c r="P22" t="s">
        <v>26</v>
      </c>
      <c r="Q22" s="26">
        <f>Q21</f>
        <v>0</v>
      </c>
      <c r="R22" s="36">
        <f>J37</f>
        <v>0</v>
      </c>
      <c r="S22" s="36">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lR+4ZuokkCZ+fekO5ws/7QCBLzGW3j0KLjuL1JqCkLXI/4rQx1AZiNeSsfejrHnhA6YGMqcU/iQ42B/XIPGfnw==" saltValue="+gVZcHOmINJtDt9vULXWGA=="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9"/>
  <sheetViews>
    <sheetView topLeftCell="A9" zoomScaleNormal="100" workbookViewId="0">
      <selection activeCell="H16" sqref="H16"/>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5.5" customHeight="1" x14ac:dyDescent="0.45"/>
    <row r="17" spans="1:20" ht="15" customHeight="1" x14ac:dyDescent="0.45"/>
    <row r="18" spans="1:20" ht="21"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PRODUCT(G22,J21,L21,Table1154953576165697377[[#This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PRODUCT(G21,J25,L25,Table1154953576165697377[[#This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QqeyQmyHywNugFFKZTFiZaiha53otrAt1KoNEFiPUXZPRJo6pYJxwoBZSLPd2vCCavcpuCkxvNqP5YZu+Ja9bA==" saltValue="YHuONecz1XDjetyMPU5V7A=="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49"/>
  <sheetViews>
    <sheetView topLeftCell="A14" zoomScaleNormal="100" workbookViewId="0">
      <selection activeCell="H21" sqref="H21"/>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PRODUCT(G22,J21,L21,Table115495357616569737781[[#This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PRODUCT(G21,J25,L25,Table115495357616569737781[[#This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8Cukk3zZPco/+VmHzoTvgskrhzV4vjQ+NoO6tHfz4j4i1l7fNOaArD3P65GUZROhvoFYePYIRi21ZKoYAkMODw==" saltValue="IS3e8g0nde3VLp50J/sYTQ=="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49"/>
  <sheetViews>
    <sheetView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2.5" customHeight="1" x14ac:dyDescent="0.45"/>
    <row r="17" spans="1:20" ht="15" customHeight="1" x14ac:dyDescent="0.45"/>
    <row r="18" spans="1:20" ht="17.2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PRODUCT(G22,J21,L21,Table115495357125[[#This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PRODUCT(G21,J25,L25,Table115495357125[[#This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rwppbpau4o3fJ8kRiNNqiO6UXPnMe+TqJuhBUVlt2+up7wYlGHkmrRzRHuMngd8wyjWngJhF0bcxysFIz0aLLA==" saltValue="yHQzcKGnumGvNf5lxjaWKQ=="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49"/>
  <sheetViews>
    <sheetView topLeftCell="A11" zoomScaleNormal="100" workbookViewId="0">
      <selection activeCell="B23" sqref="B23"/>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3.25" customHeight="1" x14ac:dyDescent="0.45"/>
    <row r="17" spans="1:20" ht="15" customHeight="1" x14ac:dyDescent="0.45"/>
    <row r="18" spans="1:20" ht="17.2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PRODUCT(G22,J21,L21,Table115495357125129137[[#This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PRODUCT(G21,J25,L25,Table115495357125129137[[#This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3xddo0VxC/PmysaFkSKLgoYo5Ivg2iAcXcLkgroONQeNkFJETR//KJOlMn0jWbGvM8XfL7Xi9eFmR0I0X+9iQA==" saltValue="6RrKSjKHKZMmgR+NW/tn5Q=="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49"/>
  <sheetViews>
    <sheetView topLeftCell="A9" zoomScaleNormal="100" workbookViewId="0">
      <selection activeCell="I18" sqref="I18"/>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75" customHeight="1" x14ac:dyDescent="0.45"/>
    <row r="17" spans="1:20" ht="15" customHeight="1" x14ac:dyDescent="0.45"/>
    <row r="18" spans="1:20" ht="18.7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PRODUCT(G22,J21,L21,Table115495357125129133[[#This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PRODUCT(G21,J25,L25,Table115495357125129133[[#This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x39ixBt683QUeMFtR7oEXdjjvoNCWMXnUFenhIbevT98pQ2SLVUXu4eRZsWoBMezDc6lYXrQYl05hQCAjSJ0lg==" saltValue="0HSlC+tK/MtnyCDv6B6enw=="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49"/>
  <sheetViews>
    <sheetView topLeftCell="A14"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59.75" customHeight="1" x14ac:dyDescent="0.45"/>
    <row r="17" spans="1:20" ht="15" customHeight="1" x14ac:dyDescent="0.45"/>
    <row r="18" spans="1:20" ht="32.2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PRODUCT(G22,J21,L21,Table115495357125129[[#This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PRODUCT(G21,J25,L25,Table115495357125129[[#This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gn5GhAJgxod8C6NTawZXyo9BN/C2e3/CPN7rJwXsqEKjLSP4Yi66wN6RVM/Q65a9SAXnv+EeaeG2HiIHEynGUg==" saltValue="p5PkXGnG5O+kQSzqqHMY2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49"/>
  <sheetViews>
    <sheetView topLeftCell="A14"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3.25" customHeight="1" x14ac:dyDescent="0.45"/>
    <row r="17" spans="1:20" ht="15" customHeight="1" x14ac:dyDescent="0.45"/>
    <row r="18" spans="1:20" ht="18.7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PRODUCT(G22,J21,L21,Table115495357125129133141[[#This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PRODUCT(G21,J25,L25,Table115495357125129133141[[#This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MNNsTi1TR82i+0i5vcYeEGxWyedxmPgkBvIxkep7OK5JsAdhCqWzOLN1+32uGMZ85S0ebHhmGWOIEXsKQ6lHfQ==" saltValue="gMdQ64TQaw2HZGXCLngoq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9"/>
  <sheetViews>
    <sheetView topLeftCell="J9" zoomScaleNormal="100" workbookViewId="0">
      <selection activeCell="X20" sqref="X20"/>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5.5"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PRODUCT(G22,J21,L21,Table11585[[#This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PRODUCT(G21,J25,L25,Table11585[[#This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MUuh8DCPyHY8kTgg/b4C3ZpiMkyzvSU7heeoyqgkWoLKzFLaRsJPZVPA3Qzz+uoYnIz+NMgbSVJZNI1vrP0dvQ==" saltValue="nZ75SZ6kdmZKiqmfowYbqg=="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9"/>
  <sheetViews>
    <sheetView zoomScaleNormal="100" workbookViewId="0">
      <selection activeCell="J11" sqref="J11"/>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5.5"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PRODUCT(G22,J21,L21,Table1158589[[#This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PRODUCT(G21,J25,L25,Table1158589[[#This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e2SpVjT4tCmeAl1lWPIvALI7e8W9KNW/TkzD1AUR4O98+jZKrlI83a9vICPE/xypld8g6S8VVLVgYEHz6+0lPw==" saltValue="7simrH96R38HPvx74rGV1w=="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9"/>
  <sheetViews>
    <sheetView topLeftCell="A14" zoomScaleNormal="100" workbookViewId="0">
      <selection activeCell="L17" sqref="L17"/>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5.5"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PRODUCT(G22,J21,L21,Table115858993[[#This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PRODUCT(G21,J25,L25,Table115858993[[#This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Jej7otwUCCVJsQIKRwsYXVwyIgF8b+7NetlGMqI/vGmh0Kecua9FFbStYV+HSTpxdsY1t/IraWDWmo5yaPENIg==" saltValue="JTF7wLyopKnHdXhgeYFqvw=="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9"/>
  <sheetViews>
    <sheetView topLeftCell="A14"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9.25"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PRODUCT(G22,J21,L21,Table11585899397[[#This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PRODUCT(G21,J25,L25,Table11585899397[[#This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2wXkPj7Trdg2c/vkc/9AevguZ4nN1i7TPlIvnUZz61Osusp5Nu7zeN8NEQTRTlFcAYANB3DSA6Ld0vK5yCN1Ng==" saltValue="RK72z2Q7S0EoDzrI/wFU1A=="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9"/>
  <sheetViews>
    <sheetView topLeftCell="A14" zoomScaleNormal="100" workbookViewId="0">
      <selection activeCell="A2" sqref="A2"/>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75" customHeight="1" x14ac:dyDescent="0.45"/>
    <row r="17" spans="1:20" ht="15" customHeight="1" x14ac:dyDescent="0.45"/>
    <row r="18" spans="1:20" ht="19.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PRODUCT(G22,J21,L21,Table11585899397101[[#This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PRODUCT(G21,J25,L25,Table11585899397101[[#This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VgH3/xSPjIL5XfDy1B57IykWn/MBqy4sZyDT02ZLussJstblD9sh6fphxlwW3NfrVX+ywLa9fFXbovBZnIpQOw==" saltValue="/y2AwrSOIQI9rHIqY+K9tw=="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9"/>
  <sheetViews>
    <sheetView zoomScaleNormal="100" workbookViewId="0">
      <selection activeCell="F31" sqref="F31"/>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4" customHeight="1" x14ac:dyDescent="0.45"/>
    <row r="17" spans="1:20" ht="15" customHeight="1" x14ac:dyDescent="0.45"/>
    <row r="18" spans="1:20" ht="18"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PRODUCT(G22,J21,L21,Table115105[[#This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PRODUCT(G21,J25,L25,Table115105[[#This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wwKUe3AigMzf8fArP2IP01J+d813JuXGUnqyJVOdXdNj0h2FrTPu8hFgNwrD81I1TH5fmHR5S6oyhYzCKAeWdw==" saltValue="3+6m4PhXxavIFCWowMtKzQ=="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9"/>
  <sheetViews>
    <sheetView topLeftCell="A3" zoomScaleNormal="100" workbookViewId="0">
      <selection activeCell="D29" sqref="D29"/>
    </sheetView>
  </sheetViews>
  <sheetFormatPr defaultRowHeight="14.25" x14ac:dyDescent="0.45"/>
  <cols>
    <col min="1" max="1" width="17.86328125" customWidth="1"/>
    <col min="2" max="2" width="15.86328125" customWidth="1"/>
    <col min="3" max="3" width="19.265625" customWidth="1"/>
    <col min="4" max="4" width="13.86328125" customWidth="1"/>
    <col min="5" max="7" width="16.59765625" customWidth="1"/>
    <col min="8" max="8" width="13" customWidth="1"/>
    <col min="9" max="10" width="14.86328125" customWidth="1"/>
    <col min="11" max="11" width="14.265625" customWidth="1"/>
    <col min="12" max="12" width="13.3984375" customWidth="1"/>
    <col min="13" max="13" width="16.86328125" customWidth="1"/>
    <col min="14" max="14" width="19.3984375" customWidth="1"/>
    <col min="16" max="16" width="13.86328125" customWidth="1"/>
    <col min="17" max="17" width="16.1328125" customWidth="1"/>
    <col min="18" max="18" width="15.86328125" customWidth="1"/>
    <col min="19" max="19" width="14.73046875" customWidth="1"/>
    <col min="20" max="20" width="16.265625" customWidth="1"/>
  </cols>
  <sheetData>
    <row r="1" spans="1:2" s="3" customFormat="1" ht="23.25" x14ac:dyDescent="0.7">
      <c r="A1" s="2" t="s">
        <v>6</v>
      </c>
      <c r="B1" s="2"/>
    </row>
    <row r="3" spans="1:2" ht="15.75" x14ac:dyDescent="0.5">
      <c r="A3" s="1"/>
    </row>
    <row r="4" spans="1:2" s="1" customFormat="1" ht="15.75" x14ac:dyDescent="0.5"/>
    <row r="5" spans="1:2" s="1" customFormat="1" ht="15.75" x14ac:dyDescent="0.5"/>
    <row r="11" spans="1:2" ht="18" x14ac:dyDescent="0.55000000000000004">
      <c r="A11" s="14" t="s">
        <v>7</v>
      </c>
    </row>
    <row r="15" spans="1:2" ht="18" customHeight="1" x14ac:dyDescent="0.45"/>
    <row r="16" spans="1:2" ht="143.25" customHeight="1" x14ac:dyDescent="0.45"/>
    <row r="17" spans="1:20" ht="15" customHeight="1" x14ac:dyDescent="0.45"/>
    <row r="18" spans="1:20" ht="16.5" customHeight="1" x14ac:dyDescent="0.55000000000000004">
      <c r="A18" s="25" t="s">
        <v>8</v>
      </c>
      <c r="B18" s="35"/>
      <c r="C18" s="35"/>
      <c r="D18" s="35"/>
    </row>
    <row r="19" spans="1:20" ht="15" customHeight="1" x14ac:dyDescent="0.45"/>
    <row r="20" spans="1:20" ht="57" x14ac:dyDescent="0.45">
      <c r="A20" t="s">
        <v>9</v>
      </c>
      <c r="B20" s="4" t="s">
        <v>10</v>
      </c>
      <c r="C20" s="4" t="s">
        <v>11</v>
      </c>
      <c r="E20" s="4" t="s">
        <v>12</v>
      </c>
      <c r="F20" s="4" t="s">
        <v>13</v>
      </c>
      <c r="G20" s="4" t="s">
        <v>14</v>
      </c>
      <c r="I20" t="s">
        <v>9</v>
      </c>
      <c r="J20" s="4" t="s">
        <v>15</v>
      </c>
      <c r="K20" s="4" t="s">
        <v>16</v>
      </c>
      <c r="L20" s="4" t="s">
        <v>17</v>
      </c>
      <c r="M20" s="4" t="s">
        <v>11</v>
      </c>
      <c r="N20" s="4" t="s">
        <v>18</v>
      </c>
      <c r="P20" s="4" t="s">
        <v>9</v>
      </c>
      <c r="Q20" s="4" t="s">
        <v>19</v>
      </c>
      <c r="R20" s="4" t="s">
        <v>20</v>
      </c>
      <c r="S20" s="4" t="s">
        <v>17</v>
      </c>
      <c r="T20" s="4" t="s">
        <v>18</v>
      </c>
    </row>
    <row r="21" spans="1:20" x14ac:dyDescent="0.45">
      <c r="A21" t="s">
        <v>21</v>
      </c>
      <c r="B21" t="s">
        <v>22</v>
      </c>
      <c r="C21" s="19"/>
      <c r="E21" s="4" t="s">
        <v>22</v>
      </c>
      <c r="F21" s="21"/>
      <c r="G21" s="13">
        <f>IF(ISBLANK(F21), 0, F21/F25)</f>
        <v>0</v>
      </c>
      <c r="I21" t="s">
        <v>23</v>
      </c>
      <c r="J21" s="22"/>
      <c r="K21" s="27" t="str">
        <f>"Free: "&amp;ROUND(IF(ISBLANK(J21),0,PRODUCT(G21,J21)), 0)</f>
        <v>Free: 0</v>
      </c>
      <c r="L21" s="16"/>
      <c r="M21" s="9">
        <f>C21</f>
        <v>0</v>
      </c>
      <c r="N21" s="6">
        <f>PRODUCT(G21,J21,L21,M21)</f>
        <v>0</v>
      </c>
      <c r="P21" t="s">
        <v>24</v>
      </c>
      <c r="Q21" s="24">
        <v>0</v>
      </c>
      <c r="R21" s="15">
        <f>J29</f>
        <v>0</v>
      </c>
      <c r="S21" s="15">
        <f>L29</f>
        <v>0</v>
      </c>
      <c r="T21" s="6">
        <f>PRODUCT(Q21,R21,S21)</f>
        <v>0</v>
      </c>
    </row>
    <row r="22" spans="1:20" x14ac:dyDescent="0.45">
      <c r="B22" t="s">
        <v>25</v>
      </c>
      <c r="C22" s="19"/>
      <c r="E22" s="4" t="s">
        <v>25</v>
      </c>
      <c r="F22" s="22"/>
      <c r="G22" s="12">
        <f>IF(ISBLANK(F22), 0, F22/F25)</f>
        <v>0</v>
      </c>
      <c r="K22" s="27" t="str">
        <f>"Reduced: "&amp;ROUND(IF(ISBLANK(J21),0,PRODUCT(G22,J21)), 0)</f>
        <v>Reduced: 0</v>
      </c>
      <c r="L22" s="29">
        <f>L21</f>
        <v>0</v>
      </c>
      <c r="M22" s="10">
        <f>C22</f>
        <v>0</v>
      </c>
      <c r="N22" s="9">
        <f>PRODUCT(G22,J21,L21,Table115109[[#This Row],[Current Reimbursement Rates]])</f>
        <v>0</v>
      </c>
      <c r="P22" t="s">
        <v>26</v>
      </c>
      <c r="Q22" s="26">
        <f>Q21</f>
        <v>0</v>
      </c>
      <c r="R22" s="15">
        <f>J37</f>
        <v>0</v>
      </c>
      <c r="S22" s="15">
        <f>L37</f>
        <v>0</v>
      </c>
      <c r="T22" s="6">
        <f>PRODUCT(Q22,R22,S22)</f>
        <v>0</v>
      </c>
    </row>
    <row r="23" spans="1:20" x14ac:dyDescent="0.45">
      <c r="B23" t="s">
        <v>36</v>
      </c>
      <c r="C23" s="20"/>
      <c r="E23" s="5" t="s">
        <v>36</v>
      </c>
      <c r="F23" s="22"/>
      <c r="G23" s="12">
        <f>IF(ISBLANK(F23), 0, F23/F25)</f>
        <v>0</v>
      </c>
      <c r="K23" s="27" t="str">
        <f>"Paid: "&amp;ROUND(IF(ISBLANK(J21),0,PRODUCT(G23,J21)), 0)</f>
        <v>Paid: 0</v>
      </c>
      <c r="L23" s="29">
        <f>L21</f>
        <v>0</v>
      </c>
      <c r="M23" s="10">
        <f>C23</f>
        <v>0</v>
      </c>
      <c r="N23" s="6">
        <f>PRODUCT(G23,J21,L21,M23)</f>
        <v>0</v>
      </c>
    </row>
    <row r="24" spans="1:20" x14ac:dyDescent="0.45">
      <c r="C24" s="10"/>
      <c r="E24" s="5"/>
      <c r="G24" s="5"/>
      <c r="K24" s="5"/>
      <c r="L24" s="7"/>
      <c r="M24" s="8"/>
      <c r="N24" s="6"/>
      <c r="P24" s="23" t="s">
        <v>28</v>
      </c>
      <c r="Q24" s="6"/>
      <c r="T24" s="17">
        <f>SUM(T21,T22)</f>
        <v>0</v>
      </c>
    </row>
    <row r="25" spans="1:20" x14ac:dyDescent="0.45">
      <c r="A25" t="s">
        <v>29</v>
      </c>
      <c r="B25" t="s">
        <v>22</v>
      </c>
      <c r="C25" s="20"/>
      <c r="E25" s="5" t="s">
        <v>30</v>
      </c>
      <c r="F25" s="5">
        <f>SUM(F21:F23)</f>
        <v>0</v>
      </c>
      <c r="G25" s="12">
        <f>SUM(G21:G23)</f>
        <v>0</v>
      </c>
      <c r="I25" t="s">
        <v>31</v>
      </c>
      <c r="J25" s="22"/>
      <c r="K25" s="5" t="str">
        <f>"Free: "&amp;ROUND(IF(ISBLANK(J25),0,PRODUCT(G21,J25)), 0)</f>
        <v>Free: 0</v>
      </c>
      <c r="L25" s="16"/>
      <c r="M25" s="11">
        <f>C29</f>
        <v>0</v>
      </c>
      <c r="N25" s="6">
        <f>PRODUCT(G21,J25,L25,Table115109[[#This Row],[Current Reimbursement Rates]])</f>
        <v>0</v>
      </c>
    </row>
    <row r="26" spans="1:20" x14ac:dyDescent="0.45">
      <c r="B26" t="s">
        <v>25</v>
      </c>
      <c r="C26" s="20"/>
      <c r="E26" s="5"/>
      <c r="F26" s="5"/>
      <c r="G26" s="5"/>
      <c r="K26" s="5" t="str">
        <f>"Reduced: "&amp;ROUND(IF(ISBLANK(J25),0,PRODUCT(G22,J25)), 0)</f>
        <v>Reduced: 0</v>
      </c>
      <c r="L26" s="7">
        <f>L25</f>
        <v>0</v>
      </c>
      <c r="M26" s="11">
        <f>C30</f>
        <v>0</v>
      </c>
      <c r="N26" s="6">
        <f>PRODUCT(G22,J25,L25,M26)</f>
        <v>0</v>
      </c>
    </row>
    <row r="27" spans="1:20" x14ac:dyDescent="0.45">
      <c r="B27" t="s">
        <v>36</v>
      </c>
      <c r="C27" s="20"/>
      <c r="K27" s="5" t="str">
        <f>"Paid: "&amp;ROUND(IF(ISBLANK(J25),0,PRODUCT(G23,J25)), 0)</f>
        <v>Paid: 0</v>
      </c>
      <c r="L27" s="7">
        <f>L25</f>
        <v>0</v>
      </c>
      <c r="M27" s="11">
        <f>C31</f>
        <v>0</v>
      </c>
      <c r="N27" s="6">
        <f>PRODUCT(G23,J25,L25,M27)</f>
        <v>0</v>
      </c>
    </row>
    <row r="28" spans="1:20" x14ac:dyDescent="0.45">
      <c r="C28" s="10"/>
      <c r="K28" s="5"/>
      <c r="L28" s="7"/>
      <c r="M28" s="8"/>
      <c r="N28" s="6"/>
    </row>
    <row r="29" spans="1:20" x14ac:dyDescent="0.45">
      <c r="A29" t="s">
        <v>32</v>
      </c>
      <c r="B29" t="s">
        <v>22</v>
      </c>
      <c r="C29" s="19"/>
      <c r="I29" t="s">
        <v>33</v>
      </c>
      <c r="J29" s="22"/>
      <c r="K29" s="5" t="str">
        <f>"Free: "&amp;ROUND(IF(ISBLANK(J29),0,PRODUCT(G21,J29)), 0)</f>
        <v>Free: 0</v>
      </c>
      <c r="L29" s="16"/>
      <c r="M29" s="11">
        <f>C25</f>
        <v>0</v>
      </c>
      <c r="N29" s="6">
        <f>PRODUCT(G21,J29,L29,M29)</f>
        <v>0</v>
      </c>
    </row>
    <row r="30" spans="1:20" x14ac:dyDescent="0.45">
      <c r="B30" t="s">
        <v>25</v>
      </c>
      <c r="C30" s="20"/>
      <c r="K30" s="5" t="str">
        <f>"Reduced: "&amp;ROUND(IF(ISBLANK(J29),0,PRODUCT(G22,J29)), 0)</f>
        <v>Reduced: 0</v>
      </c>
      <c r="L30" s="7">
        <f>L29</f>
        <v>0</v>
      </c>
      <c r="M30" s="11">
        <f>C26</f>
        <v>0</v>
      </c>
      <c r="N30" s="6">
        <f>PRODUCT(G22,J29,L29,M30)</f>
        <v>0</v>
      </c>
    </row>
    <row r="31" spans="1:20" x14ac:dyDescent="0.45">
      <c r="B31" t="s">
        <v>36</v>
      </c>
      <c r="C31" s="19"/>
      <c r="K31" s="5" t="str">
        <f>"Paid: "&amp;ROUND(IF(ISBLANK(J29),0,PRODUCT(G23,J29)), 0)</f>
        <v>Paid: 0</v>
      </c>
      <c r="L31" s="7">
        <f>L29</f>
        <v>0</v>
      </c>
      <c r="M31" s="11">
        <f>C27</f>
        <v>0</v>
      </c>
      <c r="N31" s="6">
        <f>PRODUCT(G23,J29,L29,M31)</f>
        <v>0</v>
      </c>
    </row>
    <row r="32" spans="1:20" x14ac:dyDescent="0.45">
      <c r="K32" s="5"/>
      <c r="L32" s="7"/>
      <c r="M32" s="8"/>
      <c r="N32" s="6"/>
    </row>
    <row r="33" spans="9:14" x14ac:dyDescent="0.45">
      <c r="I33" t="s">
        <v>34</v>
      </c>
      <c r="J33" s="22"/>
      <c r="K33" s="5" t="str">
        <f>"Free: "&amp;ROUND(IF(ISBLANK(J33),0,PRODUCT(G21,J33)), )</f>
        <v>Free: 0</v>
      </c>
      <c r="L33" s="16"/>
      <c r="M33" s="11">
        <f>C29</f>
        <v>0</v>
      </c>
      <c r="N33" s="6">
        <f>PRODUCT(G21,J33,L33,M33)</f>
        <v>0</v>
      </c>
    </row>
    <row r="34" spans="9:14" x14ac:dyDescent="0.45">
      <c r="K34" s="5" t="str">
        <f>"Reduced: "&amp;ROUND(IF(ISBLANK(J33),0,PRODUCT(G22,J33)), )</f>
        <v>Reduced: 0</v>
      </c>
      <c r="L34" s="7">
        <f>L33</f>
        <v>0</v>
      </c>
      <c r="M34" s="11">
        <f>C30</f>
        <v>0</v>
      </c>
      <c r="N34" s="6">
        <f>PRODUCT(G22,J33,L33,M34)</f>
        <v>0</v>
      </c>
    </row>
    <row r="35" spans="9:14" x14ac:dyDescent="0.45">
      <c r="K35" s="5" t="str">
        <f>"Paid: "&amp;ROUND(IF(ISBLANK(J33),0,PRODUCT(G23,J33)), 0)</f>
        <v>Paid: 0</v>
      </c>
      <c r="L35" s="7">
        <f>L33</f>
        <v>0</v>
      </c>
      <c r="M35" s="11">
        <f>C31</f>
        <v>0</v>
      </c>
      <c r="N35" s="6">
        <f>PRODUCT(G23,J33,L33,M35)</f>
        <v>0</v>
      </c>
    </row>
    <row r="36" spans="9:14" x14ac:dyDescent="0.45">
      <c r="K36" s="5"/>
      <c r="L36" s="7"/>
      <c r="M36" s="8"/>
      <c r="N36" s="6"/>
    </row>
    <row r="37" spans="9:14" x14ac:dyDescent="0.45">
      <c r="I37" t="s">
        <v>26</v>
      </c>
      <c r="J37" s="22"/>
      <c r="K37" s="5" t="str">
        <f>"Free: "&amp;ROUND(IF(ISBLANK(J37),0,PRODUCT(G21,J37)), 0)</f>
        <v>Free: 0</v>
      </c>
      <c r="L37" s="28"/>
      <c r="M37" s="11">
        <f>C25</f>
        <v>0</v>
      </c>
      <c r="N37" s="32">
        <f>PRODUCT(G21,J37,L37,M37)</f>
        <v>0</v>
      </c>
    </row>
    <row r="38" spans="9:14" x14ac:dyDescent="0.45">
      <c r="K38" s="5" t="str">
        <f>"Reduced: "&amp;ROUND(IF(ISBLANK(J34),0,PRODUCT(G22,J34)), 0)</f>
        <v>Reduced: 0</v>
      </c>
      <c r="L38" s="7">
        <f>L37</f>
        <v>0</v>
      </c>
      <c r="M38" s="11">
        <f>C26</f>
        <v>0</v>
      </c>
      <c r="N38" s="6">
        <f>PRODUCT(G22,J37,L37,M38)</f>
        <v>0</v>
      </c>
    </row>
    <row r="39" spans="9:14" x14ac:dyDescent="0.45">
      <c r="K39" s="5" t="str">
        <f>"Paid: "&amp;ROUND(IF(ISBLANK(J39),0,PRODUCT(G23,J39)), 0)</f>
        <v>Paid: 0</v>
      </c>
      <c r="L39" s="7">
        <f>L37</f>
        <v>0</v>
      </c>
      <c r="M39" s="11">
        <f>C27</f>
        <v>0</v>
      </c>
      <c r="N39" s="6">
        <f>PRODUCT(G23,J37,L37,M39)</f>
        <v>0</v>
      </c>
    </row>
    <row r="40" spans="9:14" x14ac:dyDescent="0.45">
      <c r="K40" s="5"/>
      <c r="L40" s="7"/>
      <c r="M40" s="8"/>
      <c r="N40" s="6"/>
    </row>
    <row r="41" spans="9:14" x14ac:dyDescent="0.45">
      <c r="I41" t="s">
        <v>35</v>
      </c>
      <c r="J41" s="22"/>
      <c r="K41" s="5" t="str">
        <f>"Free: "&amp;ROUND(IF(ISBLANK(J41),0,PRODUCT(G21,J41)), 0)</f>
        <v>Free: 0</v>
      </c>
      <c r="L41" s="16"/>
      <c r="M41" s="11">
        <f>C29</f>
        <v>0</v>
      </c>
      <c r="N41" s="6">
        <f>PRODUCT(G21,J41,L41,M41)</f>
        <v>0</v>
      </c>
    </row>
    <row r="42" spans="9:14" x14ac:dyDescent="0.45">
      <c r="K42" s="5" t="str">
        <f>"Reduced: "&amp;ROUND(IF(ISBLANK(J42),0,PRODUCT(G22,J42)), 0)</f>
        <v>Reduced: 0</v>
      </c>
      <c r="L42" s="7">
        <f>L41</f>
        <v>0</v>
      </c>
      <c r="M42" s="11">
        <f>C30</f>
        <v>0</v>
      </c>
      <c r="N42" s="6">
        <f>PRODUCT(G22,J41,L41,M42)</f>
        <v>0</v>
      </c>
    </row>
    <row r="43" spans="9:14" x14ac:dyDescent="0.45">
      <c r="K43" s="5" t="str">
        <f>"Paid: "&amp;ROUND(IF(ISBLANK(J43),0,PRODUCT(G23,J43)), 0)</f>
        <v>Paid: 0</v>
      </c>
      <c r="L43" s="7">
        <f>L41</f>
        <v>0</v>
      </c>
      <c r="M43" s="11">
        <f>C31</f>
        <v>0</v>
      </c>
      <c r="N43" s="6">
        <f>PRODUCT(G23,J41,L41,M43)</f>
        <v>0</v>
      </c>
    </row>
    <row r="44" spans="9:14" x14ac:dyDescent="0.45">
      <c r="M44" s="8"/>
      <c r="N44" s="30"/>
    </row>
    <row r="45" spans="9:14" x14ac:dyDescent="0.45">
      <c r="I45" s="23" t="s">
        <v>28</v>
      </c>
      <c r="J45" s="23"/>
      <c r="M45" s="6"/>
      <c r="N45" s="31">
        <f>SUM(N21:N43)</f>
        <v>0</v>
      </c>
    </row>
    <row r="46" spans="9:14" x14ac:dyDescent="0.45">
      <c r="M46" s="8"/>
    </row>
    <row r="49" spans="1:1" ht="15" customHeight="1" x14ac:dyDescent="0.7">
      <c r="A49" s="2"/>
    </row>
  </sheetData>
  <sheetProtection algorithmName="SHA-512" hashValue="8L41QfuFbF6Io83ifHxaSzxqQuZiHY+RkH8BvfbqB/7b8IzYZluy/AePbq/nN3Dx+8L7nQ6t9o04d9IVPzsuLA==" saltValue="lkbBbjcgd07YR0hwSviUsw==" spinCount="100000" sheet="1" objects="1" scenarios="1"/>
  <mergeCells count="1">
    <mergeCell ref="B18:D18"/>
  </mergeCells>
  <pageMargins left="0.7" right="0.7" top="0.75" bottom="0.75" header="0.3" footer="0.3"/>
  <pageSetup orientation="portrait" r:id="rId1"/>
  <drawing r:id="rId2"/>
  <tableParts count="4">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E51C90C244C9419C3E73092C87AADF" ma:contentTypeVersion="12" ma:contentTypeDescription="Create a new document." ma:contentTypeScope="" ma:versionID="6374d8c48908e6fbe3c6be3b8f703264">
  <xsd:schema xmlns:xsd="http://www.w3.org/2001/XMLSchema" xmlns:xs="http://www.w3.org/2001/XMLSchema" xmlns:p="http://schemas.microsoft.com/office/2006/metadata/properties" xmlns:ns2="fb4ce569-0273-4228-9157-33b14876d013" xmlns:ns3="cb42a20e-e0b4-4657-87ca-b30564c93f19" targetNamespace="http://schemas.microsoft.com/office/2006/metadata/properties" ma:root="true" ma:fieldsID="2d3f213992944584d92b5143362de5f0" ns2:_="" ns3:_="">
    <xsd:import namespace="fb4ce569-0273-4228-9157-33b14876d013"/>
    <xsd:import namespace="cb42a20e-e0b4-4657-87ca-b30564c93f1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4ce569-0273-4228-9157-33b14876d01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42a20e-e0b4-4657-87ca-b30564c93f1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C1223C-3D6F-4C56-9494-D0F26EAC22B9}">
  <ds:schemaRefs>
    <ds:schemaRef ds:uri="http://schemas.microsoft.com/sharepoint/v3/contenttype/forms"/>
  </ds:schemaRefs>
</ds:datastoreItem>
</file>

<file path=customXml/itemProps2.xml><?xml version="1.0" encoding="utf-8"?>
<ds:datastoreItem xmlns:ds="http://schemas.openxmlformats.org/officeDocument/2006/customXml" ds:itemID="{E3950380-FC7F-4E1A-A0DA-6251DCCA6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4ce569-0273-4228-9157-33b14876d013"/>
    <ds:schemaRef ds:uri="cb42a20e-e0b4-4657-87ca-b30564c93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C1945-5960-49DC-9BFA-51F004E58F7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Summary </vt:lpstr>
      <vt:lpstr>Site 1</vt:lpstr>
      <vt:lpstr>Site 2</vt:lpstr>
      <vt:lpstr>Site 3</vt:lpstr>
      <vt:lpstr>Site 4</vt:lpstr>
      <vt:lpstr>Site 5</vt:lpstr>
      <vt:lpstr>Site 6</vt:lpstr>
      <vt:lpstr>Site 7</vt:lpstr>
      <vt:lpstr>Site 8</vt:lpstr>
      <vt:lpstr>Site 9</vt:lpstr>
      <vt:lpstr>Site 10</vt:lpstr>
      <vt:lpstr>Site 11</vt:lpstr>
      <vt:lpstr>Site 12</vt:lpstr>
      <vt:lpstr>Site 13</vt:lpstr>
      <vt:lpstr>Site 14</vt:lpstr>
      <vt:lpstr>Site 15</vt:lpstr>
      <vt:lpstr>Site 16</vt:lpstr>
      <vt:lpstr>Site 17</vt:lpstr>
      <vt:lpstr>Site 18</vt:lpstr>
      <vt:lpstr>Site 19</vt:lpstr>
      <vt:lpstr>Site 20</vt:lpstr>
      <vt:lpstr>Site 21</vt:lpstr>
      <vt:lpstr>Site 22</vt:lpstr>
      <vt:lpstr>Site 23</vt:lpstr>
      <vt:lpstr>Site 24</vt:lpstr>
      <vt:lpstr>Site 25</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Speckman, Ashley</dc:creator>
  <cp:keywords/>
  <dc:description/>
  <cp:lastModifiedBy>Mank, Alissa M</cp:lastModifiedBy>
  <cp:revision/>
  <dcterms:created xsi:type="dcterms:W3CDTF">2019-04-25T16:13:01Z</dcterms:created>
  <dcterms:modified xsi:type="dcterms:W3CDTF">2024-06-14T18:57:47Z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0x010100C4E51C90C244C9419C3E73092C87AADF</vt:lpwstr>
  </property>
</Properties>
</file>