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updateLinks="never" codeName="ThisWorkbook"/>
  <mc:AlternateContent xmlns:mc="http://schemas.openxmlformats.org/markup-compatibility/2006">
    <mc:Choice Requires="x15">
      <x15ac:absPath xmlns:x15ac="http://schemas.microsoft.com/office/spreadsheetml/2010/11/ac" url="X:\DACF-Website\dacfv3\qar\fsma\docs\resourcelibrary\"/>
    </mc:Choice>
  </mc:AlternateContent>
  <xr:revisionPtr revIDLastSave="0" documentId="8_{A5537223-D10F-4B3C-82BB-0BDF59516546}" xr6:coauthVersionLast="44" xr6:coauthVersionMax="44" xr10:uidLastSave="{00000000-0000-0000-0000-000000000000}"/>
  <bookViews>
    <workbookView showSheetTabs="0" xWindow="-120" yWindow="-120" windowWidth="20730" windowHeight="11160" xr2:uid="{00000000-000D-0000-FFFF-FFFF00000000}"/>
  </bookViews>
  <sheets>
    <sheet name="Front page" sheetId="3" r:id="rId1"/>
    <sheet name="Active ingredients" sheetId="4" r:id="rId2"/>
    <sheet name=" Label Info (alt)" sheetId="8" r:id="rId3"/>
    <sheet name="Product info" sheetId="6" r:id="rId4"/>
    <sheet name="Single Sheet" sheetId="9" r:id="rId5"/>
    <sheet name="Full Database (hide)" sheetId="1" state="hidden" r:id="rId6"/>
    <sheet name="Version Notes V4.0 (hide)" sheetId="10" r:id="rId7"/>
    <sheet name="Lists" sheetId="2" r:id="rId8"/>
    <sheet name="Label info" sheetId="5" state="hidden" r:id="rId9"/>
  </sheets>
  <externalReferences>
    <externalReference r:id="rId10"/>
  </externalReferences>
  <definedNames>
    <definedName name="_xlnm._FilterDatabase" localSheetId="2">' Label Info (alt)'!$A$9:$K$76</definedName>
    <definedName name="_xlnm._FilterDatabase" localSheetId="1" hidden="1">'Active ingredients'!$A$8:$K$75</definedName>
    <definedName name="_xlnm._FilterDatabase" localSheetId="0" hidden="1">'Front page'!$A$8:$B$75</definedName>
    <definedName name="_xlnm._FilterDatabase" localSheetId="5" hidden="1">'Full Database (hide)'!$A$3:$V$74</definedName>
    <definedName name="_xlnm._FilterDatabase" localSheetId="8" hidden="1">'Label info'!$A$8:$P$8</definedName>
    <definedName name="_xlnm._FilterDatabase" localSheetId="3" hidden="1">'Product info'!$A$8:$G$8</definedName>
    <definedName name="_xlnm.Print_Area" localSheetId="4">'Single Sheet'!$A$1:$C$40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2" i="9" l="1"/>
  <c r="B11" i="9"/>
  <c r="C9" i="6" l="1"/>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 i="6"/>
  <c r="B8" i="6"/>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9" i="8"/>
  <c r="B9" i="8"/>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9" i="4"/>
  <c r="C10" i="4"/>
  <c r="C11" i="4"/>
  <c r="C12" i="4"/>
  <c r="C13" i="4"/>
  <c r="C14" i="4"/>
  <c r="C15" i="4"/>
  <c r="C16" i="4"/>
  <c r="C17" i="4"/>
  <c r="C18" i="4"/>
  <c r="C19" i="4"/>
  <c r="C8" i="4"/>
  <c r="C8"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B9" i="3"/>
  <c r="G86" i="6"/>
  <c r="F86" i="6"/>
  <c r="B86" i="6"/>
  <c r="A86" i="6"/>
  <c r="G85" i="6"/>
  <c r="F85" i="6"/>
  <c r="B85" i="6"/>
  <c r="A85" i="6"/>
  <c r="G84" i="6"/>
  <c r="F84" i="6"/>
  <c r="B84" i="6"/>
  <c r="A84" i="6"/>
  <c r="G83" i="6"/>
  <c r="F83" i="6"/>
  <c r="B83" i="6"/>
  <c r="A83" i="6"/>
  <c r="M87" i="8"/>
  <c r="L87" i="8"/>
  <c r="K87" i="8"/>
  <c r="J87" i="8"/>
  <c r="I87" i="8"/>
  <c r="H87" i="8"/>
  <c r="G87" i="8"/>
  <c r="F87" i="8"/>
  <c r="E87" i="8"/>
  <c r="B87" i="8"/>
  <c r="A87" i="8"/>
  <c r="M86" i="8"/>
  <c r="L86" i="8"/>
  <c r="K86" i="8"/>
  <c r="J86" i="8"/>
  <c r="I86" i="8"/>
  <c r="H86" i="8"/>
  <c r="G86" i="8"/>
  <c r="F86" i="8"/>
  <c r="E86" i="8"/>
  <c r="B86" i="8"/>
  <c r="A86" i="8"/>
  <c r="M85" i="8"/>
  <c r="L85" i="8"/>
  <c r="K85" i="8"/>
  <c r="J85" i="8"/>
  <c r="I85" i="8"/>
  <c r="H85" i="8"/>
  <c r="G85" i="8"/>
  <c r="F85" i="8"/>
  <c r="E85" i="8"/>
  <c r="B85" i="8"/>
  <c r="A85" i="8"/>
  <c r="M84" i="8"/>
  <c r="L84" i="8"/>
  <c r="K84" i="8"/>
  <c r="J84" i="8"/>
  <c r="I84" i="8"/>
  <c r="H84" i="8"/>
  <c r="G84" i="8"/>
  <c r="F84" i="8"/>
  <c r="E84" i="8"/>
  <c r="B84" i="8"/>
  <c r="A84" i="8"/>
  <c r="B86" i="3"/>
  <c r="A86" i="3"/>
  <c r="K86" i="4"/>
  <c r="J86" i="4"/>
  <c r="I86" i="4"/>
  <c r="H86" i="4"/>
  <c r="G86" i="4"/>
  <c r="F86" i="4"/>
  <c r="E86" i="4"/>
  <c r="D86" i="4"/>
  <c r="B86" i="4"/>
  <c r="A86" i="4"/>
  <c r="K85" i="4"/>
  <c r="J85" i="4"/>
  <c r="I85" i="4"/>
  <c r="H85" i="4"/>
  <c r="G85" i="4"/>
  <c r="F85" i="4"/>
  <c r="E85" i="4"/>
  <c r="D85" i="4"/>
  <c r="B85" i="4"/>
  <c r="A85" i="4"/>
  <c r="K84" i="4"/>
  <c r="J84" i="4"/>
  <c r="I84" i="4"/>
  <c r="H84" i="4"/>
  <c r="G84" i="4"/>
  <c r="F84" i="4"/>
  <c r="E84" i="4"/>
  <c r="D84" i="4"/>
  <c r="B84" i="4"/>
  <c r="A84" i="4"/>
  <c r="K83" i="4"/>
  <c r="J83" i="4"/>
  <c r="I83" i="4"/>
  <c r="H83" i="4"/>
  <c r="G83" i="4"/>
  <c r="F83" i="4"/>
  <c r="E83" i="4"/>
  <c r="D83" i="4"/>
  <c r="B83" i="4"/>
  <c r="A83" i="4"/>
  <c r="B85" i="3"/>
  <c r="A85" i="3"/>
  <c r="B84" i="3"/>
  <c r="A84" i="3"/>
  <c r="B83" i="3"/>
  <c r="A83" i="3"/>
  <c r="G82" i="6" l="1"/>
  <c r="F82" i="6"/>
  <c r="B82" i="6"/>
  <c r="A82" i="6"/>
  <c r="G81" i="6"/>
  <c r="F81" i="6"/>
  <c r="B81" i="6"/>
  <c r="A81" i="6"/>
  <c r="G80" i="6"/>
  <c r="F80" i="6"/>
  <c r="B80" i="6"/>
  <c r="A80" i="6"/>
  <c r="M83" i="8"/>
  <c r="L83" i="8"/>
  <c r="K83" i="8"/>
  <c r="J83" i="8"/>
  <c r="I83" i="8"/>
  <c r="H83" i="8"/>
  <c r="G83" i="8"/>
  <c r="F83" i="8"/>
  <c r="E83" i="8"/>
  <c r="B83" i="8"/>
  <c r="A83" i="8"/>
  <c r="M82" i="8"/>
  <c r="L82" i="8"/>
  <c r="K82" i="8"/>
  <c r="J82" i="8"/>
  <c r="I82" i="8"/>
  <c r="H82" i="8"/>
  <c r="G82" i="8"/>
  <c r="F82" i="8"/>
  <c r="E82" i="8"/>
  <c r="B82" i="8"/>
  <c r="A82" i="8"/>
  <c r="M81" i="8"/>
  <c r="L81" i="8"/>
  <c r="K81" i="8"/>
  <c r="J81" i="8"/>
  <c r="I81" i="8"/>
  <c r="H81" i="8"/>
  <c r="G81" i="8"/>
  <c r="F81" i="8"/>
  <c r="E81" i="8"/>
  <c r="B81" i="8"/>
  <c r="A81" i="8"/>
  <c r="K82" i="4"/>
  <c r="J82" i="4"/>
  <c r="I82" i="4"/>
  <c r="H82" i="4"/>
  <c r="G82" i="4"/>
  <c r="F82" i="4"/>
  <c r="E82" i="4"/>
  <c r="D82" i="4"/>
  <c r="B82" i="4"/>
  <c r="A82" i="4"/>
  <c r="K81" i="4"/>
  <c r="J81" i="4"/>
  <c r="I81" i="4"/>
  <c r="H81" i="4"/>
  <c r="G81" i="4"/>
  <c r="F81" i="4"/>
  <c r="E81" i="4"/>
  <c r="D81" i="4"/>
  <c r="B81" i="4"/>
  <c r="A81" i="4"/>
  <c r="K80" i="4"/>
  <c r="J80" i="4"/>
  <c r="I80" i="4"/>
  <c r="H80" i="4"/>
  <c r="G80" i="4"/>
  <c r="F80" i="4"/>
  <c r="E80" i="4"/>
  <c r="D80" i="4"/>
  <c r="B80" i="4"/>
  <c r="A80" i="4"/>
  <c r="B82" i="3"/>
  <c r="A82" i="3"/>
  <c r="B81" i="3"/>
  <c r="A81" i="3"/>
  <c r="B80" i="3"/>
  <c r="A80" i="3"/>
  <c r="L83" i="1" l="1"/>
  <c r="N83" i="1"/>
  <c r="A1" i="3" l="1"/>
  <c r="G79" i="6" l="1"/>
  <c r="F79" i="6"/>
  <c r="B79" i="6"/>
  <c r="A79" i="6"/>
  <c r="M80" i="8"/>
  <c r="L80" i="8"/>
  <c r="K80" i="8"/>
  <c r="J80" i="8"/>
  <c r="I80" i="8"/>
  <c r="H80" i="8"/>
  <c r="G80" i="8"/>
  <c r="F80" i="8"/>
  <c r="E80" i="8"/>
  <c r="B80" i="8"/>
  <c r="A80" i="8"/>
  <c r="K79" i="4"/>
  <c r="J79" i="4"/>
  <c r="I79" i="4"/>
  <c r="H79" i="4"/>
  <c r="G79" i="4"/>
  <c r="F79" i="4"/>
  <c r="E79" i="4"/>
  <c r="D79" i="4"/>
  <c r="B79" i="4"/>
  <c r="A79" i="4"/>
  <c r="B79" i="3"/>
  <c r="A79" i="3"/>
  <c r="G78" i="6"/>
  <c r="F78" i="6"/>
  <c r="B78" i="6"/>
  <c r="A78" i="6"/>
  <c r="G77" i="6"/>
  <c r="F77" i="6"/>
  <c r="B77" i="6"/>
  <c r="A77" i="6"/>
  <c r="M79" i="8"/>
  <c r="L79" i="8"/>
  <c r="K79" i="8"/>
  <c r="J79" i="8"/>
  <c r="I79" i="8"/>
  <c r="H79" i="8"/>
  <c r="G79" i="8"/>
  <c r="F79" i="8"/>
  <c r="E79" i="8"/>
  <c r="B79" i="8"/>
  <c r="A79" i="8"/>
  <c r="M78" i="8"/>
  <c r="L78" i="8"/>
  <c r="K78" i="8"/>
  <c r="J78" i="8"/>
  <c r="I78" i="8"/>
  <c r="H78" i="8"/>
  <c r="G78" i="8"/>
  <c r="F78" i="8"/>
  <c r="E78" i="8"/>
  <c r="B78" i="8"/>
  <c r="A78" i="8"/>
  <c r="K78" i="4"/>
  <c r="J78" i="4"/>
  <c r="I78" i="4"/>
  <c r="H78" i="4"/>
  <c r="G78" i="4"/>
  <c r="F78" i="4"/>
  <c r="E78" i="4"/>
  <c r="D78" i="4"/>
  <c r="B78" i="4"/>
  <c r="A78" i="4"/>
  <c r="K77" i="4"/>
  <c r="J77" i="4"/>
  <c r="I77" i="4"/>
  <c r="H77" i="4"/>
  <c r="G77" i="4"/>
  <c r="F77" i="4"/>
  <c r="E77" i="4"/>
  <c r="D77" i="4"/>
  <c r="B77" i="4"/>
  <c r="A77" i="4"/>
  <c r="B78" i="3"/>
  <c r="A78" i="3"/>
  <c r="B77" i="3"/>
  <c r="A77" i="3"/>
  <c r="B30" i="9" l="1"/>
  <c r="B29" i="9"/>
  <c r="C29" i="9" l="1"/>
  <c r="C30" i="9"/>
  <c r="B28" i="9" l="1"/>
  <c r="B27" i="9"/>
  <c r="E8" i="8" l="1"/>
  <c r="H10" i="8" l="1"/>
  <c r="B39" i="9"/>
  <c r="C27" i="9"/>
  <c r="A36" i="9"/>
  <c r="A35" i="9"/>
  <c r="A33" i="9"/>
  <c r="B36" i="9"/>
  <c r="K8" i="8"/>
  <c r="J9" i="8"/>
  <c r="A30" i="9"/>
  <c r="A29" i="9"/>
  <c r="A27" i="9"/>
  <c r="B40" i="9"/>
  <c r="B33" i="9"/>
  <c r="B32" i="9"/>
  <c r="B31" i="9"/>
  <c r="B24" i="9"/>
  <c r="B23" i="9"/>
  <c r="C18" i="9"/>
  <c r="B18" i="9"/>
  <c r="C17" i="9"/>
  <c r="B17" i="9"/>
  <c r="C16" i="9"/>
  <c r="B16" i="9"/>
  <c r="C15" i="9"/>
  <c r="B15" i="9"/>
  <c r="A14" i="9"/>
  <c r="F10" i="6" l="1"/>
  <c r="F8" i="6"/>
  <c r="B22" i="9"/>
  <c r="B10" i="3" l="1"/>
  <c r="F10" i="8"/>
  <c r="A8" i="3" l="1"/>
  <c r="B11" i="3"/>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9" i="6"/>
  <c r="B10"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11" i="8"/>
  <c r="B12" i="8"/>
  <c r="B13" i="8"/>
  <c r="B14" i="8"/>
  <c r="B15" i="8"/>
  <c r="B9" i="4"/>
  <c r="B10" i="4"/>
  <c r="B8"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11" i="4"/>
  <c r="B12" i="4"/>
  <c r="B13" i="4"/>
  <c r="B14" i="4"/>
  <c r="B15" i="4"/>
  <c r="B16" i="4"/>
  <c r="B17" i="4"/>
  <c r="I14" i="8"/>
  <c r="I15" i="8"/>
  <c r="I35" i="8"/>
  <c r="I38" i="8"/>
  <c r="I67" i="8"/>
  <c r="G76" i="6" l="1"/>
  <c r="F76" i="6"/>
  <c r="A76" i="6"/>
  <c r="K76" i="4"/>
  <c r="J76" i="4"/>
  <c r="I76" i="4"/>
  <c r="H76" i="4"/>
  <c r="G76" i="4"/>
  <c r="F76" i="4"/>
  <c r="E76" i="4"/>
  <c r="D76" i="4"/>
  <c r="A76" i="4"/>
  <c r="M77" i="8" l="1"/>
  <c r="G77" i="8"/>
  <c r="J77" i="8"/>
  <c r="I77" i="8"/>
  <c r="H77" i="8"/>
  <c r="F77" i="8"/>
  <c r="L77" i="8"/>
  <c r="E77" i="8"/>
  <c r="A77" i="8"/>
  <c r="B76" i="3"/>
  <c r="A76" i="3"/>
  <c r="K77" i="8"/>
  <c r="I66" i="8" l="1"/>
  <c r="I64" i="8"/>
  <c r="I40" i="8"/>
  <c r="G75" i="6" l="1"/>
  <c r="F75" i="6"/>
  <c r="A75" i="6"/>
  <c r="G74" i="6"/>
  <c r="F74" i="6"/>
  <c r="A74" i="6"/>
  <c r="G73" i="6"/>
  <c r="F73" i="6"/>
  <c r="A73" i="6"/>
  <c r="G72" i="6"/>
  <c r="F72" i="6"/>
  <c r="A72" i="6"/>
  <c r="G71" i="6"/>
  <c r="F71" i="6"/>
  <c r="A71" i="6"/>
  <c r="G70" i="6"/>
  <c r="F70" i="6"/>
  <c r="A70" i="6"/>
  <c r="G69" i="6"/>
  <c r="F69" i="6"/>
  <c r="A69" i="6"/>
  <c r="G68" i="6"/>
  <c r="F68" i="6"/>
  <c r="A68" i="6"/>
  <c r="G67" i="6"/>
  <c r="F67" i="6"/>
  <c r="A67" i="6"/>
  <c r="G66" i="6"/>
  <c r="F66" i="6"/>
  <c r="A66" i="6"/>
  <c r="G65" i="6"/>
  <c r="F65" i="6"/>
  <c r="A65" i="6"/>
  <c r="G64" i="6"/>
  <c r="F64" i="6"/>
  <c r="A64" i="6"/>
  <c r="G63" i="6"/>
  <c r="F63" i="6"/>
  <c r="A63" i="6"/>
  <c r="G62" i="6"/>
  <c r="F62" i="6"/>
  <c r="A62" i="6"/>
  <c r="G61" i="6"/>
  <c r="F61" i="6"/>
  <c r="A61" i="6"/>
  <c r="G60" i="6"/>
  <c r="F60" i="6"/>
  <c r="A60" i="6"/>
  <c r="G59" i="6"/>
  <c r="F59" i="6"/>
  <c r="A59" i="6"/>
  <c r="G58" i="6"/>
  <c r="F58" i="6"/>
  <c r="A58" i="6"/>
  <c r="G57" i="6"/>
  <c r="F57" i="6"/>
  <c r="A57" i="6"/>
  <c r="G56" i="6"/>
  <c r="F56" i="6"/>
  <c r="A56" i="6"/>
  <c r="G55" i="6"/>
  <c r="F55" i="6"/>
  <c r="A55" i="6"/>
  <c r="G54" i="6"/>
  <c r="F54" i="6"/>
  <c r="A54" i="6"/>
  <c r="G53" i="6"/>
  <c r="F53" i="6"/>
  <c r="A53" i="6"/>
  <c r="G52" i="6"/>
  <c r="F52" i="6"/>
  <c r="A52" i="6"/>
  <c r="G51" i="6"/>
  <c r="F51" i="6"/>
  <c r="A51" i="6"/>
  <c r="G50" i="6"/>
  <c r="F50" i="6"/>
  <c r="A50" i="6"/>
  <c r="G49" i="6"/>
  <c r="F49" i="6"/>
  <c r="A49" i="6"/>
  <c r="G48" i="6"/>
  <c r="F48" i="6"/>
  <c r="A48" i="6"/>
  <c r="G47" i="6"/>
  <c r="F47" i="6"/>
  <c r="A47" i="6"/>
  <c r="G46" i="6"/>
  <c r="F46" i="6"/>
  <c r="A46" i="6"/>
  <c r="G45" i="6"/>
  <c r="F45" i="6"/>
  <c r="A45" i="6"/>
  <c r="G44" i="6"/>
  <c r="F44" i="6"/>
  <c r="A44" i="6"/>
  <c r="G43" i="6"/>
  <c r="F43" i="6"/>
  <c r="A43" i="6"/>
  <c r="G42" i="6"/>
  <c r="F42" i="6"/>
  <c r="A42" i="6"/>
  <c r="G41" i="6"/>
  <c r="F41" i="6"/>
  <c r="A41" i="6"/>
  <c r="G40" i="6"/>
  <c r="F40" i="6"/>
  <c r="A40" i="6"/>
  <c r="G39" i="6"/>
  <c r="F39" i="6"/>
  <c r="A39" i="6"/>
  <c r="G38" i="6"/>
  <c r="F38" i="6"/>
  <c r="A38" i="6"/>
  <c r="G37" i="6"/>
  <c r="F37" i="6"/>
  <c r="A37" i="6"/>
  <c r="G36" i="6"/>
  <c r="F36" i="6"/>
  <c r="A36" i="6"/>
  <c r="G35" i="6"/>
  <c r="F35" i="6"/>
  <c r="A35" i="6"/>
  <c r="G34" i="6"/>
  <c r="F34" i="6"/>
  <c r="A34" i="6"/>
  <c r="G33" i="6"/>
  <c r="F33" i="6"/>
  <c r="A33" i="6"/>
  <c r="G32" i="6"/>
  <c r="F32" i="6"/>
  <c r="A32" i="6"/>
  <c r="G31" i="6"/>
  <c r="F31" i="6"/>
  <c r="A31" i="6"/>
  <c r="G30" i="6"/>
  <c r="F30" i="6"/>
  <c r="A30" i="6"/>
  <c r="G29" i="6"/>
  <c r="F29" i="6"/>
  <c r="A29" i="6"/>
  <c r="G28" i="6"/>
  <c r="F28" i="6"/>
  <c r="A28" i="6"/>
  <c r="G27" i="6"/>
  <c r="F27" i="6"/>
  <c r="A27" i="6"/>
  <c r="G26" i="6"/>
  <c r="F26" i="6"/>
  <c r="A26" i="6"/>
  <c r="G25" i="6"/>
  <c r="F25" i="6"/>
  <c r="A25" i="6"/>
  <c r="G24" i="6"/>
  <c r="F24" i="6"/>
  <c r="A24" i="6"/>
  <c r="G23" i="6"/>
  <c r="F23" i="6"/>
  <c r="A23" i="6"/>
  <c r="G22" i="6"/>
  <c r="F22" i="6"/>
  <c r="A22" i="6"/>
  <c r="G21" i="6"/>
  <c r="F21" i="6"/>
  <c r="A21" i="6"/>
  <c r="G20" i="6"/>
  <c r="F20" i="6"/>
  <c r="A20" i="6"/>
  <c r="G19" i="6"/>
  <c r="F19" i="6"/>
  <c r="A19" i="6"/>
  <c r="G18" i="6"/>
  <c r="F18" i="6"/>
  <c r="A18" i="6"/>
  <c r="G17" i="6"/>
  <c r="F17" i="6"/>
  <c r="A17" i="6"/>
  <c r="G16" i="6"/>
  <c r="F16" i="6"/>
  <c r="A16" i="6"/>
  <c r="G15" i="6"/>
  <c r="F15" i="6"/>
  <c r="A15" i="6"/>
  <c r="G14" i="6"/>
  <c r="F14" i="6"/>
  <c r="A14" i="6"/>
  <c r="G13" i="6"/>
  <c r="F13" i="6"/>
  <c r="A13" i="6"/>
  <c r="G12" i="6"/>
  <c r="F12" i="6"/>
  <c r="A12" i="6"/>
  <c r="G11" i="6"/>
  <c r="F11" i="6"/>
  <c r="A11" i="6"/>
  <c r="G10" i="6"/>
  <c r="A10" i="6"/>
  <c r="M76" i="8"/>
  <c r="G76" i="8"/>
  <c r="J76" i="8"/>
  <c r="I76" i="8"/>
  <c r="H76" i="8"/>
  <c r="F76" i="8"/>
  <c r="L76" i="8"/>
  <c r="E76" i="8"/>
  <c r="A76" i="8"/>
  <c r="M75" i="8"/>
  <c r="G75" i="8"/>
  <c r="K75" i="8"/>
  <c r="J75" i="8"/>
  <c r="I75" i="8"/>
  <c r="H75" i="8"/>
  <c r="F75" i="8"/>
  <c r="L75" i="8"/>
  <c r="E75" i="8"/>
  <c r="A75" i="8"/>
  <c r="M74" i="8"/>
  <c r="G74" i="8"/>
  <c r="J74" i="8"/>
  <c r="I74" i="8"/>
  <c r="H74" i="8"/>
  <c r="F74" i="8"/>
  <c r="L74" i="8"/>
  <c r="E74" i="8"/>
  <c r="A74" i="8"/>
  <c r="M73" i="8"/>
  <c r="G73" i="8"/>
  <c r="J73" i="8"/>
  <c r="I73" i="8"/>
  <c r="H73" i="8"/>
  <c r="F73" i="8"/>
  <c r="L73" i="8"/>
  <c r="E73" i="8"/>
  <c r="A73" i="8"/>
  <c r="M72" i="8"/>
  <c r="G72" i="8"/>
  <c r="J72" i="8"/>
  <c r="I72" i="8"/>
  <c r="H72" i="8"/>
  <c r="F72" i="8"/>
  <c r="L72" i="8"/>
  <c r="E72" i="8"/>
  <c r="A72" i="8"/>
  <c r="M71" i="8"/>
  <c r="G71" i="8"/>
  <c r="J71" i="8"/>
  <c r="I71" i="8"/>
  <c r="H71" i="8"/>
  <c r="F71" i="8"/>
  <c r="L71" i="8"/>
  <c r="E71" i="8"/>
  <c r="A71" i="8"/>
  <c r="M70" i="8"/>
  <c r="G70" i="8"/>
  <c r="J70" i="8"/>
  <c r="I70" i="8"/>
  <c r="H70" i="8"/>
  <c r="F70" i="8"/>
  <c r="L70" i="8"/>
  <c r="E70" i="8"/>
  <c r="A70" i="8"/>
  <c r="M69" i="8"/>
  <c r="G69" i="8"/>
  <c r="K69" i="8"/>
  <c r="J69" i="8"/>
  <c r="I69" i="8"/>
  <c r="H69" i="8"/>
  <c r="F69" i="8"/>
  <c r="L69" i="8"/>
  <c r="E69" i="8"/>
  <c r="A69" i="8"/>
  <c r="M68" i="8"/>
  <c r="G68" i="8"/>
  <c r="J68" i="8"/>
  <c r="I68" i="8"/>
  <c r="H68" i="8"/>
  <c r="F68" i="8"/>
  <c r="L68" i="8"/>
  <c r="E68" i="8"/>
  <c r="A68" i="8"/>
  <c r="M67" i="8"/>
  <c r="G67" i="8"/>
  <c r="K67" i="8"/>
  <c r="J67" i="8"/>
  <c r="H67" i="8"/>
  <c r="F67" i="8"/>
  <c r="L67" i="8"/>
  <c r="E67" i="8"/>
  <c r="A67" i="8"/>
  <c r="M66" i="8"/>
  <c r="G66" i="8"/>
  <c r="J66" i="8"/>
  <c r="H66" i="8"/>
  <c r="F66" i="8"/>
  <c r="L66" i="8"/>
  <c r="E66" i="8"/>
  <c r="A66" i="8"/>
  <c r="M65" i="8"/>
  <c r="G65" i="8"/>
  <c r="J65" i="8"/>
  <c r="I65" i="8"/>
  <c r="H65" i="8"/>
  <c r="F65" i="8"/>
  <c r="L65" i="8"/>
  <c r="E65" i="8"/>
  <c r="A65" i="8"/>
  <c r="M64" i="8"/>
  <c r="G64" i="8"/>
  <c r="J64" i="8"/>
  <c r="H64" i="8"/>
  <c r="F64" i="8"/>
  <c r="L64" i="8"/>
  <c r="E64" i="8"/>
  <c r="A64" i="8"/>
  <c r="M63" i="8"/>
  <c r="G63" i="8"/>
  <c r="J63" i="8"/>
  <c r="I63" i="8"/>
  <c r="H63" i="8"/>
  <c r="F63" i="8"/>
  <c r="L63" i="8"/>
  <c r="E63" i="8"/>
  <c r="A63" i="8"/>
  <c r="M62" i="8"/>
  <c r="G62" i="8"/>
  <c r="J62" i="8"/>
  <c r="I62" i="8"/>
  <c r="H62" i="8"/>
  <c r="F62" i="8"/>
  <c r="L62" i="8"/>
  <c r="E62" i="8"/>
  <c r="A62" i="8"/>
  <c r="M61" i="8"/>
  <c r="G61" i="8"/>
  <c r="J61" i="8"/>
  <c r="I61" i="8"/>
  <c r="H61" i="8"/>
  <c r="F61" i="8"/>
  <c r="L61" i="8"/>
  <c r="E61" i="8"/>
  <c r="A61" i="8"/>
  <c r="M60" i="8"/>
  <c r="G60" i="8"/>
  <c r="J60" i="8"/>
  <c r="I60" i="8"/>
  <c r="H60" i="8"/>
  <c r="F60" i="8"/>
  <c r="L60" i="8"/>
  <c r="E60" i="8"/>
  <c r="A60" i="8"/>
  <c r="M59" i="8"/>
  <c r="G59" i="8"/>
  <c r="J59" i="8"/>
  <c r="I59" i="8"/>
  <c r="H59" i="8"/>
  <c r="F59" i="8"/>
  <c r="L59" i="8"/>
  <c r="E59" i="8"/>
  <c r="A59" i="8"/>
  <c r="M58" i="8"/>
  <c r="G58" i="8"/>
  <c r="J58" i="8"/>
  <c r="I58" i="8"/>
  <c r="H58" i="8"/>
  <c r="F58" i="8"/>
  <c r="L58" i="8"/>
  <c r="E58" i="8"/>
  <c r="A58" i="8"/>
  <c r="M57" i="8"/>
  <c r="G57" i="8"/>
  <c r="J57" i="8"/>
  <c r="I57" i="8"/>
  <c r="H57" i="8"/>
  <c r="F57" i="8"/>
  <c r="L57" i="8"/>
  <c r="E57" i="8"/>
  <c r="A57" i="8"/>
  <c r="M56" i="8"/>
  <c r="G56" i="8"/>
  <c r="J56" i="8"/>
  <c r="I56" i="8"/>
  <c r="H56" i="8"/>
  <c r="F56" i="8"/>
  <c r="L56" i="8"/>
  <c r="E56" i="8"/>
  <c r="A56" i="8"/>
  <c r="M55" i="8"/>
  <c r="G55" i="8"/>
  <c r="J55" i="8"/>
  <c r="I55" i="8"/>
  <c r="H55" i="8"/>
  <c r="F55" i="8"/>
  <c r="L55" i="8"/>
  <c r="E55" i="8"/>
  <c r="A55" i="8"/>
  <c r="M54" i="8"/>
  <c r="G54" i="8"/>
  <c r="K54" i="8"/>
  <c r="J54" i="8"/>
  <c r="I54" i="8"/>
  <c r="H54" i="8"/>
  <c r="F54" i="8"/>
  <c r="L54" i="8"/>
  <c r="E54" i="8"/>
  <c r="A54" i="8"/>
  <c r="M53" i="8"/>
  <c r="G53" i="8"/>
  <c r="K53" i="8"/>
  <c r="J53" i="8"/>
  <c r="I53" i="8"/>
  <c r="H53" i="8"/>
  <c r="F53" i="8"/>
  <c r="L53" i="8"/>
  <c r="E53" i="8"/>
  <c r="A53" i="8"/>
  <c r="M52" i="8"/>
  <c r="G52" i="8"/>
  <c r="J52" i="8"/>
  <c r="I52" i="8"/>
  <c r="H52" i="8"/>
  <c r="F52" i="8"/>
  <c r="L52" i="8"/>
  <c r="E52" i="8"/>
  <c r="A52" i="8"/>
  <c r="M51" i="8"/>
  <c r="G51" i="8"/>
  <c r="J51" i="8"/>
  <c r="I51" i="8"/>
  <c r="H51" i="8"/>
  <c r="F51" i="8"/>
  <c r="L51" i="8"/>
  <c r="E51" i="8"/>
  <c r="A51" i="8"/>
  <c r="M50" i="8"/>
  <c r="G50" i="8"/>
  <c r="K50" i="8"/>
  <c r="J50" i="8"/>
  <c r="I50" i="8"/>
  <c r="H50" i="8"/>
  <c r="F50" i="8"/>
  <c r="L50" i="8"/>
  <c r="E50" i="8"/>
  <c r="A50" i="8"/>
  <c r="M49" i="8"/>
  <c r="G49" i="8"/>
  <c r="J49" i="8"/>
  <c r="I49" i="8"/>
  <c r="H49" i="8"/>
  <c r="F49" i="8"/>
  <c r="L49" i="8"/>
  <c r="E49" i="8"/>
  <c r="A49" i="8"/>
  <c r="M48" i="8"/>
  <c r="G48" i="8"/>
  <c r="J48" i="8"/>
  <c r="I48" i="8"/>
  <c r="H48" i="8"/>
  <c r="F48" i="8"/>
  <c r="L48" i="8"/>
  <c r="E48" i="8"/>
  <c r="A48" i="8"/>
  <c r="M47" i="8"/>
  <c r="G47" i="8"/>
  <c r="J47" i="8"/>
  <c r="I47" i="8"/>
  <c r="H47" i="8"/>
  <c r="F47" i="8"/>
  <c r="L47" i="8"/>
  <c r="E47" i="8"/>
  <c r="A47" i="8"/>
  <c r="M46" i="8"/>
  <c r="G46" i="8"/>
  <c r="J46" i="8"/>
  <c r="I46" i="8"/>
  <c r="H46" i="8"/>
  <c r="F46" i="8"/>
  <c r="L46" i="8"/>
  <c r="E46" i="8"/>
  <c r="A46" i="8"/>
  <c r="M45" i="8"/>
  <c r="G45" i="8"/>
  <c r="J45" i="8"/>
  <c r="I45" i="8"/>
  <c r="H45" i="8"/>
  <c r="F45" i="8"/>
  <c r="L45" i="8"/>
  <c r="E45" i="8"/>
  <c r="A45" i="8"/>
  <c r="M44" i="8"/>
  <c r="G44" i="8"/>
  <c r="J44" i="8"/>
  <c r="I44" i="8"/>
  <c r="H44" i="8"/>
  <c r="F44" i="8"/>
  <c r="L44" i="8"/>
  <c r="E44" i="8"/>
  <c r="A44" i="8"/>
  <c r="M43" i="8"/>
  <c r="G43" i="8"/>
  <c r="J43" i="8"/>
  <c r="I43" i="8"/>
  <c r="H43" i="8"/>
  <c r="F43" i="8"/>
  <c r="L43" i="8"/>
  <c r="E43" i="8"/>
  <c r="A43" i="8"/>
  <c r="M42" i="8"/>
  <c r="G42" i="8"/>
  <c r="J42" i="8"/>
  <c r="I42" i="8"/>
  <c r="H42" i="8"/>
  <c r="F42" i="8"/>
  <c r="L42" i="8"/>
  <c r="E42" i="8"/>
  <c r="A42" i="8"/>
  <c r="M41" i="8"/>
  <c r="G41" i="8"/>
  <c r="J41" i="8"/>
  <c r="I41" i="8"/>
  <c r="H41" i="8"/>
  <c r="F41" i="8"/>
  <c r="L41" i="8"/>
  <c r="E41" i="8"/>
  <c r="A41" i="8"/>
  <c r="M40" i="8"/>
  <c r="G40" i="8"/>
  <c r="J40" i="8"/>
  <c r="H40" i="8"/>
  <c r="F40" i="8"/>
  <c r="L40" i="8"/>
  <c r="E40" i="8"/>
  <c r="A40" i="8"/>
  <c r="M39" i="8"/>
  <c r="G39" i="8"/>
  <c r="J39" i="8"/>
  <c r="I39" i="8"/>
  <c r="H39" i="8"/>
  <c r="F39" i="8"/>
  <c r="L39" i="8"/>
  <c r="E39" i="8"/>
  <c r="A39" i="8"/>
  <c r="M38" i="8"/>
  <c r="G38" i="8"/>
  <c r="J38" i="8"/>
  <c r="H38" i="8"/>
  <c r="F38" i="8"/>
  <c r="L38" i="8"/>
  <c r="E38" i="8"/>
  <c r="A38" i="8"/>
  <c r="M37" i="8"/>
  <c r="G37" i="8"/>
  <c r="J37" i="8"/>
  <c r="I37" i="8"/>
  <c r="H37" i="8"/>
  <c r="F37" i="8"/>
  <c r="L37" i="8"/>
  <c r="E37" i="8"/>
  <c r="A37" i="8"/>
  <c r="M36" i="8"/>
  <c r="G36" i="8"/>
  <c r="J36" i="8"/>
  <c r="I36" i="8"/>
  <c r="H36" i="8"/>
  <c r="F36" i="8"/>
  <c r="L36" i="8"/>
  <c r="E36" i="8"/>
  <c r="A36" i="8"/>
  <c r="M35" i="8"/>
  <c r="G35" i="8"/>
  <c r="K35" i="8"/>
  <c r="J35" i="8"/>
  <c r="H35" i="8"/>
  <c r="F35" i="8"/>
  <c r="L35" i="8"/>
  <c r="E35" i="8"/>
  <c r="A35" i="8"/>
  <c r="M34" i="8"/>
  <c r="G34" i="8"/>
  <c r="J34" i="8"/>
  <c r="I34" i="8"/>
  <c r="H34" i="8"/>
  <c r="F34" i="8"/>
  <c r="L34" i="8"/>
  <c r="E34" i="8"/>
  <c r="A34" i="8"/>
  <c r="M33" i="8"/>
  <c r="G33" i="8"/>
  <c r="J33" i="8"/>
  <c r="I33" i="8"/>
  <c r="H33" i="8"/>
  <c r="F33" i="8"/>
  <c r="L33" i="8"/>
  <c r="E33" i="8"/>
  <c r="A33" i="8"/>
  <c r="M32" i="8"/>
  <c r="G32" i="8"/>
  <c r="J32" i="8"/>
  <c r="I32" i="8"/>
  <c r="H32" i="8"/>
  <c r="F32" i="8"/>
  <c r="L32" i="8"/>
  <c r="E32" i="8"/>
  <c r="A32" i="8"/>
  <c r="M31" i="8"/>
  <c r="G31" i="8"/>
  <c r="J31" i="8"/>
  <c r="I31" i="8"/>
  <c r="H31" i="8"/>
  <c r="F31" i="8"/>
  <c r="L31" i="8"/>
  <c r="E31" i="8"/>
  <c r="A31" i="8"/>
  <c r="M30" i="8"/>
  <c r="G30" i="8"/>
  <c r="J30" i="8"/>
  <c r="I30" i="8"/>
  <c r="H30" i="8"/>
  <c r="F30" i="8"/>
  <c r="L30" i="8"/>
  <c r="E30" i="8"/>
  <c r="A30" i="8"/>
  <c r="M29" i="8"/>
  <c r="G29" i="8"/>
  <c r="J29" i="8"/>
  <c r="I29" i="8"/>
  <c r="H29" i="8"/>
  <c r="F29" i="8"/>
  <c r="L29" i="8"/>
  <c r="E29" i="8"/>
  <c r="A29" i="8"/>
  <c r="M28" i="8"/>
  <c r="G28" i="8"/>
  <c r="J28" i="8"/>
  <c r="I28" i="8"/>
  <c r="H28" i="8"/>
  <c r="F28" i="8"/>
  <c r="L28" i="8"/>
  <c r="E28" i="8"/>
  <c r="A28" i="8"/>
  <c r="M27" i="8"/>
  <c r="G27" i="8"/>
  <c r="J27" i="8"/>
  <c r="I27" i="8"/>
  <c r="H27" i="8"/>
  <c r="F27" i="8"/>
  <c r="L27" i="8"/>
  <c r="E27" i="8"/>
  <c r="A27" i="8"/>
  <c r="M26" i="8"/>
  <c r="G26" i="8"/>
  <c r="J26" i="8"/>
  <c r="I26" i="8"/>
  <c r="H26" i="8"/>
  <c r="F26" i="8"/>
  <c r="L26" i="8"/>
  <c r="E26" i="8"/>
  <c r="A26" i="8"/>
  <c r="M25" i="8"/>
  <c r="G25" i="8"/>
  <c r="J25" i="8"/>
  <c r="I25" i="8"/>
  <c r="H25" i="8"/>
  <c r="F25" i="8"/>
  <c r="L25" i="8"/>
  <c r="E25" i="8"/>
  <c r="A25" i="8"/>
  <c r="M24" i="8"/>
  <c r="G24" i="8"/>
  <c r="K24" i="8"/>
  <c r="J24" i="8"/>
  <c r="I24" i="8"/>
  <c r="H24" i="8"/>
  <c r="F24" i="8"/>
  <c r="L24" i="8"/>
  <c r="E24" i="8"/>
  <c r="A24" i="8"/>
  <c r="M23" i="8"/>
  <c r="G23" i="8"/>
  <c r="K23" i="8"/>
  <c r="J23" i="8"/>
  <c r="I23" i="8"/>
  <c r="H23" i="8"/>
  <c r="F23" i="8"/>
  <c r="L23" i="8"/>
  <c r="E23" i="8"/>
  <c r="A23" i="8"/>
  <c r="M22" i="8"/>
  <c r="G22" i="8"/>
  <c r="J22" i="8"/>
  <c r="I22" i="8"/>
  <c r="H22" i="8"/>
  <c r="F22" i="8"/>
  <c r="L22" i="8"/>
  <c r="E22" i="8"/>
  <c r="A22" i="8"/>
  <c r="M21" i="8"/>
  <c r="G21" i="8"/>
  <c r="J21" i="8"/>
  <c r="I21" i="8"/>
  <c r="H21" i="8"/>
  <c r="F21" i="8"/>
  <c r="L21" i="8"/>
  <c r="E21" i="8"/>
  <c r="A21" i="8"/>
  <c r="M20" i="8"/>
  <c r="G20" i="8"/>
  <c r="J20" i="8"/>
  <c r="I20" i="8"/>
  <c r="H20" i="8"/>
  <c r="F20" i="8"/>
  <c r="L20" i="8"/>
  <c r="E20" i="8"/>
  <c r="A20" i="8"/>
  <c r="M19" i="8"/>
  <c r="G19" i="8"/>
  <c r="J19" i="8"/>
  <c r="I19" i="8"/>
  <c r="H19" i="8"/>
  <c r="F19" i="8"/>
  <c r="L19" i="8"/>
  <c r="E19" i="8"/>
  <c r="A19" i="8"/>
  <c r="M18" i="8"/>
  <c r="G18" i="8"/>
  <c r="J18" i="8"/>
  <c r="I18" i="8"/>
  <c r="H18" i="8"/>
  <c r="F18" i="8"/>
  <c r="L18" i="8"/>
  <c r="E18" i="8"/>
  <c r="A18" i="8"/>
  <c r="M17" i="8"/>
  <c r="G17" i="8"/>
  <c r="J17" i="8"/>
  <c r="I17" i="8"/>
  <c r="H17" i="8"/>
  <c r="F17" i="8"/>
  <c r="L17" i="8"/>
  <c r="E17" i="8"/>
  <c r="A17" i="8"/>
  <c r="M16" i="8"/>
  <c r="G16" i="8"/>
  <c r="J16" i="8"/>
  <c r="I16" i="8"/>
  <c r="H16" i="8"/>
  <c r="F16" i="8"/>
  <c r="L16" i="8"/>
  <c r="E16" i="8"/>
  <c r="A16" i="8"/>
  <c r="M15" i="8"/>
  <c r="G15" i="8"/>
  <c r="J15" i="8"/>
  <c r="H15" i="8"/>
  <c r="F15" i="8"/>
  <c r="L15" i="8"/>
  <c r="E15" i="8"/>
  <c r="A15" i="8"/>
  <c r="M14" i="8"/>
  <c r="G14" i="8"/>
  <c r="K14" i="8"/>
  <c r="J14" i="8"/>
  <c r="H14" i="8"/>
  <c r="F14" i="8"/>
  <c r="L14" i="8"/>
  <c r="E14" i="8"/>
  <c r="A14" i="8"/>
  <c r="M13" i="8"/>
  <c r="G13" i="8"/>
  <c r="J13" i="8"/>
  <c r="I13" i="8"/>
  <c r="H13" i="8"/>
  <c r="F13" i="8"/>
  <c r="L13" i="8"/>
  <c r="E13" i="8"/>
  <c r="A13" i="8"/>
  <c r="M12" i="8"/>
  <c r="G12" i="8"/>
  <c r="J12" i="8"/>
  <c r="I12" i="8"/>
  <c r="H12" i="8"/>
  <c r="F12" i="8"/>
  <c r="L12" i="8"/>
  <c r="E12" i="8"/>
  <c r="A12" i="8"/>
  <c r="M11" i="8"/>
  <c r="G11" i="8"/>
  <c r="J11" i="8"/>
  <c r="I11" i="8"/>
  <c r="H11" i="8"/>
  <c r="F11" i="8"/>
  <c r="L11" i="8"/>
  <c r="E11" i="8"/>
  <c r="A11" i="8"/>
  <c r="K75" i="4"/>
  <c r="J75" i="4"/>
  <c r="I75" i="4"/>
  <c r="H75" i="4"/>
  <c r="G75" i="4"/>
  <c r="F75" i="4"/>
  <c r="E75" i="4"/>
  <c r="D75" i="4"/>
  <c r="A75" i="4"/>
  <c r="K74" i="4"/>
  <c r="J74" i="4"/>
  <c r="I74" i="4"/>
  <c r="H74" i="4"/>
  <c r="G74" i="4"/>
  <c r="F74" i="4"/>
  <c r="E74" i="4"/>
  <c r="D74" i="4"/>
  <c r="A74" i="4"/>
  <c r="K73" i="4"/>
  <c r="J73" i="4"/>
  <c r="I73" i="4"/>
  <c r="H73" i="4"/>
  <c r="G73" i="4"/>
  <c r="F73" i="4"/>
  <c r="E73" i="4"/>
  <c r="D73" i="4"/>
  <c r="A73" i="4"/>
  <c r="K72" i="4"/>
  <c r="J72" i="4"/>
  <c r="I72" i="4"/>
  <c r="H72" i="4"/>
  <c r="G72" i="4"/>
  <c r="F72" i="4"/>
  <c r="E72" i="4"/>
  <c r="D72" i="4"/>
  <c r="A72" i="4"/>
  <c r="K71" i="4"/>
  <c r="J71" i="4"/>
  <c r="I71" i="4"/>
  <c r="H71" i="4"/>
  <c r="G71" i="4"/>
  <c r="F71" i="4"/>
  <c r="E71" i="4"/>
  <c r="D71" i="4"/>
  <c r="A71" i="4"/>
  <c r="K70" i="4"/>
  <c r="J70" i="4"/>
  <c r="I70" i="4"/>
  <c r="H70" i="4"/>
  <c r="G70" i="4"/>
  <c r="F70" i="4"/>
  <c r="E70" i="4"/>
  <c r="D70" i="4"/>
  <c r="A70" i="4"/>
  <c r="K69" i="4"/>
  <c r="J69" i="4"/>
  <c r="I69" i="4"/>
  <c r="H69" i="4"/>
  <c r="G69" i="4"/>
  <c r="F69" i="4"/>
  <c r="E69" i="4"/>
  <c r="D69" i="4"/>
  <c r="A69" i="4"/>
  <c r="K68" i="4"/>
  <c r="J68" i="4"/>
  <c r="I68" i="4"/>
  <c r="H68" i="4"/>
  <c r="G68" i="4"/>
  <c r="F68" i="4"/>
  <c r="E68" i="4"/>
  <c r="D68" i="4"/>
  <c r="A68" i="4"/>
  <c r="K67" i="4"/>
  <c r="J67" i="4"/>
  <c r="I67" i="4"/>
  <c r="H67" i="4"/>
  <c r="G67" i="4"/>
  <c r="F67" i="4"/>
  <c r="E67" i="4"/>
  <c r="D67" i="4"/>
  <c r="A67" i="4"/>
  <c r="K66" i="4"/>
  <c r="J66" i="4"/>
  <c r="I66" i="4"/>
  <c r="H66" i="4"/>
  <c r="G66" i="4"/>
  <c r="F66" i="4"/>
  <c r="E66" i="4"/>
  <c r="D66" i="4"/>
  <c r="A66" i="4"/>
  <c r="K65" i="4"/>
  <c r="J65" i="4"/>
  <c r="I65" i="4"/>
  <c r="H65" i="4"/>
  <c r="G65" i="4"/>
  <c r="F65" i="4"/>
  <c r="E65" i="4"/>
  <c r="D65" i="4"/>
  <c r="A65" i="4"/>
  <c r="K64" i="4"/>
  <c r="J64" i="4"/>
  <c r="I64" i="4"/>
  <c r="H64" i="4"/>
  <c r="G64" i="4"/>
  <c r="F64" i="4"/>
  <c r="E64" i="4"/>
  <c r="D64" i="4"/>
  <c r="A64" i="4"/>
  <c r="K63" i="4"/>
  <c r="J63" i="4"/>
  <c r="I63" i="4"/>
  <c r="H63" i="4"/>
  <c r="G63" i="4"/>
  <c r="F63" i="4"/>
  <c r="E63" i="4"/>
  <c r="D63" i="4"/>
  <c r="A63" i="4"/>
  <c r="K62" i="4"/>
  <c r="J62" i="4"/>
  <c r="I62" i="4"/>
  <c r="H62" i="4"/>
  <c r="G62" i="4"/>
  <c r="F62" i="4"/>
  <c r="E62" i="4"/>
  <c r="D62" i="4"/>
  <c r="A62" i="4"/>
  <c r="K61" i="4"/>
  <c r="J61" i="4"/>
  <c r="I61" i="4"/>
  <c r="H61" i="4"/>
  <c r="G61" i="4"/>
  <c r="F61" i="4"/>
  <c r="E61" i="4"/>
  <c r="D61" i="4"/>
  <c r="A61" i="4"/>
  <c r="K60" i="4"/>
  <c r="J60" i="4"/>
  <c r="I60" i="4"/>
  <c r="H60" i="4"/>
  <c r="G60" i="4"/>
  <c r="F60" i="4"/>
  <c r="E60" i="4"/>
  <c r="D60" i="4"/>
  <c r="A60" i="4"/>
  <c r="K59" i="4"/>
  <c r="J59" i="4"/>
  <c r="I59" i="4"/>
  <c r="H59" i="4"/>
  <c r="G59" i="4"/>
  <c r="F59" i="4"/>
  <c r="E59" i="4"/>
  <c r="D59" i="4"/>
  <c r="A59" i="4"/>
  <c r="K58" i="4"/>
  <c r="J58" i="4"/>
  <c r="I58" i="4"/>
  <c r="H58" i="4"/>
  <c r="G58" i="4"/>
  <c r="F58" i="4"/>
  <c r="E58" i="4"/>
  <c r="D58" i="4"/>
  <c r="A58" i="4"/>
  <c r="K57" i="4"/>
  <c r="J57" i="4"/>
  <c r="I57" i="4"/>
  <c r="H57" i="4"/>
  <c r="G57" i="4"/>
  <c r="F57" i="4"/>
  <c r="E57" i="4"/>
  <c r="D57" i="4"/>
  <c r="A57" i="4"/>
  <c r="K56" i="4"/>
  <c r="J56" i="4"/>
  <c r="I56" i="4"/>
  <c r="H56" i="4"/>
  <c r="G56" i="4"/>
  <c r="F56" i="4"/>
  <c r="E56" i="4"/>
  <c r="D56" i="4"/>
  <c r="A56" i="4"/>
  <c r="K55" i="4"/>
  <c r="J55" i="4"/>
  <c r="I55" i="4"/>
  <c r="H55" i="4"/>
  <c r="G55" i="4"/>
  <c r="F55" i="4"/>
  <c r="E55" i="4"/>
  <c r="D55" i="4"/>
  <c r="A55" i="4"/>
  <c r="K54" i="4"/>
  <c r="J54" i="4"/>
  <c r="I54" i="4"/>
  <c r="H54" i="4"/>
  <c r="G54" i="4"/>
  <c r="F54" i="4"/>
  <c r="E54" i="4"/>
  <c r="D54" i="4"/>
  <c r="A54" i="4"/>
  <c r="K53" i="4"/>
  <c r="J53" i="4"/>
  <c r="I53" i="4"/>
  <c r="H53" i="4"/>
  <c r="G53" i="4"/>
  <c r="F53" i="4"/>
  <c r="E53" i="4"/>
  <c r="D53" i="4"/>
  <c r="A53" i="4"/>
  <c r="K52" i="4"/>
  <c r="J52" i="4"/>
  <c r="I52" i="4"/>
  <c r="H52" i="4"/>
  <c r="G52" i="4"/>
  <c r="F52" i="4"/>
  <c r="E52" i="4"/>
  <c r="D52" i="4"/>
  <c r="A52" i="4"/>
  <c r="K51" i="4"/>
  <c r="J51" i="4"/>
  <c r="I51" i="4"/>
  <c r="H51" i="4"/>
  <c r="G51" i="4"/>
  <c r="F51" i="4"/>
  <c r="E51" i="4"/>
  <c r="D51" i="4"/>
  <c r="A51" i="4"/>
  <c r="K50" i="4"/>
  <c r="J50" i="4"/>
  <c r="I50" i="4"/>
  <c r="H50" i="4"/>
  <c r="G50" i="4"/>
  <c r="F50" i="4"/>
  <c r="E50" i="4"/>
  <c r="D50" i="4"/>
  <c r="A50" i="4"/>
  <c r="K49" i="4"/>
  <c r="J49" i="4"/>
  <c r="I49" i="4"/>
  <c r="H49" i="4"/>
  <c r="G49" i="4"/>
  <c r="F49" i="4"/>
  <c r="E49" i="4"/>
  <c r="D49" i="4"/>
  <c r="A49" i="4"/>
  <c r="K48" i="4"/>
  <c r="J48" i="4"/>
  <c r="I48" i="4"/>
  <c r="H48" i="4"/>
  <c r="G48" i="4"/>
  <c r="F48" i="4"/>
  <c r="E48" i="4"/>
  <c r="D48" i="4"/>
  <c r="A48" i="4"/>
  <c r="K47" i="4"/>
  <c r="J47" i="4"/>
  <c r="I47" i="4"/>
  <c r="H47" i="4"/>
  <c r="G47" i="4"/>
  <c r="F47" i="4"/>
  <c r="E47" i="4"/>
  <c r="D47" i="4"/>
  <c r="A47" i="4"/>
  <c r="K46" i="4"/>
  <c r="J46" i="4"/>
  <c r="I46" i="4"/>
  <c r="H46" i="4"/>
  <c r="G46" i="4"/>
  <c r="F46" i="4"/>
  <c r="E46" i="4"/>
  <c r="D46" i="4"/>
  <c r="A46" i="4"/>
  <c r="K45" i="4"/>
  <c r="J45" i="4"/>
  <c r="I45" i="4"/>
  <c r="H45" i="4"/>
  <c r="G45" i="4"/>
  <c r="F45" i="4"/>
  <c r="E45" i="4"/>
  <c r="D45" i="4"/>
  <c r="A45" i="4"/>
  <c r="K44" i="4"/>
  <c r="J44" i="4"/>
  <c r="I44" i="4"/>
  <c r="H44" i="4"/>
  <c r="G44" i="4"/>
  <c r="F44" i="4"/>
  <c r="E44" i="4"/>
  <c r="D44" i="4"/>
  <c r="A44" i="4"/>
  <c r="K43" i="4"/>
  <c r="J43" i="4"/>
  <c r="I43" i="4"/>
  <c r="H43" i="4"/>
  <c r="G43" i="4"/>
  <c r="F43" i="4"/>
  <c r="E43" i="4"/>
  <c r="D43" i="4"/>
  <c r="A43" i="4"/>
  <c r="K42" i="4"/>
  <c r="J42" i="4"/>
  <c r="I42" i="4"/>
  <c r="H42" i="4"/>
  <c r="G42" i="4"/>
  <c r="F42" i="4"/>
  <c r="E42" i="4"/>
  <c r="D42" i="4"/>
  <c r="A42" i="4"/>
  <c r="K41" i="4"/>
  <c r="J41" i="4"/>
  <c r="I41" i="4"/>
  <c r="H41" i="4"/>
  <c r="G41" i="4"/>
  <c r="F41" i="4"/>
  <c r="E41" i="4"/>
  <c r="D41" i="4"/>
  <c r="A41" i="4"/>
  <c r="K40" i="4"/>
  <c r="J40" i="4"/>
  <c r="I40" i="4"/>
  <c r="H40" i="4"/>
  <c r="G40" i="4"/>
  <c r="F40" i="4"/>
  <c r="E40" i="4"/>
  <c r="D40" i="4"/>
  <c r="A40" i="4"/>
  <c r="K39" i="4"/>
  <c r="J39" i="4"/>
  <c r="I39" i="4"/>
  <c r="H39" i="4"/>
  <c r="G39" i="4"/>
  <c r="F39" i="4"/>
  <c r="E39" i="4"/>
  <c r="D39" i="4"/>
  <c r="A39" i="4"/>
  <c r="K38" i="4"/>
  <c r="J38" i="4"/>
  <c r="I38" i="4"/>
  <c r="H38" i="4"/>
  <c r="G38" i="4"/>
  <c r="F38" i="4"/>
  <c r="E38" i="4"/>
  <c r="D38" i="4"/>
  <c r="A38" i="4"/>
  <c r="K37" i="4"/>
  <c r="J37" i="4"/>
  <c r="I37" i="4"/>
  <c r="H37" i="4"/>
  <c r="G37" i="4"/>
  <c r="F37" i="4"/>
  <c r="E37" i="4"/>
  <c r="D37" i="4"/>
  <c r="A37" i="4"/>
  <c r="K36" i="4"/>
  <c r="J36" i="4"/>
  <c r="I36" i="4"/>
  <c r="H36" i="4"/>
  <c r="G36" i="4"/>
  <c r="F36" i="4"/>
  <c r="E36" i="4"/>
  <c r="D36" i="4"/>
  <c r="A36" i="4"/>
  <c r="K35" i="4"/>
  <c r="J35" i="4"/>
  <c r="I35" i="4"/>
  <c r="H35" i="4"/>
  <c r="G35" i="4"/>
  <c r="F35" i="4"/>
  <c r="E35" i="4"/>
  <c r="D35" i="4"/>
  <c r="A35" i="4"/>
  <c r="K34" i="4"/>
  <c r="J34" i="4"/>
  <c r="I34" i="4"/>
  <c r="H34" i="4"/>
  <c r="G34" i="4"/>
  <c r="F34" i="4"/>
  <c r="E34" i="4"/>
  <c r="D34" i="4"/>
  <c r="A34" i="4"/>
  <c r="K33" i="4"/>
  <c r="J33" i="4"/>
  <c r="I33" i="4"/>
  <c r="H33" i="4"/>
  <c r="G33" i="4"/>
  <c r="F33" i="4"/>
  <c r="E33" i="4"/>
  <c r="D33" i="4"/>
  <c r="A33" i="4"/>
  <c r="K32" i="4"/>
  <c r="J32" i="4"/>
  <c r="I32" i="4"/>
  <c r="H32" i="4"/>
  <c r="G32" i="4"/>
  <c r="F32" i="4"/>
  <c r="E32" i="4"/>
  <c r="D32" i="4"/>
  <c r="A32" i="4"/>
  <c r="K31" i="4"/>
  <c r="J31" i="4"/>
  <c r="I31" i="4"/>
  <c r="H31" i="4"/>
  <c r="G31" i="4"/>
  <c r="F31" i="4"/>
  <c r="E31" i="4"/>
  <c r="D31" i="4"/>
  <c r="A31" i="4"/>
  <c r="K30" i="4"/>
  <c r="J30" i="4"/>
  <c r="I30" i="4"/>
  <c r="H30" i="4"/>
  <c r="G30" i="4"/>
  <c r="F30" i="4"/>
  <c r="E30" i="4"/>
  <c r="D30" i="4"/>
  <c r="A30" i="4"/>
  <c r="K29" i="4"/>
  <c r="J29" i="4"/>
  <c r="I29" i="4"/>
  <c r="H29" i="4"/>
  <c r="G29" i="4"/>
  <c r="F29" i="4"/>
  <c r="E29" i="4"/>
  <c r="D29" i="4"/>
  <c r="A29" i="4"/>
  <c r="K28" i="4"/>
  <c r="J28" i="4"/>
  <c r="I28" i="4"/>
  <c r="H28" i="4"/>
  <c r="G28" i="4"/>
  <c r="F28" i="4"/>
  <c r="E28" i="4"/>
  <c r="D28" i="4"/>
  <c r="A28" i="4"/>
  <c r="K27" i="4"/>
  <c r="J27" i="4"/>
  <c r="I27" i="4"/>
  <c r="H27" i="4"/>
  <c r="G27" i="4"/>
  <c r="F27" i="4"/>
  <c r="E27" i="4"/>
  <c r="D27" i="4"/>
  <c r="A27" i="4"/>
  <c r="K26" i="4"/>
  <c r="J26" i="4"/>
  <c r="I26" i="4"/>
  <c r="H26" i="4"/>
  <c r="G26" i="4"/>
  <c r="F26" i="4"/>
  <c r="E26" i="4"/>
  <c r="D26" i="4"/>
  <c r="A26" i="4"/>
  <c r="K25" i="4"/>
  <c r="J25" i="4"/>
  <c r="I25" i="4"/>
  <c r="H25" i="4"/>
  <c r="G25" i="4"/>
  <c r="F25" i="4"/>
  <c r="E25" i="4"/>
  <c r="D25" i="4"/>
  <c r="A25" i="4"/>
  <c r="K24" i="4"/>
  <c r="J24" i="4"/>
  <c r="I24" i="4"/>
  <c r="H24" i="4"/>
  <c r="G24" i="4"/>
  <c r="F24" i="4"/>
  <c r="E24" i="4"/>
  <c r="D24" i="4"/>
  <c r="A24" i="4"/>
  <c r="K23" i="4"/>
  <c r="J23" i="4"/>
  <c r="I23" i="4"/>
  <c r="H23" i="4"/>
  <c r="G23" i="4"/>
  <c r="F23" i="4"/>
  <c r="E23" i="4"/>
  <c r="D23" i="4"/>
  <c r="A23" i="4"/>
  <c r="K22" i="4"/>
  <c r="J22" i="4"/>
  <c r="I22" i="4"/>
  <c r="H22" i="4"/>
  <c r="G22" i="4"/>
  <c r="F22" i="4"/>
  <c r="E22" i="4"/>
  <c r="D22" i="4"/>
  <c r="A22" i="4"/>
  <c r="K21" i="4"/>
  <c r="J21" i="4"/>
  <c r="I21" i="4"/>
  <c r="H21" i="4"/>
  <c r="G21" i="4"/>
  <c r="F21" i="4"/>
  <c r="E21" i="4"/>
  <c r="D21" i="4"/>
  <c r="A21" i="4"/>
  <c r="K20" i="4"/>
  <c r="J20" i="4"/>
  <c r="I20" i="4"/>
  <c r="H20" i="4"/>
  <c r="G20" i="4"/>
  <c r="F20" i="4"/>
  <c r="E20" i="4"/>
  <c r="D20" i="4"/>
  <c r="A20" i="4"/>
  <c r="K19" i="4"/>
  <c r="J19" i="4"/>
  <c r="I19" i="4"/>
  <c r="H19" i="4"/>
  <c r="G19" i="4"/>
  <c r="F19" i="4"/>
  <c r="E19" i="4"/>
  <c r="D19" i="4"/>
  <c r="A19" i="4"/>
  <c r="K18" i="4"/>
  <c r="J18" i="4"/>
  <c r="I18" i="4"/>
  <c r="H18" i="4"/>
  <c r="G18" i="4"/>
  <c r="F18" i="4"/>
  <c r="E18" i="4"/>
  <c r="D18" i="4"/>
  <c r="A18" i="4"/>
  <c r="K17" i="4"/>
  <c r="J17" i="4"/>
  <c r="I17" i="4"/>
  <c r="H17" i="4"/>
  <c r="G17" i="4"/>
  <c r="F17" i="4"/>
  <c r="E17" i="4"/>
  <c r="D17" i="4"/>
  <c r="A17" i="4"/>
  <c r="K16" i="4"/>
  <c r="J16" i="4"/>
  <c r="I16" i="4"/>
  <c r="H16" i="4"/>
  <c r="G16" i="4"/>
  <c r="F16" i="4"/>
  <c r="E16" i="4"/>
  <c r="D16" i="4"/>
  <c r="A16" i="4"/>
  <c r="K15" i="4"/>
  <c r="J15" i="4"/>
  <c r="I15" i="4"/>
  <c r="H15" i="4"/>
  <c r="G15" i="4"/>
  <c r="F15" i="4"/>
  <c r="E15" i="4"/>
  <c r="D15" i="4"/>
  <c r="A15" i="4"/>
  <c r="K14" i="4"/>
  <c r="J14" i="4"/>
  <c r="I14" i="4"/>
  <c r="H14" i="4"/>
  <c r="G14" i="4"/>
  <c r="F14" i="4"/>
  <c r="E14" i="4"/>
  <c r="D14" i="4"/>
  <c r="A14" i="4"/>
  <c r="K13" i="4"/>
  <c r="J13" i="4"/>
  <c r="I13" i="4"/>
  <c r="H13" i="4"/>
  <c r="G13" i="4"/>
  <c r="F13" i="4"/>
  <c r="E13" i="4"/>
  <c r="D13" i="4"/>
  <c r="A13" i="4"/>
  <c r="K12" i="4"/>
  <c r="J12" i="4"/>
  <c r="I12" i="4"/>
  <c r="H12" i="4"/>
  <c r="G12" i="4"/>
  <c r="F12" i="4"/>
  <c r="E12" i="4"/>
  <c r="D12" i="4"/>
  <c r="A12" i="4"/>
  <c r="K11" i="4"/>
  <c r="J11" i="4"/>
  <c r="I11" i="4"/>
  <c r="H11" i="4"/>
  <c r="G11" i="4"/>
  <c r="F11" i="4"/>
  <c r="E11" i="4"/>
  <c r="D11" i="4"/>
  <c r="A11" i="4"/>
  <c r="K10" i="4"/>
  <c r="J10" i="4"/>
  <c r="I10" i="4"/>
  <c r="H10" i="4"/>
  <c r="G10" i="4"/>
  <c r="F10" i="4"/>
  <c r="E10" i="4"/>
  <c r="D10" i="4"/>
  <c r="A10" i="4"/>
  <c r="B75" i="3"/>
  <c r="A75" i="3"/>
  <c r="B74" i="3"/>
  <c r="A74" i="3"/>
  <c r="B73" i="3"/>
  <c r="A73" i="3"/>
  <c r="B72" i="3"/>
  <c r="A72" i="3"/>
  <c r="B71" i="3"/>
  <c r="A71" i="3"/>
  <c r="B70" i="3"/>
  <c r="A70" i="3"/>
  <c r="B69" i="3"/>
  <c r="A69" i="3"/>
  <c r="B68" i="3"/>
  <c r="A68" i="3"/>
  <c r="B67" i="3"/>
  <c r="A67" i="3"/>
  <c r="B66" i="3"/>
  <c r="A66" i="3"/>
  <c r="B65" i="3"/>
  <c r="A65" i="3"/>
  <c r="B64" i="3"/>
  <c r="A64" i="3"/>
  <c r="B63" i="3"/>
  <c r="A63" i="3"/>
  <c r="B62" i="3"/>
  <c r="A62" i="3"/>
  <c r="B61" i="3"/>
  <c r="A61" i="3"/>
  <c r="B60" i="3"/>
  <c r="A60" i="3"/>
  <c r="B59" i="3"/>
  <c r="A59" i="3"/>
  <c r="B58" i="3"/>
  <c r="A58" i="3"/>
  <c r="B57" i="3"/>
  <c r="A57" i="3"/>
  <c r="B56" i="3"/>
  <c r="A56" i="3"/>
  <c r="B55" i="3"/>
  <c r="A55" i="3"/>
  <c r="B54" i="3"/>
  <c r="A54" i="3"/>
  <c r="B53" i="3"/>
  <c r="A53" i="3"/>
  <c r="B52" i="3"/>
  <c r="A52" i="3"/>
  <c r="B51" i="3"/>
  <c r="A51" i="3"/>
  <c r="B50" i="3"/>
  <c r="A50" i="3"/>
  <c r="B49" i="3"/>
  <c r="A49" i="3"/>
  <c r="B48" i="3"/>
  <c r="A48" i="3"/>
  <c r="B47" i="3"/>
  <c r="A47" i="3"/>
  <c r="B46" i="3"/>
  <c r="A46" i="3"/>
  <c r="B45" i="3"/>
  <c r="A45" i="3"/>
  <c r="B44" i="3"/>
  <c r="A44" i="3"/>
  <c r="B43" i="3"/>
  <c r="A43" i="3"/>
  <c r="B42" i="3"/>
  <c r="A42" i="3"/>
  <c r="B41" i="3"/>
  <c r="A41" i="3"/>
  <c r="B40" i="3"/>
  <c r="A40" i="3"/>
  <c r="B39" i="3"/>
  <c r="A39" i="3"/>
  <c r="B38" i="3"/>
  <c r="A38" i="3"/>
  <c r="B37" i="3"/>
  <c r="A37" i="3"/>
  <c r="B36" i="3"/>
  <c r="A36" i="3"/>
  <c r="B35" i="3"/>
  <c r="A35" i="3"/>
  <c r="B34" i="3"/>
  <c r="A34" i="3"/>
  <c r="B33" i="3"/>
  <c r="A33" i="3"/>
  <c r="B32" i="3"/>
  <c r="A32" i="3"/>
  <c r="B31" i="3"/>
  <c r="A31" i="3"/>
  <c r="B30" i="3"/>
  <c r="A30" i="3"/>
  <c r="B29" i="3"/>
  <c r="A29" i="3"/>
  <c r="B28" i="3"/>
  <c r="A28" i="3"/>
  <c r="B27" i="3"/>
  <c r="A27" i="3"/>
  <c r="B26" i="3"/>
  <c r="A26" i="3"/>
  <c r="B25" i="3"/>
  <c r="A25" i="3"/>
  <c r="B24" i="3"/>
  <c r="A24" i="3"/>
  <c r="B23" i="3"/>
  <c r="A23" i="3"/>
  <c r="B22" i="3"/>
  <c r="A22" i="3"/>
  <c r="B21" i="3"/>
  <c r="A21" i="3"/>
  <c r="B20" i="3"/>
  <c r="A20" i="3"/>
  <c r="B19" i="3"/>
  <c r="A19" i="3"/>
  <c r="B18" i="3"/>
  <c r="A18" i="3"/>
  <c r="B17" i="3"/>
  <c r="A17" i="3"/>
  <c r="B16" i="3"/>
  <c r="A16" i="3"/>
  <c r="B15" i="3"/>
  <c r="A15" i="3"/>
  <c r="B14" i="3"/>
  <c r="A14" i="3"/>
  <c r="B13" i="3"/>
  <c r="A13" i="3"/>
  <c r="B12" i="3"/>
  <c r="A12" i="3"/>
  <c r="A11" i="3"/>
  <c r="A10" i="3"/>
  <c r="B21" i="9"/>
  <c r="I55" i="5"/>
  <c r="E55" i="5"/>
  <c r="A40" i="9"/>
  <c r="A24" i="9"/>
  <c r="A39" i="9"/>
  <c r="A23" i="9"/>
  <c r="A22" i="9"/>
  <c r="A21" i="9"/>
  <c r="A32" i="9"/>
  <c r="A31" i="9"/>
  <c r="A28" i="9"/>
  <c r="B14" i="9"/>
  <c r="A18" i="9"/>
  <c r="A17" i="9"/>
  <c r="A16" i="9"/>
  <c r="A15" i="9"/>
  <c r="A11" i="9"/>
  <c r="A1" i="9"/>
  <c r="K74" i="8"/>
  <c r="K73" i="8"/>
  <c r="K72" i="8"/>
  <c r="K71" i="8"/>
  <c r="K70" i="8"/>
  <c r="K68" i="8"/>
  <c r="K66" i="8"/>
  <c r="K65" i="8"/>
  <c r="K64" i="8"/>
  <c r="K63" i="8"/>
  <c r="K62" i="8"/>
  <c r="K61" i="8"/>
  <c r="K60" i="8"/>
  <c r="K59" i="8"/>
  <c r="K58" i="8"/>
  <c r="K57" i="8"/>
  <c r="K56" i="8"/>
  <c r="K55" i="8"/>
  <c r="K52" i="8"/>
  <c r="K51" i="8"/>
  <c r="K49" i="8"/>
  <c r="K48" i="8"/>
  <c r="K47" i="8"/>
  <c r="K46" i="8"/>
  <c r="K45" i="8"/>
  <c r="K44" i="8"/>
  <c r="K43" i="8"/>
  <c r="K42" i="8"/>
  <c r="K41" i="8"/>
  <c r="K40" i="8"/>
  <c r="K39" i="8"/>
  <c r="K38" i="8"/>
  <c r="K37" i="8"/>
  <c r="K36" i="8"/>
  <c r="K34" i="8"/>
  <c r="K33" i="8"/>
  <c r="K32" i="8"/>
  <c r="K31" i="8"/>
  <c r="K30" i="8"/>
  <c r="K29" i="8"/>
  <c r="K28" i="8"/>
  <c r="K27" i="8"/>
  <c r="K26" i="8"/>
  <c r="K25" i="8"/>
  <c r="K22" i="8"/>
  <c r="K21" i="8"/>
  <c r="K20" i="8"/>
  <c r="K19" i="8"/>
  <c r="K18" i="8"/>
  <c r="K17" i="8"/>
  <c r="K16" i="8"/>
  <c r="K15" i="8"/>
  <c r="K13" i="8"/>
  <c r="K12" i="8"/>
  <c r="K11" i="8"/>
  <c r="K76" i="8"/>
  <c r="K10" i="8"/>
  <c r="M10" i="8"/>
  <c r="I10" i="8"/>
  <c r="J10" i="8"/>
  <c r="I9" i="8"/>
  <c r="H9" i="8"/>
  <c r="G10" i="8"/>
  <c r="E10" i="8"/>
  <c r="L10" i="8"/>
  <c r="A10" i="8"/>
  <c r="M9" i="8"/>
  <c r="G9" i="8"/>
  <c r="F9" i="8"/>
  <c r="E9" i="8"/>
  <c r="L9" i="8"/>
  <c r="A9" i="8"/>
  <c r="A2" i="8"/>
  <c r="G8" i="6"/>
  <c r="A8" i="6"/>
  <c r="P8" i="5"/>
  <c r="O8" i="5"/>
  <c r="N8" i="5"/>
  <c r="M8" i="5"/>
  <c r="L8" i="5"/>
  <c r="K8" i="5"/>
  <c r="J8" i="5"/>
  <c r="I8" i="5"/>
  <c r="H8" i="5"/>
  <c r="G8" i="5"/>
  <c r="F8" i="5"/>
  <c r="E8" i="5"/>
  <c r="D8" i="5"/>
  <c r="A8" i="5"/>
  <c r="A8" i="4"/>
  <c r="A2" i="6"/>
  <c r="A2" i="5"/>
  <c r="A2" i="4"/>
  <c r="A9" i="6"/>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K7" i="5"/>
  <c r="K9" i="4"/>
  <c r="J9" i="4"/>
  <c r="I9" i="4"/>
  <c r="H9" i="4"/>
  <c r="G9" i="4"/>
  <c r="F9" i="4"/>
  <c r="K8" i="4"/>
  <c r="J8" i="4"/>
  <c r="I8" i="4"/>
  <c r="H8" i="4"/>
  <c r="G8" i="4"/>
  <c r="F8" i="4"/>
  <c r="E8" i="4"/>
  <c r="D8" i="4"/>
  <c r="E3" i="2"/>
  <c r="F3" i="2"/>
  <c r="D3" i="2"/>
  <c r="C3" i="2"/>
  <c r="G9" i="6"/>
  <c r="A1" i="8"/>
  <c r="Q68" i="5"/>
  <c r="P68" i="5"/>
  <c r="M68" i="5"/>
  <c r="L68" i="5"/>
  <c r="K68" i="5"/>
  <c r="J68" i="5"/>
  <c r="I68" i="5"/>
  <c r="H68" i="5"/>
  <c r="G68" i="5"/>
  <c r="F68" i="5"/>
  <c r="E68" i="5"/>
  <c r="D68" i="5"/>
  <c r="Q67" i="5"/>
  <c r="P67" i="5"/>
  <c r="M67" i="5"/>
  <c r="L67" i="5"/>
  <c r="K67" i="5"/>
  <c r="J67" i="5"/>
  <c r="I67" i="5"/>
  <c r="H67" i="5"/>
  <c r="G67" i="5"/>
  <c r="F67" i="5"/>
  <c r="E67" i="5"/>
  <c r="D67" i="5"/>
  <c r="Q66" i="5"/>
  <c r="P66" i="5"/>
  <c r="M66" i="5"/>
  <c r="L66" i="5"/>
  <c r="K66" i="5"/>
  <c r="J66" i="5"/>
  <c r="I66" i="5"/>
  <c r="H66" i="5"/>
  <c r="G66" i="5"/>
  <c r="F66" i="5"/>
  <c r="E66" i="5"/>
  <c r="D66" i="5"/>
  <c r="Q65" i="5"/>
  <c r="P65" i="5"/>
  <c r="M65" i="5"/>
  <c r="L65" i="5"/>
  <c r="K65" i="5"/>
  <c r="J65" i="5"/>
  <c r="I65" i="5"/>
  <c r="H65" i="5"/>
  <c r="G65" i="5"/>
  <c r="F65" i="5"/>
  <c r="E65" i="5"/>
  <c r="D65" i="5"/>
  <c r="Q64" i="5"/>
  <c r="P64" i="5"/>
  <c r="M64" i="5"/>
  <c r="L64" i="5"/>
  <c r="K64" i="5"/>
  <c r="J64" i="5"/>
  <c r="I64" i="5"/>
  <c r="H64" i="5"/>
  <c r="G64" i="5"/>
  <c r="F64" i="5"/>
  <c r="E64" i="5"/>
  <c r="D64" i="5"/>
  <c r="Q63" i="5"/>
  <c r="P63" i="5"/>
  <c r="M63" i="5"/>
  <c r="L63" i="5"/>
  <c r="K63" i="5"/>
  <c r="J63" i="5"/>
  <c r="I63" i="5"/>
  <c r="H63" i="5"/>
  <c r="G63" i="5"/>
  <c r="F63" i="5"/>
  <c r="E63" i="5"/>
  <c r="D63" i="5"/>
  <c r="Q62" i="5"/>
  <c r="P62" i="5"/>
  <c r="M62" i="5"/>
  <c r="L62" i="5"/>
  <c r="K62" i="5"/>
  <c r="J62" i="5"/>
  <c r="I62" i="5"/>
  <c r="H62" i="5"/>
  <c r="G62" i="5"/>
  <c r="F62" i="5"/>
  <c r="E62" i="5"/>
  <c r="D62" i="5"/>
  <c r="Q61" i="5"/>
  <c r="P61" i="5"/>
  <c r="M61" i="5"/>
  <c r="L61" i="5"/>
  <c r="K61" i="5"/>
  <c r="J61" i="5"/>
  <c r="I61" i="5"/>
  <c r="H61" i="5"/>
  <c r="G61" i="5"/>
  <c r="F61" i="5"/>
  <c r="E61" i="5"/>
  <c r="D61" i="5"/>
  <c r="Q60" i="5"/>
  <c r="P60" i="5"/>
  <c r="M60" i="5"/>
  <c r="L60" i="5"/>
  <c r="K60" i="5"/>
  <c r="J60" i="5"/>
  <c r="I60" i="5"/>
  <c r="H60" i="5"/>
  <c r="G60" i="5"/>
  <c r="F60" i="5"/>
  <c r="E60" i="5"/>
  <c r="D60" i="5"/>
  <c r="Q59" i="5"/>
  <c r="P59" i="5"/>
  <c r="M59" i="5"/>
  <c r="L59" i="5"/>
  <c r="K59" i="5"/>
  <c r="J59" i="5"/>
  <c r="I59" i="5"/>
  <c r="H59" i="5"/>
  <c r="G59" i="5"/>
  <c r="F59" i="5"/>
  <c r="E59" i="5"/>
  <c r="D59" i="5"/>
  <c r="Q58" i="5"/>
  <c r="P58" i="5"/>
  <c r="M58" i="5"/>
  <c r="L58" i="5"/>
  <c r="K58" i="5"/>
  <c r="J58" i="5"/>
  <c r="I58" i="5"/>
  <c r="H58" i="5"/>
  <c r="G58" i="5"/>
  <c r="F58" i="5"/>
  <c r="E58" i="5"/>
  <c r="D58" i="5"/>
  <c r="Q57" i="5"/>
  <c r="P57" i="5"/>
  <c r="M57" i="5"/>
  <c r="L57" i="5"/>
  <c r="K57" i="5"/>
  <c r="J57" i="5"/>
  <c r="I57" i="5"/>
  <c r="H57" i="5"/>
  <c r="G57" i="5"/>
  <c r="F57" i="5"/>
  <c r="E57" i="5"/>
  <c r="D57" i="5"/>
  <c r="Q56" i="5"/>
  <c r="P56" i="5"/>
  <c r="M56" i="5"/>
  <c r="L56" i="5"/>
  <c r="K56" i="5"/>
  <c r="J56" i="5"/>
  <c r="I56" i="5"/>
  <c r="H56" i="5"/>
  <c r="G56" i="5"/>
  <c r="F56" i="5"/>
  <c r="E56" i="5"/>
  <c r="D56" i="5"/>
  <c r="L55" i="5"/>
  <c r="K55" i="5"/>
  <c r="H55" i="5"/>
  <c r="G55" i="5"/>
  <c r="Q54" i="5"/>
  <c r="P54" i="5"/>
  <c r="M54" i="5"/>
  <c r="L54" i="5"/>
  <c r="K54" i="5"/>
  <c r="J54" i="5"/>
  <c r="I54" i="5"/>
  <c r="H54" i="5"/>
  <c r="G54" i="5"/>
  <c r="F54" i="5"/>
  <c r="E54" i="5"/>
  <c r="D54" i="5"/>
  <c r="Q53" i="5"/>
  <c r="P53" i="5"/>
  <c r="M53" i="5"/>
  <c r="L53" i="5"/>
  <c r="K53" i="5"/>
  <c r="J53" i="5"/>
  <c r="I53" i="5"/>
  <c r="H53" i="5"/>
  <c r="G53" i="5"/>
  <c r="F53" i="5"/>
  <c r="E53" i="5"/>
  <c r="D53" i="5"/>
  <c r="Q52" i="5"/>
  <c r="P52" i="5"/>
  <c r="M52" i="5"/>
  <c r="L52" i="5"/>
  <c r="K52" i="5"/>
  <c r="J52" i="5"/>
  <c r="I52" i="5"/>
  <c r="H52" i="5"/>
  <c r="G52" i="5"/>
  <c r="F52" i="5"/>
  <c r="E52" i="5"/>
  <c r="D52" i="5"/>
  <c r="Q51" i="5"/>
  <c r="P51" i="5"/>
  <c r="M51" i="5"/>
  <c r="L51" i="5"/>
  <c r="K51" i="5"/>
  <c r="J51" i="5"/>
  <c r="I51" i="5"/>
  <c r="H51" i="5"/>
  <c r="G51" i="5"/>
  <c r="F51" i="5"/>
  <c r="E51" i="5"/>
  <c r="D51" i="5"/>
  <c r="Q50" i="5"/>
  <c r="P50" i="5"/>
  <c r="M50" i="5"/>
  <c r="L50" i="5"/>
  <c r="K50" i="5"/>
  <c r="J50" i="5"/>
  <c r="I50" i="5"/>
  <c r="H50" i="5"/>
  <c r="G50" i="5"/>
  <c r="F50" i="5"/>
  <c r="E50" i="5"/>
  <c r="D50" i="5"/>
  <c r="Q49" i="5"/>
  <c r="P49" i="5"/>
  <c r="M49" i="5"/>
  <c r="L49" i="5"/>
  <c r="K49" i="5"/>
  <c r="J49" i="5"/>
  <c r="I49" i="5"/>
  <c r="H49" i="5"/>
  <c r="G49" i="5"/>
  <c r="F49" i="5"/>
  <c r="E49" i="5"/>
  <c r="D49" i="5"/>
  <c r="Q48" i="5"/>
  <c r="P48" i="5"/>
  <c r="M48" i="5"/>
  <c r="L48" i="5"/>
  <c r="K48" i="5"/>
  <c r="J48" i="5"/>
  <c r="I48" i="5"/>
  <c r="H48" i="5"/>
  <c r="G48" i="5"/>
  <c r="F48" i="5"/>
  <c r="E48" i="5"/>
  <c r="D48" i="5"/>
  <c r="Q47" i="5"/>
  <c r="P47" i="5"/>
  <c r="M47" i="5"/>
  <c r="L47" i="5"/>
  <c r="K47" i="5"/>
  <c r="J47" i="5"/>
  <c r="I47" i="5"/>
  <c r="H47" i="5"/>
  <c r="G47" i="5"/>
  <c r="F47" i="5"/>
  <c r="E47" i="5"/>
  <c r="D47" i="5"/>
  <c r="Q46" i="5"/>
  <c r="P46" i="5"/>
  <c r="M46" i="5"/>
  <c r="L46" i="5"/>
  <c r="K46" i="5"/>
  <c r="J46" i="5"/>
  <c r="I46" i="5"/>
  <c r="H46" i="5"/>
  <c r="G46" i="5"/>
  <c r="F46" i="5"/>
  <c r="E46" i="5"/>
  <c r="D46" i="5"/>
  <c r="Q45" i="5"/>
  <c r="P45" i="5"/>
  <c r="M45" i="5"/>
  <c r="L45" i="5"/>
  <c r="K45" i="5"/>
  <c r="J45" i="5"/>
  <c r="I45" i="5"/>
  <c r="H45" i="5"/>
  <c r="G45" i="5"/>
  <c r="F45" i="5"/>
  <c r="E45" i="5"/>
  <c r="D45" i="5"/>
  <c r="Q44" i="5"/>
  <c r="P44" i="5"/>
  <c r="M44" i="5"/>
  <c r="L44" i="5"/>
  <c r="K44" i="5"/>
  <c r="J44" i="5"/>
  <c r="I44" i="5"/>
  <c r="H44" i="5"/>
  <c r="G44" i="5"/>
  <c r="F44" i="5"/>
  <c r="E44" i="5"/>
  <c r="D44" i="5"/>
  <c r="Q43" i="5"/>
  <c r="P43" i="5"/>
  <c r="M43" i="5"/>
  <c r="L43" i="5"/>
  <c r="K43" i="5"/>
  <c r="J43" i="5"/>
  <c r="I43" i="5"/>
  <c r="H43" i="5"/>
  <c r="G43" i="5"/>
  <c r="F43" i="5"/>
  <c r="E43" i="5"/>
  <c r="D43" i="5"/>
  <c r="Q42" i="5"/>
  <c r="P42" i="5"/>
  <c r="M42" i="5"/>
  <c r="L42" i="5"/>
  <c r="K42" i="5"/>
  <c r="J42" i="5"/>
  <c r="I42" i="5"/>
  <c r="H42" i="5"/>
  <c r="G42" i="5"/>
  <c r="F42" i="5"/>
  <c r="E42" i="5"/>
  <c r="D42" i="5"/>
  <c r="Q41" i="5"/>
  <c r="P41" i="5"/>
  <c r="M41" i="5"/>
  <c r="L41" i="5"/>
  <c r="K41" i="5"/>
  <c r="J41" i="5"/>
  <c r="I41" i="5"/>
  <c r="H41" i="5"/>
  <c r="G41" i="5"/>
  <c r="F41" i="5"/>
  <c r="E41" i="5"/>
  <c r="D41" i="5"/>
  <c r="Q40" i="5"/>
  <c r="P40" i="5"/>
  <c r="M40" i="5"/>
  <c r="L40" i="5"/>
  <c r="K40" i="5"/>
  <c r="J40" i="5"/>
  <c r="I40" i="5"/>
  <c r="H40" i="5"/>
  <c r="G40" i="5"/>
  <c r="F40" i="5"/>
  <c r="E40" i="5"/>
  <c r="D40" i="5"/>
  <c r="Q39" i="5"/>
  <c r="P39" i="5"/>
  <c r="M39" i="5"/>
  <c r="L39" i="5"/>
  <c r="K39" i="5"/>
  <c r="J39" i="5"/>
  <c r="I39" i="5"/>
  <c r="H39" i="5"/>
  <c r="G39" i="5"/>
  <c r="F39" i="5"/>
  <c r="E39" i="5"/>
  <c r="D39" i="5"/>
  <c r="Q38" i="5"/>
  <c r="P38" i="5"/>
  <c r="M38" i="5"/>
  <c r="L38" i="5"/>
  <c r="K38" i="5"/>
  <c r="J38" i="5"/>
  <c r="I38" i="5"/>
  <c r="H38" i="5"/>
  <c r="G38" i="5"/>
  <c r="F38" i="5"/>
  <c r="E38" i="5"/>
  <c r="D38" i="5"/>
  <c r="Q37" i="5"/>
  <c r="P37" i="5"/>
  <c r="M37" i="5"/>
  <c r="L37" i="5"/>
  <c r="K37" i="5"/>
  <c r="J37" i="5"/>
  <c r="I37" i="5"/>
  <c r="H37" i="5"/>
  <c r="G37" i="5"/>
  <c r="F37" i="5"/>
  <c r="E37" i="5"/>
  <c r="D37" i="5"/>
  <c r="Q36" i="5"/>
  <c r="P36" i="5"/>
  <c r="M36" i="5"/>
  <c r="L36" i="5"/>
  <c r="K36" i="5"/>
  <c r="J36" i="5"/>
  <c r="I36" i="5"/>
  <c r="H36" i="5"/>
  <c r="G36" i="5"/>
  <c r="F36" i="5"/>
  <c r="E36" i="5"/>
  <c r="D36" i="5"/>
  <c r="Q35" i="5"/>
  <c r="P35" i="5"/>
  <c r="M35" i="5"/>
  <c r="L35" i="5"/>
  <c r="K35" i="5"/>
  <c r="J35" i="5"/>
  <c r="I35" i="5"/>
  <c r="H35" i="5"/>
  <c r="G35" i="5"/>
  <c r="F35" i="5"/>
  <c r="E35" i="5"/>
  <c r="D35" i="5"/>
  <c r="Q34" i="5"/>
  <c r="P34" i="5"/>
  <c r="M34" i="5"/>
  <c r="L34" i="5"/>
  <c r="K34" i="5"/>
  <c r="J34" i="5"/>
  <c r="I34" i="5"/>
  <c r="H34" i="5"/>
  <c r="G34" i="5"/>
  <c r="F34" i="5"/>
  <c r="E34" i="5"/>
  <c r="D34" i="5"/>
  <c r="Q33" i="5"/>
  <c r="P33" i="5"/>
  <c r="M33" i="5"/>
  <c r="L33" i="5"/>
  <c r="K33" i="5"/>
  <c r="J33" i="5"/>
  <c r="I33" i="5"/>
  <c r="H33" i="5"/>
  <c r="G33" i="5"/>
  <c r="F33" i="5"/>
  <c r="E33" i="5"/>
  <c r="D33" i="5"/>
  <c r="Q32" i="5"/>
  <c r="P32" i="5"/>
  <c r="M32" i="5"/>
  <c r="L32" i="5"/>
  <c r="K32" i="5"/>
  <c r="J32" i="5"/>
  <c r="I32" i="5"/>
  <c r="H32" i="5"/>
  <c r="G32" i="5"/>
  <c r="F32" i="5"/>
  <c r="E32" i="5"/>
  <c r="D32" i="5"/>
  <c r="Q31" i="5"/>
  <c r="P31" i="5"/>
  <c r="M31" i="5"/>
  <c r="L31" i="5"/>
  <c r="K31" i="5"/>
  <c r="J31" i="5"/>
  <c r="I31" i="5"/>
  <c r="H31" i="5"/>
  <c r="G31" i="5"/>
  <c r="F31" i="5"/>
  <c r="E31" i="5"/>
  <c r="D31" i="5"/>
  <c r="Q30" i="5"/>
  <c r="P30" i="5"/>
  <c r="M30" i="5"/>
  <c r="L30" i="5"/>
  <c r="K30" i="5"/>
  <c r="J30" i="5"/>
  <c r="I30" i="5"/>
  <c r="H30" i="5"/>
  <c r="G30" i="5"/>
  <c r="F30" i="5"/>
  <c r="E30" i="5"/>
  <c r="D30" i="5"/>
  <c r="Q29" i="5"/>
  <c r="P29" i="5"/>
  <c r="M29" i="5"/>
  <c r="L29" i="5"/>
  <c r="K29" i="5"/>
  <c r="J29" i="5"/>
  <c r="I29" i="5"/>
  <c r="H29" i="5"/>
  <c r="G29" i="5"/>
  <c r="F29" i="5"/>
  <c r="E29" i="5"/>
  <c r="D29" i="5"/>
  <c r="Q28" i="5"/>
  <c r="P28" i="5"/>
  <c r="M28" i="5"/>
  <c r="L28" i="5"/>
  <c r="K28" i="5"/>
  <c r="J28" i="5"/>
  <c r="I28" i="5"/>
  <c r="H28" i="5"/>
  <c r="G28" i="5"/>
  <c r="F28" i="5"/>
  <c r="E28" i="5"/>
  <c r="D28" i="5"/>
  <c r="Q27" i="5"/>
  <c r="P27" i="5"/>
  <c r="M27" i="5"/>
  <c r="L27" i="5"/>
  <c r="K27" i="5"/>
  <c r="J27" i="5"/>
  <c r="I27" i="5"/>
  <c r="H27" i="5"/>
  <c r="G27" i="5"/>
  <c r="F27" i="5"/>
  <c r="E27" i="5"/>
  <c r="D27" i="5"/>
  <c r="Q26" i="5"/>
  <c r="P26" i="5"/>
  <c r="M26" i="5"/>
  <c r="L26" i="5"/>
  <c r="K26" i="5"/>
  <c r="J26" i="5"/>
  <c r="I26" i="5"/>
  <c r="H26" i="5"/>
  <c r="G26" i="5"/>
  <c r="F26" i="5"/>
  <c r="E26" i="5"/>
  <c r="D26" i="5"/>
  <c r="Q25" i="5"/>
  <c r="P25" i="5"/>
  <c r="M25" i="5"/>
  <c r="L25" i="5"/>
  <c r="K25" i="5"/>
  <c r="J25" i="5"/>
  <c r="I25" i="5"/>
  <c r="H25" i="5"/>
  <c r="G25" i="5"/>
  <c r="F25" i="5"/>
  <c r="E25" i="5"/>
  <c r="D25" i="5"/>
  <c r="Q24" i="5"/>
  <c r="P24" i="5"/>
  <c r="M24" i="5"/>
  <c r="L24" i="5"/>
  <c r="K24" i="5"/>
  <c r="J24" i="5"/>
  <c r="I24" i="5"/>
  <c r="H24" i="5"/>
  <c r="G24" i="5"/>
  <c r="F24" i="5"/>
  <c r="E24" i="5"/>
  <c r="D24" i="5"/>
  <c r="Q23" i="5"/>
  <c r="P23" i="5"/>
  <c r="M23" i="5"/>
  <c r="L23" i="5"/>
  <c r="K23" i="5"/>
  <c r="J23" i="5"/>
  <c r="I23" i="5"/>
  <c r="H23" i="5"/>
  <c r="G23" i="5"/>
  <c r="F23" i="5"/>
  <c r="E23" i="5"/>
  <c r="D23" i="5"/>
  <c r="Q22" i="5"/>
  <c r="P22" i="5"/>
  <c r="M22" i="5"/>
  <c r="L22" i="5"/>
  <c r="K22" i="5"/>
  <c r="J22" i="5"/>
  <c r="I22" i="5"/>
  <c r="H22" i="5"/>
  <c r="G22" i="5"/>
  <c r="F22" i="5"/>
  <c r="E22" i="5"/>
  <c r="D22" i="5"/>
  <c r="Q21" i="5"/>
  <c r="P21" i="5"/>
  <c r="M21" i="5"/>
  <c r="L21" i="5"/>
  <c r="K21" i="5"/>
  <c r="J21" i="5"/>
  <c r="I21" i="5"/>
  <c r="H21" i="5"/>
  <c r="G21" i="5"/>
  <c r="F21" i="5"/>
  <c r="E21" i="5"/>
  <c r="D21" i="5"/>
  <c r="Q20" i="5"/>
  <c r="P20" i="5"/>
  <c r="M20" i="5"/>
  <c r="L20" i="5"/>
  <c r="K20" i="5"/>
  <c r="J20" i="5"/>
  <c r="I20" i="5"/>
  <c r="H20" i="5"/>
  <c r="G20" i="5"/>
  <c r="F20" i="5"/>
  <c r="E20" i="5"/>
  <c r="D20" i="5"/>
  <c r="Q19" i="5"/>
  <c r="P19" i="5"/>
  <c r="M19" i="5"/>
  <c r="L19" i="5"/>
  <c r="K19" i="5"/>
  <c r="J19" i="5"/>
  <c r="I19" i="5"/>
  <c r="H19" i="5"/>
  <c r="G19" i="5"/>
  <c r="F19" i="5"/>
  <c r="E19" i="5"/>
  <c r="D19" i="5"/>
  <c r="Q18" i="5"/>
  <c r="P18" i="5"/>
  <c r="M18" i="5"/>
  <c r="L18" i="5"/>
  <c r="K18" i="5"/>
  <c r="J18" i="5"/>
  <c r="I18" i="5"/>
  <c r="H18" i="5"/>
  <c r="G18" i="5"/>
  <c r="F18" i="5"/>
  <c r="E18" i="5"/>
  <c r="D18" i="5"/>
  <c r="Q17" i="5"/>
  <c r="P17" i="5"/>
  <c r="M17" i="5"/>
  <c r="L17" i="5"/>
  <c r="K17" i="5"/>
  <c r="J17" i="5"/>
  <c r="I17" i="5"/>
  <c r="H17" i="5"/>
  <c r="G17" i="5"/>
  <c r="F17" i="5"/>
  <c r="E17" i="5"/>
  <c r="D17" i="5"/>
  <c r="Q16" i="5"/>
  <c r="P16" i="5"/>
  <c r="M16" i="5"/>
  <c r="L16" i="5"/>
  <c r="K16" i="5"/>
  <c r="J16" i="5"/>
  <c r="I16" i="5"/>
  <c r="H16" i="5"/>
  <c r="G16" i="5"/>
  <c r="F16" i="5"/>
  <c r="E16" i="5"/>
  <c r="D16" i="5"/>
  <c r="Q15" i="5"/>
  <c r="P15" i="5"/>
  <c r="M15" i="5"/>
  <c r="L15" i="5"/>
  <c r="K15" i="5"/>
  <c r="J15" i="5"/>
  <c r="I15" i="5"/>
  <c r="H15" i="5"/>
  <c r="G15" i="5"/>
  <c r="F15" i="5"/>
  <c r="E15" i="5"/>
  <c r="D15" i="5"/>
  <c r="Q14" i="5"/>
  <c r="P14" i="5"/>
  <c r="M14" i="5"/>
  <c r="L14" i="5"/>
  <c r="K14" i="5"/>
  <c r="J14" i="5"/>
  <c r="I14" i="5"/>
  <c r="H14" i="5"/>
  <c r="G14" i="5"/>
  <c r="F14" i="5"/>
  <c r="E14" i="5"/>
  <c r="D14" i="5"/>
  <c r="Q13" i="5"/>
  <c r="P13" i="5"/>
  <c r="M13" i="5"/>
  <c r="L13" i="5"/>
  <c r="K13" i="5"/>
  <c r="J13" i="5"/>
  <c r="I13" i="5"/>
  <c r="H13" i="5"/>
  <c r="G13" i="5"/>
  <c r="F13" i="5"/>
  <c r="E13" i="5"/>
  <c r="D13" i="5"/>
  <c r="Q12" i="5"/>
  <c r="P12" i="5"/>
  <c r="M12" i="5"/>
  <c r="L12" i="5"/>
  <c r="K12" i="5"/>
  <c r="J12" i="5"/>
  <c r="I12" i="5"/>
  <c r="H12" i="5"/>
  <c r="G12" i="5"/>
  <c r="F12" i="5"/>
  <c r="E12" i="5"/>
  <c r="D12" i="5"/>
  <c r="Q11" i="5"/>
  <c r="P11" i="5"/>
  <c r="M11" i="5"/>
  <c r="L11" i="5"/>
  <c r="K11" i="5"/>
  <c r="J11" i="5"/>
  <c r="I11" i="5"/>
  <c r="H11" i="5"/>
  <c r="G11" i="5"/>
  <c r="F11" i="5"/>
  <c r="E11" i="5"/>
  <c r="D11" i="5"/>
  <c r="Q10" i="5"/>
  <c r="Q9" i="5"/>
  <c r="Q8" i="5"/>
  <c r="M10" i="5"/>
  <c r="M9" i="5"/>
  <c r="F9" i="6"/>
  <c r="P10" i="5"/>
  <c r="L10" i="5"/>
  <c r="K10" i="5"/>
  <c r="J10" i="5"/>
  <c r="I10" i="5"/>
  <c r="H10" i="5"/>
  <c r="G10" i="5"/>
  <c r="F10" i="5"/>
  <c r="E10" i="5"/>
  <c r="D10" i="5"/>
  <c r="P9" i="5"/>
  <c r="L9" i="5"/>
  <c r="K9" i="5"/>
  <c r="J9" i="5"/>
  <c r="I9" i="5"/>
  <c r="H9" i="5"/>
  <c r="G9" i="5"/>
  <c r="F9" i="5"/>
  <c r="E9" i="5"/>
  <c r="D9" i="5"/>
  <c r="E9" i="4"/>
  <c r="D9" i="4"/>
  <c r="A9" i="4"/>
  <c r="A9" i="3"/>
  <c r="D55" i="5" l="1"/>
  <c r="M55" i="5"/>
  <c r="F55" i="5"/>
  <c r="J55" i="5"/>
  <c r="P55" i="5"/>
  <c r="Q55" i="5"/>
  <c r="A1" i="6"/>
  <c r="A1" i="5"/>
  <c r="A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Donna Marie Pahl</author>
    <author>Donna Clements</author>
  </authors>
  <commentList>
    <comment ref="H8" authorId="0" shapeId="0" xr:uid="{00000000-0006-0000-0200-000001000000}">
      <text>
        <r>
          <rPr>
            <sz val="9"/>
            <color indexed="81"/>
            <rFont val="Tahoma"/>
            <family val="2"/>
          </rPr>
          <t xml:space="preserve">The EPA label includes a statement indicating the sanitizers' labeled uses. Growers need to use a sanitizer that is labeled for a specific purpose. Relevant examples of labeled uses may include sanitizing nonporous food contact surfaces or treating fruit and vegetable washwater. </t>
        </r>
      </text>
    </comment>
    <comment ref="K8" authorId="0" shapeId="0" xr:uid="{00000000-0006-0000-0200-000002000000}">
      <text>
        <r>
          <rPr>
            <sz val="9"/>
            <color indexed="81"/>
            <rFont val="Tahoma"/>
            <family val="2"/>
          </rPr>
          <t xml:space="preserve">Sanitizer labels also list the types of
microorganisms that the product is able to control. Many sanitizers used on farms and packinghouses are labeled to control postharvest spoilage and decaycausing organisms or public health organisms (e.g., Escherichia coli or Listeria monocytogenes). 
</t>
        </r>
      </text>
    </comment>
    <comment ref="F9" authorId="1" shapeId="0" xr:uid="{00000000-0006-0000-0200-000003000000}">
      <text>
        <r>
          <rPr>
            <sz val="9"/>
            <color indexed="81"/>
            <rFont val="Tahoma"/>
            <family val="2"/>
          </rPr>
          <t xml:space="preserve">This link will open the list of EPA labels. Select the most recent date.  
</t>
        </r>
      </text>
    </comment>
    <comment ref="G9" authorId="1" shapeId="0" xr:uid="{00000000-0006-0000-0200-000004000000}">
      <text>
        <r>
          <rPr>
            <sz val="9"/>
            <color indexed="81"/>
            <rFont val="Tahoma"/>
            <family val="2"/>
          </rPr>
          <t xml:space="preserve">The labeled use and efficacy data are based on the version date listed. Note that it may not be based on the most current EPA label. 
</t>
        </r>
      </text>
    </comment>
    <comment ref="L9" authorId="0" shapeId="0" xr:uid="{00000000-0006-0000-0200-000005000000}">
      <text>
        <r>
          <rPr>
            <sz val="9"/>
            <color indexed="81"/>
            <rFont val="Tahoma"/>
            <family val="2"/>
          </rPr>
          <t xml:space="preserve">Check with OMRI website for details on restrictions. Always check with your organic certifier when selecting new products.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Donna Marie Pahl</author>
  </authors>
  <commentList>
    <comment ref="M3" authorId="0" shapeId="0" xr:uid="{00000000-0006-0000-0500-000001000000}">
      <text>
        <r>
          <rPr>
            <b/>
            <sz val="9"/>
            <color indexed="81"/>
            <rFont val="Tahoma"/>
            <family val="2"/>
          </rPr>
          <t>Donna Marie Pahl:</t>
        </r>
        <r>
          <rPr>
            <sz val="9"/>
            <color indexed="81"/>
            <rFont val="Tahoma"/>
            <family val="2"/>
          </rPr>
          <t xml:space="preserve">
This could either be a sort box, or just could be sorted by names. </t>
        </r>
      </text>
    </comment>
  </commentList>
</comments>
</file>

<file path=xl/sharedStrings.xml><?xml version="1.0" encoding="utf-8"?>
<sst xmlns="http://schemas.openxmlformats.org/spreadsheetml/2006/main" count="1850" uniqueCount="518">
  <si>
    <t>PPG Calcium Hypochlorite Tablets</t>
  </si>
  <si>
    <t>Axiall, LLC</t>
  </si>
  <si>
    <t>748-295</t>
  </si>
  <si>
    <t>Agchlor 310</t>
  </si>
  <si>
    <t xml:space="preserve">Decco US Post-harvest, Inc. </t>
  </si>
  <si>
    <t>No</t>
  </si>
  <si>
    <t>2792-62</t>
  </si>
  <si>
    <t>Antimicrobial Fruit and Vegetable Treatment</t>
  </si>
  <si>
    <t xml:space="preserve">Ecolab, Inc.  </t>
  </si>
  <si>
    <t>1677-234</t>
  </si>
  <si>
    <t>Enviro Tech Chemical Services</t>
  </si>
  <si>
    <t>Allowed</t>
  </si>
  <si>
    <t>63838-2</t>
  </si>
  <si>
    <t>Manufacturer</t>
  </si>
  <si>
    <t>OMRI Approved?</t>
  </si>
  <si>
    <t xml:space="preserve">EPA Label </t>
  </si>
  <si>
    <t xml:space="preserve">Notes </t>
  </si>
  <si>
    <t>Strength (percent)</t>
  </si>
  <si>
    <t>Sanitizer Active Ingredients</t>
  </si>
  <si>
    <t>Labeled Uses</t>
  </si>
  <si>
    <t>Washing Fruits and Vegetables</t>
  </si>
  <si>
    <t>Porous food-contact surfaces</t>
  </si>
  <si>
    <t>Non-porous food-contact surfaces</t>
  </si>
  <si>
    <t>Irrigation Water</t>
  </si>
  <si>
    <t>Labeled Control Targets</t>
  </si>
  <si>
    <t>Spoilage organisms</t>
  </si>
  <si>
    <t>Plant pathogens</t>
  </si>
  <si>
    <t>Public health</t>
  </si>
  <si>
    <t>Sodium hypochlorite</t>
  </si>
  <si>
    <t>Calcium hypochlorite</t>
  </si>
  <si>
    <t>Potassium hypochlorite</t>
  </si>
  <si>
    <t>Chlorine dioxide</t>
  </si>
  <si>
    <t>Lactic acid</t>
  </si>
  <si>
    <t>Malic acid</t>
  </si>
  <si>
    <t>Phosphoric acid</t>
  </si>
  <si>
    <t>Hydrogen peroxide</t>
  </si>
  <si>
    <t>Acetic acid</t>
  </si>
  <si>
    <t>Peroxyacetic Acid</t>
  </si>
  <si>
    <t>Allowed with restrictions</t>
  </si>
  <si>
    <t>Yes</t>
  </si>
  <si>
    <t>No information</t>
  </si>
  <si>
    <t>Sodium dodecylbenzene-sulfonate</t>
  </si>
  <si>
    <t>Active Ingredients</t>
  </si>
  <si>
    <t>Label Information</t>
  </si>
  <si>
    <t>Product Information</t>
  </si>
  <si>
    <t>Main Page</t>
  </si>
  <si>
    <t>None</t>
  </si>
  <si>
    <t>NA</t>
  </si>
  <si>
    <t>Default</t>
  </si>
  <si>
    <t>Anthium Dioxcide</t>
  </si>
  <si>
    <t>N/A</t>
  </si>
  <si>
    <t>Bromicide 4000</t>
  </si>
  <si>
    <t>Bromide Plus</t>
  </si>
  <si>
    <t>Busan 6040</t>
  </si>
  <si>
    <t>Carnebon 200</t>
  </si>
  <si>
    <t>Di-Oxy Solv</t>
  </si>
  <si>
    <t>Dixichlor Lite</t>
  </si>
  <si>
    <t xml:space="preserve">ECR Calcium Hypochlorite granules </t>
  </si>
  <si>
    <t>ECR Calcium Hypochlorite T</t>
  </si>
  <si>
    <t>Freshgard 72</t>
  </si>
  <si>
    <t xml:space="preserve">HTH Dry Chlorinator Tablets for Swimming Pools </t>
  </si>
  <si>
    <t>Hypo 150</t>
  </si>
  <si>
    <t>Liquichlor 12.5% Solution</t>
  </si>
  <si>
    <t>Maguard 5626</t>
  </si>
  <si>
    <t>Olin Chlorine</t>
  </si>
  <si>
    <t>Oxine</t>
  </si>
  <si>
    <t>Oxonia Active</t>
  </si>
  <si>
    <t>Pac-chlor 12.5%</t>
  </si>
  <si>
    <t>Peraclean 5</t>
  </si>
  <si>
    <t>Perasan C-5</t>
  </si>
  <si>
    <t>PerOx Extreme</t>
  </si>
  <si>
    <t>PPG 70 CAL Hypo Granules</t>
  </si>
  <si>
    <t xml:space="preserve">Pro-san L </t>
  </si>
  <si>
    <t>Pure Bright Germicidal Ultra Bleach</t>
  </si>
  <si>
    <t>Re-Ox</t>
  </si>
  <si>
    <t>SaniDate 15.0</t>
  </si>
  <si>
    <t>Selectrocide 2L500</t>
  </si>
  <si>
    <t>Selectrocide 5G</t>
  </si>
  <si>
    <t>Sodium Hypochlorite 12.5%</t>
  </si>
  <si>
    <t>Sno-Glo Bleach</t>
  </si>
  <si>
    <t>Ster-Bac</t>
  </si>
  <si>
    <t>Surchlor</t>
  </si>
  <si>
    <t>Tsunami 100</t>
  </si>
  <si>
    <t>Vertex Concentrate</t>
  </si>
  <si>
    <t>Vertex CSS-12</t>
  </si>
  <si>
    <t>Victory</t>
  </si>
  <si>
    <t>VigorOx SP-15</t>
  </si>
  <si>
    <t xml:space="preserve">Zep FS Formula 4665 </t>
  </si>
  <si>
    <t>International Dioxide, Inc.</t>
  </si>
  <si>
    <t>International Dioxcide, Inc.</t>
  </si>
  <si>
    <t>Olin Chlor Alkali Products</t>
  </si>
  <si>
    <t>ICL-IP America, Inc</t>
  </si>
  <si>
    <t>Buckman Laboratories Inc</t>
  </si>
  <si>
    <t>International Dioxcide, Inc</t>
  </si>
  <si>
    <t>Flo-Tec, Inc.</t>
  </si>
  <si>
    <t xml:space="preserve">DPC Industries, Inc. </t>
  </si>
  <si>
    <t>Environmental Compliance Resources LLC</t>
  </si>
  <si>
    <t>John Bean Technologies Corporation</t>
  </si>
  <si>
    <t>Rowell Chemical Corp.</t>
  </si>
  <si>
    <t>Mason Chemical Company</t>
  </si>
  <si>
    <t>Biosafe Systems</t>
  </si>
  <si>
    <t>Bio-Cide International, Inc</t>
  </si>
  <si>
    <t>Ecolab, Inc</t>
  </si>
  <si>
    <t>Pace International LLC</t>
  </si>
  <si>
    <t xml:space="preserve">Evonik Corporation </t>
  </si>
  <si>
    <t xml:space="preserve">Axiall, LLC </t>
  </si>
  <si>
    <t>Microcide, Inc.</t>
  </si>
  <si>
    <t>Blue Earth Labs, LLC</t>
  </si>
  <si>
    <t>BioSafe Systems, LLC</t>
  </si>
  <si>
    <t>Selective Micro Technologies, LLC</t>
  </si>
  <si>
    <t>Hydrite Chemical Co.</t>
  </si>
  <si>
    <t>Alexander Chemical Corporation</t>
  </si>
  <si>
    <t>Brenntag Mid-South, Inc.</t>
  </si>
  <si>
    <t>Ecolab</t>
  </si>
  <si>
    <t>Surpass Chemical Company, Inc.</t>
  </si>
  <si>
    <t xml:space="preserve">Ecolab </t>
  </si>
  <si>
    <t xml:space="preserve">Vertex 
Chemical 
Corporation </t>
  </si>
  <si>
    <t>Vertex Chemical Corporation</t>
  </si>
  <si>
    <t>Ecolab, Inc.</t>
  </si>
  <si>
    <t>Zep Commercial Sales &amp; Service</t>
  </si>
  <si>
    <t>For Food Contact Surfaces</t>
  </si>
  <si>
    <t>For Washing Fruits and Vegetables</t>
  </si>
  <si>
    <t>For Both Food Contact Surfaces and Fruits and Vegetables</t>
  </si>
  <si>
    <t>9150-8</t>
  </si>
  <si>
    <t>9150-7</t>
  </si>
  <si>
    <t>9150-2</t>
  </si>
  <si>
    <t>72315-6</t>
  </si>
  <si>
    <t>83451-17</t>
  </si>
  <si>
    <t>8622-49</t>
  </si>
  <si>
    <t>1448-345</t>
  </si>
  <si>
    <t>9150-3</t>
  </si>
  <si>
    <t>72160-2</t>
  </si>
  <si>
    <t>813-14</t>
  </si>
  <si>
    <t xml:space="preserve"> 86460-4</t>
  </si>
  <si>
    <t>86460-1</t>
  </si>
  <si>
    <t>86460-3</t>
  </si>
  <si>
    <t>8764-54</t>
  </si>
  <si>
    <t>1258-969</t>
  </si>
  <si>
    <t>67649-20001</t>
  </si>
  <si>
    <t>748-239</t>
  </si>
  <si>
    <t>550-198</t>
  </si>
  <si>
    <t>10324-214</t>
  </si>
  <si>
    <t>72315-1</t>
  </si>
  <si>
    <t>9804-1</t>
  </si>
  <si>
    <t>1677-129</t>
  </si>
  <si>
    <t>64864-55</t>
  </si>
  <si>
    <t>54289-3</t>
  </si>
  <si>
    <t xml:space="preserve">54289-
4 </t>
  </si>
  <si>
    <t>63838-1</t>
  </si>
  <si>
    <t>63838-13</t>
  </si>
  <si>
    <t>63838-20</t>
  </si>
  <si>
    <t>833-5</t>
  </si>
  <si>
    <t xml:space="preserve"> 748-296 </t>
  </si>
  <si>
    <t>71094-2</t>
  </si>
  <si>
    <t>70271-13</t>
  </si>
  <si>
    <t>87437-1</t>
  </si>
  <si>
    <t>70299-19</t>
  </si>
  <si>
    <t>70299-18</t>
  </si>
  <si>
    <t>70299-26</t>
  </si>
  <si>
    <t>70299-9</t>
  </si>
  <si>
    <t>74986-4</t>
  </si>
  <si>
    <t>74986-5</t>
  </si>
  <si>
    <t>2686-20001</t>
  </si>
  <si>
    <t>7151-20001</t>
  </si>
  <si>
    <t>6785-20002</t>
  </si>
  <si>
    <t>1677-43</t>
  </si>
  <si>
    <t>70299-7</t>
  </si>
  <si>
    <t>9359-2</t>
  </si>
  <si>
    <t>1677-164</t>
  </si>
  <si>
    <t>9616-8</t>
  </si>
  <si>
    <t>9616-10</t>
  </si>
  <si>
    <t xml:space="preserve">9616-7 </t>
  </si>
  <si>
    <t>1677-186</t>
  </si>
  <si>
    <t>65402-3</t>
  </si>
  <si>
    <t>1270-20001</t>
  </si>
  <si>
    <t>OMRI Restrictions:  
Allowed as a Processing Santizer; 
Allowed with Restrictions for Pest Control</t>
  </si>
  <si>
    <t>Not listed</t>
  </si>
  <si>
    <t>See Notes for restrictions</t>
  </si>
  <si>
    <t>OMRI Restrictions:
Allowed with restrictions (COR)
Allowed (NOP)</t>
  </si>
  <si>
    <t>Not linked</t>
  </si>
  <si>
    <t>Revision Date:</t>
  </si>
  <si>
    <t>Organic Acids</t>
  </si>
  <si>
    <t>Oxidizers</t>
  </si>
  <si>
    <t>Quaternary Ammoniums</t>
  </si>
  <si>
    <t>Enhancers</t>
  </si>
  <si>
    <t>Sodium Bromide</t>
  </si>
  <si>
    <t>PAA with 
Hydrogen peroxide</t>
  </si>
  <si>
    <t>Chlorine (gas)</t>
  </si>
  <si>
    <t xml:space="preserve">Ethaneperoxoic acid </t>
  </si>
  <si>
    <t>Citric acid</t>
  </si>
  <si>
    <t>Sodium chlorite  (precursor to chlorine dioxide)</t>
  </si>
  <si>
    <t xml:space="preserve">n-Alkyl dimethyl benzyl ammonium chloride
(50% C14, 40% C12, 10% C16) </t>
  </si>
  <si>
    <t>Information not available</t>
  </si>
  <si>
    <t>Ounces:  4, 64, 96
Gallons:  1, 2.5, 4</t>
  </si>
  <si>
    <t>Gallons:  2.5, 5, 29, 53, 250</t>
  </si>
  <si>
    <t>Pounds:  55</t>
  </si>
  <si>
    <t>Pounds:  55, 100</t>
  </si>
  <si>
    <t>Gallons:  53, 330</t>
  </si>
  <si>
    <t>Ounces:  3.25, 16, 32
Gallons:  1, 5, 15, 30, 55, 330</t>
  </si>
  <si>
    <t>Gallons:  1, 5, 15, 30, 55, 275, 300, 330, 5000</t>
  </si>
  <si>
    <t>Gallons:  2.5, 5, 30, 55, 275</t>
  </si>
  <si>
    <t>Gallons:  2.5, 5, 30, 55, 275, 330</t>
  </si>
  <si>
    <t>Gallons:  4, 50, 300</t>
  </si>
  <si>
    <t>Ounces:  32, 48, 64, 96
Gallons: 1, 2.5, 5, 15, 30, 55, 220, 275, 330 gallons</t>
  </si>
  <si>
    <t>Gallons:  3/4, 1, 2.5, 3, 4, 5, 15, 30, 50, 55, 220, 250, 275, 300, 320, 330</t>
  </si>
  <si>
    <t>Ounces:  58, 96
Gallons:  55, 300 (tote)</t>
  </si>
  <si>
    <t>Gallons:  1, 5, 20, 55</t>
  </si>
  <si>
    <t>This work product was supported under cooperative agreement number 12-25-A-5357 between USDA-AMS and Cornell University.  The information and viewpoints in this product do not necessarily reflect the viewpoints and policies of the supporting organization, cooperating organizations, or Cornell University.</t>
  </si>
  <si>
    <t>Link to EPA Label</t>
  </si>
  <si>
    <t>1677-52</t>
  </si>
  <si>
    <t>Ultra Clorox Brand Regular Bleach</t>
  </si>
  <si>
    <t>5813-50</t>
  </si>
  <si>
    <t>Labeled Control Targets
(These responses can work in any of the three columns)</t>
  </si>
  <si>
    <t>Labeled Uses
(These responses can work in any of the columns)</t>
  </si>
  <si>
    <t>Sanitizer Active Ingredients
(These responses are column-specific)</t>
  </si>
  <si>
    <t>Puma</t>
  </si>
  <si>
    <t>The Clorox Co.</t>
  </si>
  <si>
    <t>5813-100</t>
  </si>
  <si>
    <t>XY-12 Liquid Sanitizer</t>
  </si>
  <si>
    <t>Gallons: 1, 5, 55, 300</t>
  </si>
  <si>
    <t>Gallons: 55</t>
  </si>
  <si>
    <t>PeroxyChem, LLC</t>
  </si>
  <si>
    <t>Gallons:  3/4, 1, 2.5, 3, 4, 5, 7, 15, 30, 50, 55, 220, 250, 300, 320, 330 gallons</t>
  </si>
  <si>
    <t>Gallons: 1, 2.5, 5, 55, 350</t>
  </si>
  <si>
    <t>Gallons:  5, 30, 55, 275, 330</t>
  </si>
  <si>
    <t xml:space="preserve">KIK International, Inc. </t>
  </si>
  <si>
    <t xml:space="preserve">Evonik Corporation
 </t>
  </si>
  <si>
    <t xml:space="preserve">Arch Chemicals, Inc. </t>
  </si>
  <si>
    <t>BWA Water Additives US LLC</t>
  </si>
  <si>
    <t>Gallons:  55</t>
  </si>
  <si>
    <t>Organic Materials Review Institute (OMRI) Listing</t>
  </si>
  <si>
    <t>Lonza Formulation S-21F</t>
  </si>
  <si>
    <t>CLB</t>
  </si>
  <si>
    <t>5813-111</t>
  </si>
  <si>
    <t>The Clorox Company</t>
  </si>
  <si>
    <t xml:space="preserve">None </t>
  </si>
  <si>
    <t>Ounces: 16, 30, 64, 121</t>
  </si>
  <si>
    <t>CLB I</t>
  </si>
  <si>
    <t>5813-114</t>
  </si>
  <si>
    <t>Synergex</t>
  </si>
  <si>
    <t>1677-250</t>
  </si>
  <si>
    <t>Alpet D2</t>
  </si>
  <si>
    <t>Best Sanitizers, Inc.</t>
  </si>
  <si>
    <t xml:space="preserve">Octyl Decyl Dimethyl Ammonium Chloride </t>
  </si>
  <si>
    <t>Isopropyl Alcohol</t>
  </si>
  <si>
    <t>73232-1</t>
  </si>
  <si>
    <t>Peraclean 15</t>
  </si>
  <si>
    <t>THIS PAGE SHOULD BE HIDDEN</t>
  </si>
  <si>
    <t>Index Names</t>
  </si>
  <si>
    <t>Chemical</t>
  </si>
  <si>
    <t>Select me</t>
  </si>
  <si>
    <t>Select Me</t>
  </si>
  <si>
    <t>Choose your sanitizer from the list:</t>
  </si>
  <si>
    <t>15.0% 
10.0%</t>
  </si>
  <si>
    <t>15.0% 
22.0%</t>
  </si>
  <si>
    <t>5.9% 
27.3%</t>
  </si>
  <si>
    <t>4.9% 
26.5%</t>
  </si>
  <si>
    <t>5.6% 
26.5%</t>
  </si>
  <si>
    <t>5.0% 
22.4%</t>
  </si>
  <si>
    <t>21.5% 
5.0%</t>
  </si>
  <si>
    <t>12.0% 
18.5%</t>
  </si>
  <si>
    <t>5.3% 
23.0%</t>
  </si>
  <si>
    <t>2.0% 
27%</t>
  </si>
  <si>
    <t>2.38% 
10.7%</t>
  </si>
  <si>
    <t>15.2% 
11.2%</t>
  </si>
  <si>
    <t>EPA label page number</t>
  </si>
  <si>
    <t>SaniDate 12.0</t>
  </si>
  <si>
    <t xml:space="preserve">A few notes on using this Excel tool: </t>
  </si>
  <si>
    <t>2.0%
27.1%</t>
  </si>
  <si>
    <t>70299-12</t>
  </si>
  <si>
    <t>http://accu-tab.com/</t>
  </si>
  <si>
    <t>https://idiclo2.com/</t>
  </si>
  <si>
    <t>http://deccous.com/wp-content/uploads/2017/11/SL-310-Agclor-310790.pdf or 
https://idiclo2.com/applications/food-and-sanitation/</t>
  </si>
  <si>
    <t>http://www.bestsanitizers.com/products/surface-sanitizers/alpet-d2-surface-sanitizer</t>
  </si>
  <si>
    <t>https://www.ecolab.com/offerings/kitchen-maintenance/antimicrobial-fruit-and-vegetable-treatment</t>
  </si>
  <si>
    <t>https://olinchloralkali.com/products/sodium-hypochlorite/</t>
  </si>
  <si>
    <t>http://www.biosafesystems.com/oxidate-2/</t>
  </si>
  <si>
    <t>http://www.biosafesystems.com/storox-2-0/</t>
  </si>
  <si>
    <t>http://www.biosafesystems.com/sanidate-hard-surface-sanitizer/</t>
  </si>
  <si>
    <t>http://www.biosafesystems.com/sanidate-5/</t>
  </si>
  <si>
    <t>http://www.biosafesystems.com/sanidate-15-0/</t>
  </si>
  <si>
    <t>http://www.biosafesystems.com/sanidate-12-0/</t>
  </si>
  <si>
    <t>EPA Registration Number</t>
  </si>
  <si>
    <t xml:space="preserve">Labeled For Use in Fruit and Vegetable Wash Water? </t>
  </si>
  <si>
    <t>Labeled For Use in Irrigation Water?</t>
  </si>
  <si>
    <t>EPA Registration Details</t>
  </si>
  <si>
    <t>EPA Label</t>
  </si>
  <si>
    <t>Product Website</t>
  </si>
  <si>
    <t>Manufacturer's Website (to be hyperlinked to column C)</t>
  </si>
  <si>
    <t>Contains Efficacy Statement to Control Public Health Organisms?</t>
  </si>
  <si>
    <t>Quantity Purchasable per EPA Label</t>
  </si>
  <si>
    <t>Other Labeled Uses</t>
  </si>
  <si>
    <t>Page number</t>
  </si>
  <si>
    <t>Yes, No, or conditional</t>
  </si>
  <si>
    <t>Yes, no, or conditional</t>
  </si>
  <si>
    <t>Any notes appear here</t>
  </si>
  <si>
    <t>Version date</t>
  </si>
  <si>
    <t>Container volumes or weights appear here, as on the EPA label</t>
  </si>
  <si>
    <t>Type of oxidizer</t>
  </si>
  <si>
    <t>Type of acid</t>
  </si>
  <si>
    <t>Type of quat</t>
  </si>
  <si>
    <t>Description of enhancers</t>
  </si>
  <si>
    <t>Value from label</t>
  </si>
  <si>
    <t>The primary manufacturer appears here</t>
  </si>
  <si>
    <t>A link to the EPA label appears here</t>
  </si>
  <si>
    <t>Other names under which the product is sold appears here; except when clarified by the manufacturer, this list is the list of other trade names from the EPA label</t>
  </si>
  <si>
    <r>
      <rPr>
        <sz val="11.5"/>
        <color theme="1"/>
        <rFont val="Calibri"/>
        <family val="2"/>
        <scheme val="minor"/>
      </rPr>
      <t xml:space="preserve">● More information on pesticide labeling can be found in the </t>
    </r>
    <r>
      <rPr>
        <u/>
        <sz val="11.5"/>
        <color theme="10"/>
        <rFont val="Calibri"/>
        <family val="2"/>
        <scheme val="minor"/>
      </rPr>
      <t xml:space="preserve">"Introduction to Selecting an EPA-Labeled Sanitizer" factsheet. 
</t>
    </r>
  </si>
  <si>
    <r>
      <rPr>
        <sz val="11.5"/>
        <color theme="1"/>
        <rFont val="Calibri"/>
        <family val="2"/>
        <scheme val="minor"/>
      </rPr>
      <t>● Consider watching the</t>
    </r>
    <r>
      <rPr>
        <u/>
        <sz val="11.5"/>
        <color theme="10"/>
        <rFont val="Calibri"/>
        <family val="2"/>
        <scheme val="minor"/>
      </rPr>
      <t xml:space="preserve"> video tutorial on Youtube </t>
    </r>
    <r>
      <rPr>
        <sz val="11.5"/>
        <color theme="1"/>
        <rFont val="Calibri"/>
        <family val="2"/>
        <scheme val="minor"/>
      </rPr>
      <t xml:space="preserve">as a guide to effectively use this resource. </t>
    </r>
    <r>
      <rPr>
        <u/>
        <sz val="11.5"/>
        <color theme="10"/>
        <rFont val="Calibri"/>
        <family val="2"/>
        <scheme val="minor"/>
      </rPr>
      <t xml:space="preserve">
</t>
    </r>
  </si>
  <si>
    <t>Labeled For Use on Non-Porous Food Contact Surfaces?</t>
  </si>
  <si>
    <t>Solvay Chemicals, Inc.</t>
  </si>
  <si>
    <t>68660-4</t>
  </si>
  <si>
    <t>68660-1</t>
  </si>
  <si>
    <t>Proxitane WW-12</t>
  </si>
  <si>
    <t>68660-12</t>
  </si>
  <si>
    <t>Proxitane 15:23</t>
  </si>
  <si>
    <t>PAA with Hydrogen Peroxide</t>
  </si>
  <si>
    <t>15.0%
23.0%</t>
  </si>
  <si>
    <t xml:space="preserve">For Food Contact Surfaces </t>
  </si>
  <si>
    <t>12.0%
18.5%</t>
  </si>
  <si>
    <t>5.3%
23.0%</t>
  </si>
  <si>
    <t>Allowed with Restrictions</t>
  </si>
  <si>
    <t>Gallons: 2.5, 30, 55, 275, 330</t>
  </si>
  <si>
    <t>9150-13</t>
  </si>
  <si>
    <t>6836-140</t>
  </si>
  <si>
    <t>LFI Sanitizer</t>
  </si>
  <si>
    <t>West Agro, Inc.</t>
  </si>
  <si>
    <t>Iodine</t>
  </si>
  <si>
    <t>4959-18</t>
  </si>
  <si>
    <t>27.5%
5.8%</t>
  </si>
  <si>
    <t>Jet-Ag</t>
  </si>
  <si>
    <t>Jet-Ag 15%</t>
  </si>
  <si>
    <t>Marrone Bio Innovations</t>
  </si>
  <si>
    <t>4.9%
26.5%</t>
  </si>
  <si>
    <t>Gallons: 2.5, 5, 30, 55, 265</t>
  </si>
  <si>
    <t>15%
22.0%</t>
  </si>
  <si>
    <t>Ercopure BCD-25</t>
  </si>
  <si>
    <t>Formerly named Adox 3125</t>
  </si>
  <si>
    <t>Formerly named Adox 750</t>
  </si>
  <si>
    <t>Ercopure BCD-7.5</t>
  </si>
  <si>
    <t>Ercopure BCD-15</t>
  </si>
  <si>
    <t>Formerly named Adox BCD-15</t>
  </si>
  <si>
    <t>EPA-Labeled Product Name</t>
  </si>
  <si>
    <t>https://iaspub.epa.gov/apex/pesticides/f?p=PPLS:102:::NO::P102_REG_NUM:748-295</t>
  </si>
  <si>
    <t>https://iaspub.epa.gov/apex/pesticides/f?p=PPLS:102:::NO::P102_REG_NUM:9150-7</t>
  </si>
  <si>
    <t>https://iaspub.epa.gov/apex/pesticides/f?p=PPLS:102:::NO::P102_REG_NUM:9150-8</t>
  </si>
  <si>
    <t>https://iaspub.epa.gov/apex/pesticides/f?p=PPLS:102:::NO::P102_REG_NUM:9150-13</t>
  </si>
  <si>
    <t>https://iaspub.epa.gov/apex/pesticides/f?p=PPLS:102:::NO::P102_REG_NUM:2792-62</t>
  </si>
  <si>
    <t>https://iaspub.epa.gov/apex/pesticides/f?p=PPLS:102:::NO::P102_REG_NUM:73232-1</t>
  </si>
  <si>
    <t>https://iaspub.epa.gov/apex/pesticides/f?p=PPLS:102:::NO::P102_REG_NUM:9150-2</t>
  </si>
  <si>
    <t>https://iaspub.epa.gov/apex/pesticides/f?p=PPLS:102:::NO::P102_REG_NUM:1677-234</t>
  </si>
  <si>
    <t>https://iaspub.epa.gov/apex/pesticides/f?p=PPLS:102:::NO::P102_REG_NUM:72315-6</t>
  </si>
  <si>
    <t>https://iaspub.epa.gov/apex/pesticides/f?p=PPLS:102:::NO::P102_REG_NUM:63838-2</t>
  </si>
  <si>
    <t>https://iaspub.epa.gov/apex/pesticides/f?p=PPLS:102:::NO::P102_REG_NUM:83451-17</t>
  </si>
  <si>
    <t>https://iaspub.epa.gov/apex/pesticides/f?p=PPLS:102:::NO::P102_REG_NUM:8622-49</t>
  </si>
  <si>
    <t>https://iaspub.epa.gov/apex/pesticides/f?p=PPLS:102:::NO::P102_REG_NUM:1448-345</t>
  </si>
  <si>
    <t>https://iaspub.epa.gov/apex/pesticides/f?p=PPLS:102:::NO::P102_REG_NUM:9150-3</t>
  </si>
  <si>
    <t>https://iaspub.epa.gov/apex/pesticides/f?p=PPLS:102:::NO::P102_REG_NUM:5813-111</t>
  </si>
  <si>
    <t>https://iaspub.epa.gov/apex/pesticides/f?p=PPLS:102:::NO::P102_REG_NUM:5813-114</t>
  </si>
  <si>
    <t>https://iaspub.epa.gov/apex/pesticides/f?p=PPLS:102:::NO::P102_REG_NUM:72160-2</t>
  </si>
  <si>
    <t>https://iaspub.epa.gov/apex/pesticides/f?p=PPLS:102:::NO::P102_REG_NUM:813-14</t>
  </si>
  <si>
    <t>https://iaspub.epa.gov/apex/pesticides/f?p=PPLS:102:::NO::P102_REG_NUM:86460-4</t>
  </si>
  <si>
    <t xml:space="preserve">ECR Calcium Hypochlorite AST </t>
  </si>
  <si>
    <t>https://iaspub.epa.gov/apex/pesticides/f?p=PPLS:102:::NO::P102_REG_NUM:86460-1</t>
  </si>
  <si>
    <t>https://iaspub.epa.gov/apex/pesticides/f?p=PPLS:102:::NO::P102_REG_NUM:86460-3</t>
  </si>
  <si>
    <t>https://iaspub.epa.gov/apex/pesticides/f?p=PPLS:102:::NO::P102_REG_NUM:8764-54</t>
  </si>
  <si>
    <t>https://iaspub.epa.gov/apex/pesticides/f?p=PPLS:102:::NO::P102_REG_NUM:1258-969</t>
  </si>
  <si>
    <t>https://iaspub.epa.gov/apex/pesticides/f?p=PPLS:102:::NO::P102_REG_NUM:67649-20001</t>
  </si>
  <si>
    <t>https://iaspub.epa.gov/apex/pesticides/f?p=PPLS:102:::NO::P102_REG_NUM:748-239</t>
  </si>
  <si>
    <t>https://iaspub.epa.gov/apex/pesticides/f?p=PPLS:102:::NO::P102_REG_NUM:84059-33</t>
  </si>
  <si>
    <t>84059-33</t>
  </si>
  <si>
    <t>https://iaspub.epa.gov/apex/pesticides/f?p=PPLS:102:::NO::P102_REG_NUM:4959-18</t>
  </si>
  <si>
    <t>https://iaspub.epa.gov/apex/pesticides/f?p=PPLS:102:::NO::P102_REG_NUM:550-198</t>
  </si>
  <si>
    <t xml:space="preserve">Induclor </t>
  </si>
  <si>
    <t>https://iaspub.epa.gov/apex/pesticides/f?p=PPLS:102:::NO::P102_REG_NUM:6836-140</t>
  </si>
  <si>
    <t>https://iaspub.epa.gov/apex/pesticides/f?p=PPLS:102:::NO::P102_REG_NUM:10324-214</t>
  </si>
  <si>
    <t>https://iaspub.epa.gov/apex/pesticides/f?p=PPLS:102:::NO::P102_REG_NUM:72315-1</t>
  </si>
  <si>
    <t>https://iaspub.epa.gov/apex/pesticides/f?p=PPLS:102:::NO::P102_REG_NUM:70299-12</t>
  </si>
  <si>
    <t>https://iaspub.epa.gov/apex/pesticides/f?p=PPLS:102:::NO::P102_REG_NUM:9804-1</t>
  </si>
  <si>
    <t>https://iaspub.epa.gov/apex/pesticides/f?p=PPLS:102:::NO::P102_REG_NUM:1677-129</t>
  </si>
  <si>
    <r>
      <rPr>
        <sz val="12"/>
        <color theme="1"/>
        <rFont val="Calibri"/>
        <family val="2"/>
        <scheme val="minor"/>
      </rPr>
      <t>● Before using one of the EPA-registered sanitizer products listed in this tool, check that the product is labeled for use in your state. The</t>
    </r>
    <r>
      <rPr>
        <u/>
        <sz val="12"/>
        <color theme="10"/>
        <rFont val="Calibri"/>
        <family val="2"/>
        <scheme val="minor"/>
      </rPr>
      <t xml:space="preserve"> National Pesticide Information Retrieval System (NPIRS) </t>
    </r>
    <r>
      <rPr>
        <sz val="12"/>
        <color theme="1"/>
        <rFont val="Calibri"/>
        <family val="2"/>
        <scheme val="minor"/>
      </rPr>
      <t>maintains a database of state pesticide registrations.</t>
    </r>
  </si>
  <si>
    <t>● This resource is intended solely for educational use; it is not intended to be used for regulatory purposes. If you have any questions about specific products, we recommend reaching out directly to the supplier.</t>
  </si>
  <si>
    <t>https://iaspub.epa.gov/apex/pesticides/f?p=PPLS:102:::NO::P102_REG_NUM:64864-55</t>
  </si>
  <si>
    <t>https://iaspub.epa.gov/apex/pesticides/f?p=PPLS:102:::NO::P102_REG_NUM:54289-4</t>
  </si>
  <si>
    <t>https://iaspub.epa.gov/apex/pesticides/f?p=PPLS:102:::NO::P102_REG_NUM:54289-3</t>
  </si>
  <si>
    <t>https://iaspub.epa.gov/apex/pesticides/f?p=PPLS:102:::NO::P102_REG_NUM:63838-1</t>
  </si>
  <si>
    <t>https://iaspub.epa.gov/apex/pesticides/f?p=PPLS:102:::NO::P102_REG_NUM:63838-13</t>
  </si>
  <si>
    <t>https://iaspub.epa.gov/apex/pesticides/f?p=PPLS:102:::NO::P102_REG_NUM:63838-20</t>
  </si>
  <si>
    <t>https://iaspub.epa.gov/apex/pesticides/f?p=PPLS:102:::NO::P102_REG_NUM:68660-1</t>
  </si>
  <si>
    <t>https://iaspub.epa.gov/apex/pesticides/f?p=PPLS:102:::NO::P102_REG_NUM:833-5</t>
  </si>
  <si>
    <t>https://iaspub.epa.gov/apex/pesticides/f?p=PPLS:102:::NO::P102_REG_NUM:68660-12</t>
  </si>
  <si>
    <t>https://iaspub.epa.gov/apex/pesticides/f?p=PPLS:102:::NO::P102_REG_NUM:68660-4</t>
  </si>
  <si>
    <t>Proxitane EQ Liquid Santizer</t>
  </si>
  <si>
    <t>https://iaspub.epa.gov/apex/pesticides/f?p=PPLS:102:::NO::P102_REG_NUM:748-296</t>
  </si>
  <si>
    <t>https://iaspub.epa.gov/apex/pesticides/f?p=PPLS:102:::NO::P102_REG_NUM:71094-2</t>
  </si>
  <si>
    <t>https://iaspub.epa.gov/apex/pesticides/f?p=PPLS:102:::NO::P102_REG_NUM:5813-100</t>
  </si>
  <si>
    <t>Alex C. Fergusson, LLC</t>
  </si>
  <si>
    <t>https://iaspub.epa.gov/apex/pesticides/f?p=PPLS:102:::NO::P102_REG_NUM:70271-13</t>
  </si>
  <si>
    <t>https://iaspub.epa.gov/apex/pesticides/f?p=PPLS:102:::NO::P102_REG_NUM:87437-1</t>
  </si>
  <si>
    <t>https://iaspub.epa.gov/apex/pesticides/f?p=PPLS:102:::NO::P102_REG_NUM:70299-18</t>
  </si>
  <si>
    <t>https://iaspub.epa.gov/apex/pesticides/f?p=PPLS:102:::NO::P102_REG_NUM:70299-26</t>
  </si>
  <si>
    <t>https://iaspub.epa.gov/apex/pesticides/f?p=PPLS:102:::NO::P102_REG_NUM:70299-19</t>
  </si>
  <si>
    <t>https://iaspub.epa.gov/apex/pesticides/f?p=PPLS:102:::NO::P102_REG_NUM:70299-9</t>
  </si>
  <si>
    <t>Ounces:  4, 8, 16, 24, 32
Liters:  2
Gallons:  1, 1.33, 2.5, 5</t>
  </si>
  <si>
    <t>https://iaspub.epa.gov/apex/pesticides/f?p=PPLS:102:::NO::P102_REG_NUM:74986-4</t>
  </si>
  <si>
    <t>https://iaspub.epa.gov/apex/pesticides/f?p=PPLS:102:::NO::P102_REG_NUM:74986-5</t>
  </si>
  <si>
    <t>https://iaspub.epa.gov/apex/pesticides/f?p=PPLS:102:::NO::P102_REG_NUM:6785-20002</t>
  </si>
  <si>
    <t>https://iaspub.epa.gov/apex/pesticides/f?p=PPLS:102:::NO::P102_REG_NUM:2686-20001</t>
  </si>
  <si>
    <t>https://iaspub.epa.gov/apex/pesticides/f?p=PPLS:102:::NO::P102_REG_NUM:7151-20001</t>
  </si>
  <si>
    <t>https://iaspub.epa.gov/apex/pesticides/f?p=PPLS:102:::NO::P102_REG_NUM:1677-43</t>
  </si>
  <si>
    <t>Sanidate Disinfectant</t>
  </si>
  <si>
    <t>https://iaspub.epa.gov/apex/pesticides/f?p=PPLS:102:::NO::P102_REG_NUM:70299-7</t>
  </si>
  <si>
    <t>https://iaspub.epa.gov/apex/pesticides/f?p=PPLS:102:::NO::P102_REG_NUM:9359-2</t>
  </si>
  <si>
    <t>https://iaspub.epa.gov/apex/pesticides/f?p=PPLS:102:::NO::P102_REG_NUM:1677-250</t>
  </si>
  <si>
    <t>https://iaspub.epa.gov/apex/pesticides/f?p=PPLS:102:::NO::P102_REG_NUM:1677-164</t>
  </si>
  <si>
    <t>https://iaspub.epa.gov/apex/pesticides/f?p=PPLS:102:::NO::P102_REG_NUM:5813-50</t>
  </si>
  <si>
    <t>https://iaspub.epa.gov/apex/pesticides/f?p=PPLS:102:::NO::P102_REG_NUM:9616-8</t>
  </si>
  <si>
    <t>https://iaspub.epa.gov/apex/pesticides/f?p=PPLS:102:::NO::P102_REG_NUM:9616-7</t>
  </si>
  <si>
    <t>https://iaspub.epa.gov/apex/pesticides/f?p=PPLS:102:::NO::P102_REG_NUM:9616-10</t>
  </si>
  <si>
    <t>Vertex CSS-5 Bleach</t>
  </si>
  <si>
    <t>https://iaspub.epa.gov/apex/pesticides/f?p=PPLS:102:::NO::P102_REG_NUM:1677-186</t>
  </si>
  <si>
    <t>https://iaspub.epa.gov/apex/pesticides/f?p=PPLS:102:::NO::P102_REG_NUM:65402-3</t>
  </si>
  <si>
    <t>https://iaspub.epa.gov/apex/pesticides/f?p=PPLS:102:::NO::P102_REG_NUM:1677-52</t>
  </si>
  <si>
    <t>https://iaspub.epa.gov/apex/pesticides/f?p=PPLS:102:::NO::P102_REG_NUM:1270-20001</t>
  </si>
  <si>
    <t>Sodium Hypochlorite-12.5 Bacticide</t>
  </si>
  <si>
    <t>https://iaspub.epa.gov/apex/pesticides/f?p=PPLS:102:::NO::P102_REG_NUM:63838-21</t>
  </si>
  <si>
    <t>63838-21</t>
  </si>
  <si>
    <t>EnviroChlorite 15</t>
  </si>
  <si>
    <t>EnviroChlorite 7.5</t>
  </si>
  <si>
    <t>63838-24</t>
  </si>
  <si>
    <t>https://iaspub.epa.gov/apex/pesticides/f?p=PPLS:102:::NO::P102_REG_NUM:63838-24</t>
  </si>
  <si>
    <t>Alternate Brand Names</t>
  </si>
  <si>
    <t>Alternate Trade Names</t>
  </si>
  <si>
    <t>Sublabel A: General Directions for Use (BioSide HS 15%)</t>
  </si>
  <si>
    <t>Sublabel B: Agricultural Uses (Peragreen 15%)</t>
  </si>
  <si>
    <t>Sublabel A: General Directions for Use (Perasan A)</t>
  </si>
  <si>
    <t>Sublabel B: Agricultural Uses (Peragreen 5.6)</t>
  </si>
  <si>
    <t>Sublabel A: General Directions for Use (Perasan OG)</t>
  </si>
  <si>
    <t>Sublabel B: Agricultural Uses (Perasan OG)</t>
  </si>
  <si>
    <t>Sublabel A: General Uses (Sanidate 5.0)</t>
  </si>
  <si>
    <t>Sublabel B: Agricultural Uses (Sanidate WTO)</t>
  </si>
  <si>
    <t>Sublabel A: Commercial Directions for Use</t>
  </si>
  <si>
    <t>Sublabel B: Agricultural (Oxidate 2.0)</t>
  </si>
  <si>
    <t>EPA Sublabel</t>
  </si>
  <si>
    <t>Labeled Use Info Based on Version Date:</t>
  </si>
  <si>
    <t>84059-32</t>
  </si>
  <si>
    <t>https://iaspub.epa.gov/apex/pesticides/f?p=PPLS:102:::NO::P102_REG_NUM:84059-32</t>
  </si>
  <si>
    <t>Univar Solutions USA Inc.</t>
  </si>
  <si>
    <t>Lonza Solutions Inc.</t>
  </si>
  <si>
    <t>Clorox Professional Products Company</t>
  </si>
  <si>
    <t>Perasan A (Sublabel A)</t>
  </si>
  <si>
    <t>Perasan A (Sublabel B)</t>
  </si>
  <si>
    <r>
      <t xml:space="preserve">Perasan OG </t>
    </r>
    <r>
      <rPr>
        <b/>
        <sz val="9"/>
        <color theme="1"/>
        <rFont val="Calibri"/>
        <family val="2"/>
        <scheme val="minor"/>
      </rPr>
      <t>(Sublabel A)</t>
    </r>
  </si>
  <si>
    <r>
      <t xml:space="preserve">Perasan OG </t>
    </r>
    <r>
      <rPr>
        <b/>
        <sz val="9"/>
        <color theme="1"/>
        <rFont val="Calibri"/>
        <family val="2"/>
        <scheme val="minor"/>
      </rPr>
      <t>(Sublabel B)</t>
    </r>
  </si>
  <si>
    <t>BioSide HS 15% (Sublabel A)</t>
  </si>
  <si>
    <t>BioSide HS 15% (Sublabel B)</t>
  </si>
  <si>
    <t>SaniDate 5.0 (Sublabel A)</t>
  </si>
  <si>
    <t>SaniDate 5.0 (Sublabel B)</t>
  </si>
  <si>
    <t>SaniDate Ready to Use (Sublabel A)</t>
  </si>
  <si>
    <t>Zerotol 2.0 (Sublabel B)</t>
  </si>
  <si>
    <t>Perasan OG (Sublabel A)</t>
  </si>
  <si>
    <t>Perasan OG (Sublabel B)</t>
  </si>
  <si>
    <t>•Agchlor 310F</t>
  </si>
  <si>
    <t>•Alpet D2 Surface Sanitizer
•Alpet Surface Sanitizer D2</t>
  </si>
  <si>
    <t>•Anthium TM Dioxcide 
•stabilized chlorine dioxide</t>
  </si>
  <si>
    <t>•Market Guard 700
•Simply Save Antimicrobial Produce Wash</t>
  </si>
  <si>
    <t>•Pentagreen 15%
•Peragreen WW</t>
  </si>
  <si>
    <t>•Liquibrom 4000</t>
  </si>
  <si>
    <t>•AZURE® Deluxe Algae Controller
•Crystal® Blue</t>
  </si>
  <si>
    <t xml:space="preserve">•Anthium BCD-200  </t>
  </si>
  <si>
    <t>•Clorox Regular Bleach 2
•Clorox Mold Attacker 
•Clorox Mold Blaster
•Clorox Mold Destroyer
•Clorox Mold Eliminator
•Clorox Mold Killer
•Clorox Mold Remover
•Clorox Mold Eliminator Bleach
•Clorox Kills 99.9% of Germs* Regular Bleach
•Clorox Disinfecting Bleach 2</t>
  </si>
  <si>
    <t>•Clorox Germicidal Bleach 3
•Clorox Performance Bleach 1</t>
  </si>
  <si>
    <t>•Aquafit AS1
•Aquafit AS2
•Aquafit AS3
•ECR Aquachlor AS1
•ECR Aquachlor AS2
•ECR Aquachlor AS3
•Aquafit AST
•ECR Aquachlor AST
•San Luis Pump AS300
•Septicfit</t>
  </si>
  <si>
    <t>•Aquafit
•ECR Aquachlor
•DPG Agchlor</t>
  </si>
  <si>
    <t>•Aquafit T1
•Aquafit T3
•ECR Aquachlor T1
•ECR Aquachlor T3</t>
  </si>
  <si>
    <t>•Chlorcide
•Surecide AH</t>
  </si>
  <si>
    <t>•Ercopure BCD-15
•Adox 1875</t>
  </si>
  <si>
    <t>•Adox 8125
•Adox BCD-25
•Aseptrol 8125</t>
  </si>
  <si>
    <t>•Adox BCD-7.5</t>
  </si>
  <si>
    <t>•Calcium Hypochlorite Tablets 68
•CCH Calcium Hypochlorite Tablets
•CCH Tablets
•Constant-Chlor Dry Chlorinator Tablets for swimming pools
•DryTec Calcium Hypochlorite Briquettes
•DryTec FG Briquettes
•DryTec FG Briquettes (Food Grade)
•DryTec FG Briquettes for Food Contact Applications
•DryTec FG Calcium Hypochlorite Briquettes
•Frexus Calcium Hypochlorite Briquettes
•HTH Automatic CHlorinator Feeder Tablets for Swimming Pools
•HTH Chlorinating Briquettes Chlorinator
•HTH Clean n' Scrub Tablets
•HTH Clean n' Scrub Tablets Chlorinator
•HTH Constant-Chlor Dry Chlorinator Tablets for Swimming Pools
•HTH Poolife Active Cleaning</t>
  </si>
  <si>
    <t>•Incredipool Calcium Hypochlorite Granules
•Americhlor Calcium Hypochlorite Granules</t>
  </si>
  <si>
    <t>•Diamante 5.0
•Evocade
•Jet Fog
•Jet Water Irrigation
•Jet-Ag Post Harvest Storage 
•Jet-PH Potato Wash
•Jet-Ag 5
•Perafog
•Recurve 5.0</t>
  </si>
  <si>
    <t>•Diamante 15.0
•Jet Ag 15
•Recurve 15.0</t>
  </si>
  <si>
    <t>•LFI</t>
  </si>
  <si>
    <t>•Supershock</t>
  </si>
  <si>
    <t>•Simple Green D</t>
  </si>
  <si>
    <t xml:space="preserve">•PeroxySan X6
</t>
  </si>
  <si>
    <t>•Respicide GP Disinfecting Solution
•Biovex</t>
  </si>
  <si>
    <t>•A &amp; L Laboratories Deptil PA5
•Aspen Dairy SOlutions Peracid V
•Cosa Oxonia Active
•Deptil PA5
•Klenz Active
•Oxonia Active LS
•Oxy-Sept 333
•Peracid V
•Perasan B</t>
  </si>
  <si>
    <t>•Jet-Oxide 15
•Peraclean 15% (Peroxyacetic acid solution)</t>
  </si>
  <si>
    <t>•Jet-Oxide</t>
  </si>
  <si>
    <t>•Peragreen 5.6%
•Bioside HS 5%
•Doom
•Oxysan</t>
  </si>
  <si>
    <t>•Peragreeen 22 ww
•Peragreen 22</t>
  </si>
  <si>
    <t>•Per-Ox F&amp;V</t>
  </si>
  <si>
    <t>•Zappit 73
•Induclor 70
•Incredipool 73</t>
  </si>
  <si>
    <t>•Accutab</t>
  </si>
  <si>
    <t>•Proxitane WW-16</t>
  </si>
  <si>
    <t>•Proxitane EQ
•Proxitane EQ Liquid Sanitizer &amp; Disinfectant
•Proxitane EQ Liquid Sanitizer and Disinfectant</t>
  </si>
  <si>
    <t>•Concentrated Clorox Germicidal Bleach1
•Clorox Germicidal Bleach2
•Clorox Regular-Bleach1
•Clorox Multi-Purpose Bleach1
•Concentrated Clorox Multi-purpose Bleach1
•Clorox Disinfecting Bleach1
•Concentrated Clorox Disinfecting Bleach1
•Concentrated Clorox Regular-Bleach</t>
  </si>
  <si>
    <t>•Hi-Lex Ultra Bleach
•Red Max Germicidal Bleach
•Germicidal Bleach
•Bleach Regular
•Pure Power Regular Bleach
•Top Job Bleach
•Hi-Lex Bleach Regular Scent
•Boardwalk Germicidal Ultra Bleach
•HDX Germicidal Bleach 1</t>
  </si>
  <si>
    <t>•Re-Ox Deposit Control Disinfectant
•Clearitas 350
•Clearitas 450</t>
  </si>
  <si>
    <t>•Greenclean Liquid 12.0
•Terrastart</t>
  </si>
  <si>
    <t>•Greenclean Liquid 5.0
•Greenclean Max Algaecide
•Greenclean WTO
•Sanidate WTO
•Storox 5.0 Post Harvest Treatment</t>
  </si>
  <si>
    <t>•Sanidate Disinfectant/Sanitizer
•SD Disinfectant
•Storox 2.0
•Storox Fruit and Vegetable Wash</t>
  </si>
  <si>
    <t>•Biosafe Disease Control RTU
•Biosafe Fruit &amp; Vegetable Wash
•Oxidate Ready to Use
•Sanidate Fruit and Vegetable Wash
•Sanidate Versatile Sanitizer
•Zerotol Ready to Use</t>
  </si>
  <si>
    <t>•Clean Seat &amp; Sport 2L500
•Clo2bber
•Clo2bber 100 Abridged
•Clo2bber-Pro
•Drubber
•GC 1 Liter
•GC 1L
•Locker Boom Spray Cleanre and Deodorizer
•Orin Sport Spray Cleaner and Deodorizer
•Orinx 2L100A
•Orinx Spray Cleaner and Deodorizer
•Patriot Surface SOlutions RTU 32OZ 100PPM
•Pure Hockey Spray Cleaner and Deodorizer
•Pure Sport Spray Cleaner and Deodorizer
•Purex Spray Cleaner and Deodorizer
•Selective Micro Clean-Alpha
•Selectrocide Pouch 200 MG Abridged</t>
  </si>
  <si>
    <t>•AC-1
•AC-12
•AC-5
•Agriwater 12G
•Agriwater 5G
•Biocure 500
•Clean Seat &amp; Sport
•Deodorpro 12G
•Deodorpro 1G
•Deodorpro 5G
•Deodorpro Disinfectant 12G
•Deodorpro Disinfectant 1G
•Deodorpro Disinfectant 5G
•Fit Fresh Antimicrobial Produce Wash
•Fit fresh Antimicrobial Spoilage Produce Wash
•Selectrocide 12G
•Selectrocide 750MG
•Selectrocide 1G
•Selectrofresh 12G Food Processing</t>
  </si>
  <si>
    <t>•Sodium Hypochlorite 15%
•Chlorine Sanitizer FP-33
•Sani-I-King No. 451</t>
  </si>
  <si>
    <t>•Pool Chlor
•Pro Chlor 12.5
•Chlorsan
•Chlorsan 125</t>
  </si>
  <si>
    <t>•Hypure Sodium Hypochlorite 12.5
•Agrichlor Plus</t>
  </si>
  <si>
    <t>•Market Guard Quat Sanitizer
•Tex Stat
•Flex Pak Quat Sanitizer
•Oasis Compac Quat Sanitizer
•Oasis 144 Quat Sanitizer
•Keyston Food Contact Surface Sanitizer</t>
  </si>
  <si>
    <t>•Sur-shock
•Elements Liquid Shock - 12.5% Sodium Hypochlorite</t>
  </si>
  <si>
    <t>•3DT Tsunami 100</t>
  </si>
  <si>
    <t>•Clorox Regular-bleach
•Clorox Germicidal Bleach
•Clorox Ultra Germicidal Bleach
•Ultra Clorox Bleach for Institutional Use
•Ultra Clorox Institutional Bleach</t>
  </si>
  <si>
    <t>•Clarity
•Vigorox 15 F&amp;V
•Vigorox LS-15
•Vigorox XA-15</t>
  </si>
  <si>
    <t>•A&amp;L Laboratories AL-CLOR 10
•ADVACARE 120 Chlorine Bleach
•AL-CLOR 10
•Animal Medic Liquid Chlorinate Sanitizer 
•Aqua Balance Pool and Spa Disinfectant
•COSA XY-12
•Dairy Mate Liquid Sanitizer 
•Dairy-Mate Liquid Chlorinated Sanitizer
•Dishwasher Liquid Sanitizer
•ECO-CLEAN Low Temperature Machine Sanitizer
•ECO-LINE Low Temperature Sanitizer
•Eco-san Liquid Sanitizer
•ECOTEMP Phase 1 Sanitizer
•ECOTEMP Phase 2 Sanitizer
•ECOTEMP Sanitizer
•Oasis Compac Chlorine Sanitizer
•Market Guard Chlorine Sanitizer
•Pristine QP
•Pristine QF
•Pristine QB
•Ful-Bac Liquid Sanitizer</t>
  </si>
  <si>
    <t>•ZT 2.0
•Oxidate 2.0
•Greenclean Liquid 2.0</t>
  </si>
  <si>
    <t>Proxitane EQ Liquid Sanitizer</t>
  </si>
  <si>
    <t xml:space="preserve">This work product was supported under Cooperative Agreements 12-25-A-5357, 15-SCIDX-NY-0001, and 18-SCIDX-NY-0001 A01, between the US FDA, USDA, and Cornell University.  The information and viewpoints in this product do not necessarily reflect the viewpoints and policies of the supporting organization, cooperating organizations, or Cornell University. 
To suggest edits, updates, or additional products, please contact Donna Clements (dmp274@cornell.edu, 909-552-4355).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</si>
</sst>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5"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
      <b/>
      <sz val="11"/>
      <color theme="0"/>
      <name val="Calibri"/>
      <family val="2"/>
      <scheme val="minor"/>
    </font>
    <font>
      <b/>
      <sz val="11"/>
      <color rgb="FF212121"/>
      <name val="Calibri"/>
      <family val="2"/>
      <scheme val="minor"/>
    </font>
    <font>
      <sz val="10"/>
      <color rgb="FF212121"/>
      <name val="Arial"/>
      <family val="2"/>
    </font>
    <font>
      <sz val="8"/>
      <color theme="1"/>
      <name val="Calibri"/>
      <family val="2"/>
      <scheme val="minor"/>
    </font>
    <font>
      <sz val="10"/>
      <name val="Arial"/>
      <family val="2"/>
    </font>
    <font>
      <sz val="11"/>
      <color theme="1"/>
      <name val="Calibri"/>
      <family val="2"/>
      <scheme val="minor"/>
    </font>
    <font>
      <b/>
      <i/>
      <sz val="11"/>
      <color theme="1"/>
      <name val="Calibri"/>
      <family val="2"/>
      <scheme val="minor"/>
    </font>
    <font>
      <b/>
      <sz val="12"/>
      <name val="Calibri"/>
      <family val="2"/>
      <scheme val="minor"/>
    </font>
    <font>
      <b/>
      <sz val="16"/>
      <color theme="1"/>
      <name val="Calibri"/>
      <family val="2"/>
      <scheme val="minor"/>
    </font>
    <font>
      <b/>
      <sz val="11"/>
      <color rgb="FFC00000"/>
      <name val="Calibri"/>
      <family val="2"/>
      <scheme val="minor"/>
    </font>
    <font>
      <b/>
      <u/>
      <sz val="12"/>
      <color theme="10"/>
      <name val="Calibri"/>
      <family val="2"/>
      <scheme val="minor"/>
    </font>
    <font>
      <b/>
      <sz val="12"/>
      <color theme="1"/>
      <name val="Calibri"/>
      <family val="2"/>
      <scheme val="minor"/>
    </font>
    <font>
      <u/>
      <sz val="12"/>
      <color theme="10"/>
      <name val="Calibri"/>
      <family val="2"/>
      <scheme val="minor"/>
    </font>
    <font>
      <u/>
      <sz val="11.5"/>
      <color theme="10"/>
      <name val="Calibri"/>
      <family val="2"/>
      <scheme val="minor"/>
    </font>
    <font>
      <sz val="11.5"/>
      <color theme="1"/>
      <name val="Calibri"/>
      <family val="2"/>
      <scheme val="minor"/>
    </font>
    <font>
      <sz val="12"/>
      <color theme="1"/>
      <name val="Calibri"/>
      <family val="2"/>
      <scheme val="minor"/>
    </font>
    <font>
      <sz val="12"/>
      <name val="Calibri"/>
      <family val="2"/>
      <scheme val="minor"/>
    </font>
    <font>
      <b/>
      <sz val="9"/>
      <color theme="1"/>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6F5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0"/>
        <bgColor theme="0"/>
      </patternFill>
    </fill>
    <fill>
      <patternFill patternType="solid">
        <fgColor theme="9" tint="0.79998168889431442"/>
        <bgColor indexed="65"/>
      </patternFill>
    </fill>
  </fills>
  <borders count="9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theme="1"/>
      </right>
      <top style="medium">
        <color indexed="64"/>
      </top>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thin">
        <color indexed="64"/>
      </bottom>
      <diagonal/>
    </border>
    <border>
      <left/>
      <right style="medium">
        <color theme="1"/>
      </right>
      <top style="medium">
        <color indexed="64"/>
      </top>
      <bottom style="medium">
        <color indexed="64"/>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diagonal/>
    </border>
    <border>
      <left style="thin">
        <color indexed="64"/>
      </left>
      <right/>
      <top/>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style="thin">
        <color indexed="64"/>
      </right>
      <top style="medium">
        <color indexed="64"/>
      </top>
      <bottom/>
      <diagonal/>
    </border>
    <border>
      <left/>
      <right/>
      <top style="thin">
        <color indexed="64"/>
      </top>
      <bottom/>
      <diagonal/>
    </border>
    <border>
      <left style="thin">
        <color indexed="64"/>
      </left>
      <right/>
      <top/>
      <bottom style="medium">
        <color indexed="64"/>
      </bottom>
      <diagonal/>
    </border>
  </borders>
  <cellStyleXfs count="4">
    <xf numFmtId="0" fontId="0" fillId="0" borderId="0"/>
    <xf numFmtId="0" fontId="2" fillId="0" borderId="0" applyNumberFormat="0" applyFill="0" applyBorder="0" applyAlignment="0" applyProtection="0"/>
    <xf numFmtId="0" fontId="11" fillId="0" borderId="0"/>
    <xf numFmtId="9" fontId="12" fillId="0" borderId="0" applyFont="0" applyFill="0" applyBorder="0" applyAlignment="0" applyProtection="0"/>
  </cellStyleXfs>
  <cellXfs count="574">
    <xf numFmtId="0" fontId="0" fillId="0" borderId="0" xfId="0"/>
    <xf numFmtId="0" fontId="4" fillId="2" borderId="0" xfId="0" applyFont="1" applyFill="1" applyAlignment="1">
      <alignment horizontal="center" vertical="center" wrapText="1"/>
    </xf>
    <xf numFmtId="0" fontId="0" fillId="0" borderId="0" xfId="0" applyAlignment="1">
      <alignment horizontal="left"/>
    </xf>
    <xf numFmtId="164" fontId="0" fillId="0" borderId="0" xfId="0" applyNumberFormat="1"/>
    <xf numFmtId="0" fontId="4" fillId="2" borderId="9" xfId="0" applyFont="1" applyFill="1" applyBorder="1" applyAlignment="1">
      <alignment horizontal="left" vertical="center" wrapText="1"/>
    </xf>
    <xf numFmtId="0" fontId="4" fillId="2" borderId="0" xfId="0" applyFont="1" applyFill="1" applyBorder="1" applyAlignment="1">
      <alignment horizontal="left" vertical="center" wrapText="1"/>
    </xf>
    <xf numFmtId="0" fontId="0" fillId="0" borderId="9" xfId="0" applyBorder="1"/>
    <xf numFmtId="0" fontId="0" fillId="0" borderId="0" xfId="0" applyBorder="1"/>
    <xf numFmtId="0" fontId="0" fillId="0" borderId="3" xfId="0" applyBorder="1"/>
    <xf numFmtId="0" fontId="0" fillId="0" borderId="10" xfId="0" applyBorder="1"/>
    <xf numFmtId="0" fontId="0" fillId="0" borderId="11" xfId="0" applyBorder="1"/>
    <xf numFmtId="0" fontId="0" fillId="0" borderId="12" xfId="0" applyBorder="1"/>
    <xf numFmtId="0" fontId="4" fillId="2" borderId="9"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0" fillId="0" borderId="0" xfId="0" applyAlignment="1">
      <alignment wrapText="1"/>
    </xf>
    <xf numFmtId="0" fontId="0" fillId="4" borderId="1" xfId="0" applyFill="1" applyBorder="1" applyAlignment="1">
      <alignment horizontal="center" vertical="center" wrapText="1"/>
    </xf>
    <xf numFmtId="0" fontId="4" fillId="2" borderId="2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4" fillId="2" borderId="3" xfId="0" applyFont="1" applyFill="1" applyBorder="1" applyAlignment="1">
      <alignment horizontal="left" vertical="center" wrapText="1"/>
    </xf>
    <xf numFmtId="0" fontId="0" fillId="4" borderId="42" xfId="0" applyFill="1" applyBorder="1" applyAlignment="1">
      <alignment horizontal="center" vertical="center" wrapText="1"/>
    </xf>
    <xf numFmtId="0" fontId="0" fillId="0" borderId="0" xfId="0" applyAlignment="1">
      <alignment textRotation="90" wrapText="1"/>
    </xf>
    <xf numFmtId="0" fontId="0" fillId="5" borderId="2" xfId="0" applyFill="1" applyBorder="1" applyAlignment="1">
      <alignment horizontal="left" vertical="center"/>
    </xf>
    <xf numFmtId="0" fontId="0" fillId="5" borderId="2" xfId="0" applyFill="1" applyBorder="1" applyAlignment="1">
      <alignment horizontal="left" vertical="center" wrapText="1"/>
    </xf>
    <xf numFmtId="0" fontId="3" fillId="5" borderId="2" xfId="0" applyFont="1" applyFill="1" applyBorder="1" applyAlignment="1">
      <alignment horizontal="left" vertical="center" wrapText="1"/>
    </xf>
    <xf numFmtId="0" fontId="9" fillId="5" borderId="2" xfId="0" applyFont="1" applyFill="1" applyBorder="1" applyAlignment="1">
      <alignment horizontal="left" vertical="center" wrapText="1"/>
    </xf>
    <xf numFmtId="0" fontId="0" fillId="5" borderId="40" xfId="0" applyFill="1" applyBorder="1" applyAlignment="1">
      <alignment horizontal="left" vertical="center" wrapText="1"/>
    </xf>
    <xf numFmtId="0" fontId="0" fillId="4" borderId="41" xfId="0" applyFill="1" applyBorder="1" applyAlignment="1">
      <alignment horizontal="center" vertical="center"/>
    </xf>
    <xf numFmtId="0" fontId="0" fillId="4" borderId="1" xfId="0" applyFill="1" applyBorder="1" applyAlignment="1">
      <alignment horizontal="center" vertical="center"/>
    </xf>
    <xf numFmtId="0" fontId="3" fillId="4" borderId="1" xfId="0" applyFont="1" applyFill="1" applyBorder="1" applyAlignment="1">
      <alignment horizontal="center" vertical="center"/>
    </xf>
    <xf numFmtId="0" fontId="0" fillId="4" borderId="43" xfId="0" applyFill="1" applyBorder="1" applyAlignment="1">
      <alignment horizontal="center" vertical="center"/>
    </xf>
    <xf numFmtId="14" fontId="3" fillId="4" borderId="41" xfId="0" applyNumberFormat="1" applyFont="1" applyFill="1" applyBorder="1" applyAlignment="1">
      <alignment horizontal="center" vertical="center"/>
    </xf>
    <xf numFmtId="14" fontId="3" fillId="4" borderId="1" xfId="0" applyNumberFormat="1" applyFont="1" applyFill="1" applyBorder="1" applyAlignment="1">
      <alignment horizontal="center" vertical="center"/>
    </xf>
    <xf numFmtId="14" fontId="3" fillId="4" borderId="1" xfId="0" applyNumberFormat="1" applyFont="1" applyFill="1" applyBorder="1" applyAlignment="1">
      <alignment horizontal="center" vertical="center" wrapText="1"/>
    </xf>
    <xf numFmtId="14" fontId="3" fillId="4" borderId="1" xfId="1" applyNumberFormat="1" applyFont="1" applyFill="1" applyBorder="1" applyAlignment="1">
      <alignment horizontal="center" vertical="center"/>
    </xf>
    <xf numFmtId="14" fontId="3" fillId="4" borderId="1" xfId="1" applyNumberFormat="1" applyFont="1" applyFill="1" applyBorder="1" applyAlignment="1">
      <alignment horizontal="center" vertical="center" wrapText="1"/>
    </xf>
    <xf numFmtId="0" fontId="0" fillId="0" borderId="0" xfId="0" applyAlignment="1">
      <alignment vertical="center" wrapText="1"/>
    </xf>
    <xf numFmtId="0" fontId="3" fillId="4" borderId="1" xfId="0" applyFont="1" applyFill="1" applyBorder="1" applyAlignment="1">
      <alignment horizontal="center" vertical="center" wrapText="1"/>
    </xf>
    <xf numFmtId="14" fontId="7" fillId="6" borderId="0" xfId="0" applyNumberFormat="1" applyFont="1" applyFill="1" applyAlignment="1">
      <alignment horizontal="left"/>
    </xf>
    <xf numFmtId="0" fontId="0" fillId="5" borderId="1" xfId="0" applyFill="1" applyBorder="1" applyAlignment="1">
      <alignment horizontal="left" vertical="center" wrapText="1"/>
    </xf>
    <xf numFmtId="0" fontId="4" fillId="2" borderId="44" xfId="0" applyFont="1" applyFill="1" applyBorder="1" applyAlignment="1">
      <alignment horizontal="left" vertical="center" wrapText="1"/>
    </xf>
    <xf numFmtId="164" fontId="4" fillId="2" borderId="42" xfId="0" applyNumberFormat="1" applyFont="1" applyFill="1" applyBorder="1" applyAlignment="1">
      <alignment horizontal="center" vertical="center" wrapText="1"/>
    </xf>
    <xf numFmtId="0" fontId="4" fillId="2" borderId="42" xfId="0" applyFont="1" applyFill="1" applyBorder="1" applyAlignment="1">
      <alignment horizontal="left" vertical="center" wrapText="1"/>
    </xf>
    <xf numFmtId="164" fontId="4" fillId="2" borderId="32" xfId="0" applyNumberFormat="1" applyFont="1" applyFill="1" applyBorder="1" applyAlignment="1" applyProtection="1">
      <alignment horizontal="center" vertical="center" wrapText="1"/>
      <protection locked="0"/>
    </xf>
    <xf numFmtId="164" fontId="4" fillId="2" borderId="30" xfId="0" applyNumberFormat="1" applyFont="1" applyFill="1" applyBorder="1" applyAlignment="1" applyProtection="1">
      <alignment horizontal="center" vertical="center" wrapText="1"/>
      <protection locked="0"/>
    </xf>
    <xf numFmtId="0" fontId="7" fillId="6" borderId="0" xfId="0" applyFont="1" applyFill="1" applyAlignment="1"/>
    <xf numFmtId="0" fontId="2" fillId="2" borderId="42" xfId="1" applyFill="1" applyBorder="1" applyAlignment="1" applyProtection="1">
      <alignment horizontal="center" vertical="center" wrapText="1"/>
      <protection locked="0"/>
    </xf>
    <xf numFmtId="0" fontId="2" fillId="2" borderId="45" xfId="1" applyFill="1" applyBorder="1" applyAlignment="1" applyProtection="1">
      <alignment horizontal="center" vertical="center" wrapText="1"/>
      <protection locked="0"/>
    </xf>
    <xf numFmtId="0" fontId="2" fillId="3" borderId="45" xfId="1" applyFill="1" applyBorder="1" applyAlignment="1" applyProtection="1">
      <alignment horizontal="center" vertical="center" wrapText="1"/>
    </xf>
    <xf numFmtId="0" fontId="2" fillId="3" borderId="46" xfId="1" applyFill="1" applyBorder="1" applyAlignment="1" applyProtection="1">
      <alignment horizontal="center" vertical="center" wrapText="1"/>
    </xf>
    <xf numFmtId="0" fontId="2" fillId="3" borderId="51" xfId="1" applyFill="1" applyBorder="1" applyAlignment="1" applyProtection="1">
      <alignment horizontal="center" vertical="center" wrapText="1"/>
    </xf>
    <xf numFmtId="0" fontId="0" fillId="0" borderId="0" xfId="0" applyAlignment="1" applyProtection="1">
      <alignment horizontal="left"/>
    </xf>
    <xf numFmtId="0" fontId="0" fillId="0" borderId="0" xfId="0" applyProtection="1"/>
    <xf numFmtId="0" fontId="0" fillId="0" borderId="0" xfId="0" applyAlignment="1" applyProtection="1">
      <alignment wrapText="1"/>
    </xf>
    <xf numFmtId="0" fontId="1" fillId="2" borderId="35" xfId="0" applyFont="1" applyFill="1" applyBorder="1" applyAlignment="1" applyProtection="1">
      <alignment horizontal="left" vertical="center" wrapText="1"/>
    </xf>
    <xf numFmtId="0" fontId="2" fillId="5" borderId="13" xfId="1" applyFill="1" applyBorder="1" applyAlignment="1" applyProtection="1">
      <alignment horizontal="center" vertical="center" wrapText="1"/>
    </xf>
    <xf numFmtId="0" fontId="2" fillId="4" borderId="13" xfId="1" applyFill="1" applyBorder="1" applyAlignment="1" applyProtection="1">
      <alignment horizontal="center" vertical="center" wrapText="1"/>
    </xf>
    <xf numFmtId="0" fontId="1" fillId="2" borderId="36" xfId="0" applyFont="1" applyFill="1" applyBorder="1" applyAlignment="1" applyProtection="1">
      <alignment horizontal="left" vertical="center" wrapText="1"/>
    </xf>
    <xf numFmtId="0" fontId="2" fillId="5" borderId="14" xfId="1" applyFill="1" applyBorder="1" applyAlignment="1" applyProtection="1">
      <alignment horizontal="center" vertical="center" wrapText="1"/>
    </xf>
    <xf numFmtId="0" fontId="2" fillId="4" borderId="14" xfId="1" applyFill="1" applyBorder="1" applyAlignment="1" applyProtection="1">
      <alignment horizontal="center" vertical="center" wrapText="1"/>
    </xf>
    <xf numFmtId="0" fontId="1" fillId="2" borderId="54" xfId="0" applyFont="1" applyFill="1" applyBorder="1" applyAlignment="1" applyProtection="1">
      <alignment horizontal="left" vertical="center" wrapText="1"/>
    </xf>
    <xf numFmtId="0" fontId="2" fillId="5" borderId="15" xfId="1" applyFill="1" applyBorder="1" applyAlignment="1" applyProtection="1">
      <alignment horizontal="center" vertical="center" wrapText="1"/>
    </xf>
    <xf numFmtId="0" fontId="2" fillId="2" borderId="5" xfId="1" applyFill="1" applyBorder="1" applyAlignment="1" applyProtection="1">
      <alignment horizontal="center" vertical="center" wrapText="1"/>
      <protection locked="0"/>
    </xf>
    <xf numFmtId="0" fontId="7" fillId="6" borderId="0" xfId="0" applyFont="1" applyFill="1" applyAlignment="1" applyProtection="1"/>
    <xf numFmtId="0" fontId="0" fillId="4" borderId="19" xfId="0" applyFill="1" applyBorder="1" applyAlignment="1" applyProtection="1">
      <alignment horizontal="center" vertical="center" wrapText="1"/>
    </xf>
    <xf numFmtId="0" fontId="0" fillId="4" borderId="20" xfId="0" applyFill="1" applyBorder="1" applyAlignment="1" applyProtection="1">
      <alignment horizontal="center" vertical="center" wrapText="1"/>
    </xf>
    <xf numFmtId="0" fontId="0" fillId="4" borderId="22" xfId="0" applyFill="1" applyBorder="1" applyAlignment="1" applyProtection="1">
      <alignment horizontal="center" vertical="center" wrapText="1"/>
    </xf>
    <xf numFmtId="0" fontId="0" fillId="4" borderId="21" xfId="0" applyFill="1" applyBorder="1" applyAlignment="1" applyProtection="1">
      <alignment horizontal="center" vertical="center" wrapText="1"/>
    </xf>
    <xf numFmtId="0" fontId="0" fillId="4" borderId="28" xfId="0" applyFill="1" applyBorder="1" applyAlignment="1" applyProtection="1">
      <alignment horizontal="center" vertical="center" wrapText="1"/>
    </xf>
    <xf numFmtId="0" fontId="0" fillId="4" borderId="20" xfId="0" applyFill="1" applyBorder="1" applyAlignment="1" applyProtection="1">
      <alignment horizontal="center" vertical="center"/>
    </xf>
    <xf numFmtId="0" fontId="3" fillId="4" borderId="20" xfId="1" applyFont="1" applyFill="1" applyBorder="1" applyAlignment="1" applyProtection="1">
      <alignment horizontal="center" vertical="center" wrapText="1"/>
    </xf>
    <xf numFmtId="0" fontId="3" fillId="4" borderId="21" xfId="1" applyFont="1" applyFill="1" applyBorder="1" applyAlignment="1" applyProtection="1">
      <alignment horizontal="center" vertical="center" wrapText="1"/>
    </xf>
    <xf numFmtId="14" fontId="3" fillId="4" borderId="29" xfId="0" applyNumberFormat="1" applyFont="1" applyFill="1" applyBorder="1" applyAlignment="1" applyProtection="1">
      <alignment horizontal="center" vertical="center"/>
    </xf>
    <xf numFmtId="14" fontId="3" fillId="4" borderId="27" xfId="0" applyNumberFormat="1" applyFont="1" applyFill="1" applyBorder="1" applyAlignment="1" applyProtection="1">
      <alignment horizontal="left" vertical="center"/>
    </xf>
    <xf numFmtId="0" fontId="0" fillId="4" borderId="17" xfId="0" applyFill="1" applyBorder="1" applyAlignment="1" applyProtection="1">
      <alignment horizontal="center" vertical="center" wrapText="1"/>
    </xf>
    <xf numFmtId="0" fontId="0" fillId="4" borderId="1" xfId="0" applyFill="1" applyBorder="1" applyAlignment="1" applyProtection="1">
      <alignment horizontal="center" vertical="center" wrapText="1"/>
    </xf>
    <xf numFmtId="0" fontId="0" fillId="4" borderId="16" xfId="0" applyFill="1" applyBorder="1" applyAlignment="1" applyProtection="1">
      <alignment horizontal="center" vertical="center" wrapText="1"/>
    </xf>
    <xf numFmtId="0" fontId="0" fillId="4" borderId="4" xfId="0" applyFill="1" applyBorder="1" applyAlignment="1" applyProtection="1">
      <alignment horizontal="center" vertical="center" wrapText="1"/>
    </xf>
    <xf numFmtId="0" fontId="0" fillId="4" borderId="2" xfId="0" applyFill="1" applyBorder="1" applyAlignment="1" applyProtection="1">
      <alignment horizontal="center" vertical="center" wrapText="1"/>
    </xf>
    <xf numFmtId="0" fontId="0" fillId="4" borderId="1" xfId="0" applyFill="1" applyBorder="1" applyAlignment="1" applyProtection="1">
      <alignment horizontal="center" vertical="center"/>
    </xf>
    <xf numFmtId="0" fontId="3" fillId="4" borderId="1" xfId="1" applyFont="1" applyFill="1" applyBorder="1" applyAlignment="1" applyProtection="1">
      <alignment horizontal="center" vertical="center" wrapText="1"/>
    </xf>
    <xf numFmtId="0" fontId="3" fillId="4" borderId="4" xfId="1" applyFont="1" applyFill="1" applyBorder="1" applyAlignment="1" applyProtection="1">
      <alignment horizontal="center" vertical="center" wrapText="1"/>
    </xf>
    <xf numFmtId="14" fontId="3" fillId="4" borderId="18" xfId="0" applyNumberFormat="1" applyFont="1" applyFill="1" applyBorder="1" applyAlignment="1" applyProtection="1">
      <alignment horizontal="center" vertical="center" wrapText="1"/>
    </xf>
    <xf numFmtId="14" fontId="3" fillId="4" borderId="23" xfId="0" applyNumberFormat="1" applyFont="1" applyFill="1" applyBorder="1" applyAlignment="1" applyProtection="1">
      <alignment horizontal="left" vertical="center" wrapText="1"/>
    </xf>
    <xf numFmtId="0" fontId="4" fillId="2" borderId="5" xfId="0" applyFont="1" applyFill="1" applyBorder="1" applyAlignment="1" applyProtection="1">
      <alignment horizontal="center" vertical="center" wrapText="1"/>
      <protection locked="0"/>
    </xf>
    <xf numFmtId="0" fontId="0" fillId="3" borderId="19" xfId="0" applyFill="1" applyBorder="1" applyAlignment="1" applyProtection="1">
      <alignment horizontal="left" vertical="center" wrapText="1"/>
    </xf>
    <xf numFmtId="0" fontId="0" fillId="3" borderId="17" xfId="0" applyFill="1" applyBorder="1" applyAlignment="1" applyProtection="1">
      <alignment horizontal="left" vertical="center" wrapText="1"/>
    </xf>
    <xf numFmtId="0" fontId="0" fillId="0" borderId="0" xfId="0" applyAlignment="1" applyProtection="1">
      <alignment horizontal="left" vertical="center" wrapText="1"/>
    </xf>
    <xf numFmtId="0" fontId="0" fillId="4" borderId="47" xfId="0" applyFill="1" applyBorder="1" applyAlignment="1" applyProtection="1">
      <alignment horizontal="center" vertical="center" wrapText="1"/>
    </xf>
    <xf numFmtId="0" fontId="0" fillId="4" borderId="56" xfId="0" applyFill="1" applyBorder="1" applyAlignment="1" applyProtection="1">
      <alignment horizontal="center" vertical="center" wrapText="1"/>
    </xf>
    <xf numFmtId="0" fontId="0" fillId="4" borderId="50" xfId="0" applyFill="1" applyBorder="1" applyAlignment="1" applyProtection="1">
      <alignment horizontal="center" vertical="center" wrapText="1"/>
    </xf>
    <xf numFmtId="0" fontId="0" fillId="4" borderId="48" xfId="0" applyFill="1" applyBorder="1" applyAlignment="1" applyProtection="1">
      <alignment horizontal="center" vertical="center" wrapText="1"/>
    </xf>
    <xf numFmtId="0" fontId="0" fillId="4" borderId="49" xfId="0" applyFill="1" applyBorder="1" applyAlignment="1" applyProtection="1">
      <alignment horizontal="center" vertical="center" wrapText="1"/>
    </xf>
    <xf numFmtId="0" fontId="0" fillId="4" borderId="56" xfId="0" applyFill="1" applyBorder="1" applyAlignment="1" applyProtection="1">
      <alignment horizontal="center" vertical="center"/>
    </xf>
    <xf numFmtId="0" fontId="3" fillId="4" borderId="56" xfId="1" applyFont="1" applyFill="1" applyBorder="1" applyAlignment="1" applyProtection="1">
      <alignment horizontal="center" vertical="center" wrapText="1"/>
    </xf>
    <xf numFmtId="0" fontId="3" fillId="4" borderId="48" xfId="1" applyFont="1" applyFill="1" applyBorder="1" applyAlignment="1" applyProtection="1">
      <alignment horizontal="center" vertical="center" wrapText="1"/>
    </xf>
    <xf numFmtId="14" fontId="3" fillId="4" borderId="57" xfId="0" applyNumberFormat="1" applyFont="1" applyFill="1" applyBorder="1" applyAlignment="1" applyProtection="1">
      <alignment horizontal="center" vertical="center" wrapText="1"/>
    </xf>
    <xf numFmtId="14" fontId="3" fillId="4" borderId="55" xfId="0" applyNumberFormat="1" applyFont="1" applyFill="1" applyBorder="1" applyAlignment="1" applyProtection="1">
      <alignment horizontal="left" vertical="center" wrapText="1"/>
    </xf>
    <xf numFmtId="0" fontId="0" fillId="0" borderId="0" xfId="0" applyAlignment="1"/>
    <xf numFmtId="0" fontId="0" fillId="0" borderId="0" xfId="0" applyAlignment="1" applyProtection="1"/>
    <xf numFmtId="164" fontId="0" fillId="0" borderId="0" xfId="0" applyNumberFormat="1" applyAlignment="1"/>
    <xf numFmtId="164" fontId="0" fillId="0" borderId="0" xfId="0" applyNumberFormat="1" applyAlignment="1" applyProtection="1"/>
    <xf numFmtId="164" fontId="0" fillId="0" borderId="0" xfId="0" applyNumberFormat="1" applyAlignment="1">
      <alignment horizontal="center"/>
    </xf>
    <xf numFmtId="0" fontId="0" fillId="0" borderId="0" xfId="0" applyAlignment="1">
      <alignment horizontal="center" wrapText="1"/>
    </xf>
    <xf numFmtId="0" fontId="0" fillId="0" borderId="0" xfId="0" applyAlignment="1" applyProtection="1">
      <alignment horizontal="center"/>
    </xf>
    <xf numFmtId="164" fontId="0" fillId="0" borderId="0" xfId="0" applyNumberFormat="1" applyAlignment="1" applyProtection="1">
      <alignment horizontal="center"/>
    </xf>
    <xf numFmtId="0" fontId="0" fillId="4" borderId="41" xfId="0" applyFill="1" applyBorder="1" applyAlignment="1">
      <alignment horizontal="center" vertical="center" wrapText="1"/>
    </xf>
    <xf numFmtId="0" fontId="3" fillId="4" borderId="1" xfId="1" applyFont="1" applyFill="1" applyBorder="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3" fillId="4" borderId="2" xfId="0" applyFont="1" applyFill="1" applyBorder="1" applyAlignment="1">
      <alignment horizontal="center" vertical="center"/>
    </xf>
    <xf numFmtId="0" fontId="0" fillId="4" borderId="40" xfId="0" applyFill="1" applyBorder="1" applyAlignment="1">
      <alignment horizontal="center" vertical="center"/>
    </xf>
    <xf numFmtId="0" fontId="4" fillId="2" borderId="33" xfId="0" applyFont="1" applyFill="1" applyBorder="1" applyAlignment="1" applyProtection="1">
      <alignment horizontal="center" vertical="center" wrapText="1"/>
      <protection locked="0"/>
    </xf>
    <xf numFmtId="0" fontId="3" fillId="4" borderId="22" xfId="1" applyFont="1" applyFill="1" applyBorder="1" applyAlignment="1" applyProtection="1">
      <alignment horizontal="center" vertical="center" wrapText="1"/>
    </xf>
    <xf numFmtId="0" fontId="3" fillId="4" borderId="16" xfId="1" applyFont="1" applyFill="1" applyBorder="1" applyAlignment="1" applyProtection="1">
      <alignment horizontal="center" vertical="center" wrapText="1"/>
    </xf>
    <xf numFmtId="164" fontId="0" fillId="8" borderId="21" xfId="0" applyNumberFormat="1" applyFill="1" applyBorder="1" applyAlignment="1" applyProtection="1">
      <alignment horizontal="center" vertical="center" wrapText="1"/>
    </xf>
    <xf numFmtId="164" fontId="0" fillId="8" borderId="4" xfId="0" applyNumberFormat="1" applyFill="1" applyBorder="1" applyAlignment="1" applyProtection="1">
      <alignment horizontal="center" vertical="center" wrapText="1"/>
    </xf>
    <xf numFmtId="164" fontId="0" fillId="8" borderId="48" xfId="0" applyNumberFormat="1" applyFill="1" applyBorder="1" applyAlignment="1" applyProtection="1">
      <alignment horizontal="center" vertical="center" wrapText="1"/>
    </xf>
    <xf numFmtId="0" fontId="2" fillId="8" borderId="44" xfId="1" applyFill="1" applyBorder="1" applyAlignment="1" applyProtection="1">
      <alignment horizontal="center" vertical="center" wrapText="1"/>
    </xf>
    <xf numFmtId="0" fontId="2" fillId="8" borderId="52" xfId="1" applyFill="1" applyBorder="1" applyAlignment="1" applyProtection="1">
      <alignment horizontal="center" vertical="center" wrapText="1"/>
    </xf>
    <xf numFmtId="0" fontId="2" fillId="8" borderId="53" xfId="1" applyFill="1" applyBorder="1" applyAlignment="1" applyProtection="1">
      <alignment horizontal="center" vertical="center" wrapText="1"/>
    </xf>
    <xf numFmtId="0" fontId="2" fillId="4" borderId="1" xfId="1" applyFill="1" applyBorder="1" applyAlignment="1" applyProtection="1">
      <alignment horizontal="center" vertical="center" wrapText="1"/>
      <protection locked="0"/>
    </xf>
    <xf numFmtId="0" fontId="2" fillId="4" borderId="56" xfId="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2" fillId="4" borderId="2" xfId="1" applyFill="1" applyBorder="1" applyAlignment="1" applyProtection="1">
      <alignment horizontal="center" vertical="center" wrapText="1"/>
      <protection locked="0"/>
    </xf>
    <xf numFmtId="0" fontId="0" fillId="9" borderId="21" xfId="0" applyFill="1" applyBorder="1" applyAlignment="1">
      <alignment horizontal="center" vertical="center" wrapText="1"/>
    </xf>
    <xf numFmtId="0" fontId="0" fillId="9" borderId="4" xfId="0" applyFill="1" applyBorder="1" applyAlignment="1">
      <alignment horizontal="center" vertical="center" wrapText="1"/>
    </xf>
    <xf numFmtId="0" fontId="3" fillId="9" borderId="4" xfId="0" applyFont="1" applyFill="1" applyBorder="1" applyAlignment="1">
      <alignment horizontal="center" vertical="center" wrapText="1"/>
    </xf>
    <xf numFmtId="0" fontId="0" fillId="9" borderId="39" xfId="0" applyFill="1" applyBorder="1" applyAlignment="1">
      <alignment horizontal="center" vertical="center" wrapText="1"/>
    </xf>
    <xf numFmtId="0" fontId="0" fillId="9" borderId="41" xfId="0" applyFill="1" applyBorder="1" applyAlignment="1">
      <alignment horizontal="center" vertical="center" wrapText="1"/>
    </xf>
    <xf numFmtId="0" fontId="0" fillId="9" borderId="1" xfId="0" applyFill="1" applyBorder="1" applyAlignment="1">
      <alignment horizontal="center" vertical="center" wrapText="1"/>
    </xf>
    <xf numFmtId="0" fontId="0" fillId="9" borderId="43" xfId="0" applyFill="1" applyBorder="1" applyAlignment="1">
      <alignment horizontal="center" vertical="center" wrapText="1"/>
    </xf>
    <xf numFmtId="0" fontId="0" fillId="0" borderId="0" xfId="0" applyBorder="1" applyAlignment="1">
      <alignment horizontal="left" vertical="center" wrapText="1"/>
    </xf>
    <xf numFmtId="0" fontId="0" fillId="0" borderId="0" xfId="0" applyFill="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3" xfId="0" applyBorder="1" applyAlignment="1">
      <alignment horizontal="left" vertical="center" wrapText="1"/>
    </xf>
    <xf numFmtId="0" fontId="0" fillId="0" borderId="9" xfId="0" applyFill="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4" xfId="0" applyFill="1" applyBorder="1" applyAlignment="1">
      <alignment horizontal="left" vertical="center" wrapText="1"/>
    </xf>
    <xf numFmtId="0" fontId="0" fillId="0" borderId="15" xfId="0" applyBorder="1" applyAlignment="1">
      <alignment horizontal="left" vertical="center" wrapText="1"/>
    </xf>
    <xf numFmtId="0" fontId="0" fillId="4" borderId="19" xfId="0" applyFill="1" applyBorder="1" applyAlignment="1" applyProtection="1">
      <alignment horizontal="center" vertical="center"/>
    </xf>
    <xf numFmtId="0" fontId="0" fillId="4" borderId="17" xfId="0" applyFill="1" applyBorder="1" applyAlignment="1" applyProtection="1">
      <alignment horizontal="center" vertical="center"/>
    </xf>
    <xf numFmtId="0" fontId="1" fillId="2" borderId="59" xfId="0" applyFont="1" applyFill="1" applyBorder="1" applyAlignment="1" applyProtection="1">
      <alignment horizontal="left" vertical="center" wrapText="1"/>
    </xf>
    <xf numFmtId="0" fontId="0" fillId="4" borderId="60" xfId="0" applyFill="1" applyBorder="1" applyAlignment="1" applyProtection="1">
      <alignment horizontal="center" vertical="center"/>
    </xf>
    <xf numFmtId="0" fontId="3" fillId="4" borderId="41" xfId="1" applyFont="1" applyFill="1" applyBorder="1" applyAlignment="1" applyProtection="1">
      <alignment horizontal="center" vertical="center" wrapText="1"/>
    </xf>
    <xf numFmtId="0" fontId="3" fillId="4" borderId="61" xfId="1" applyFont="1" applyFill="1" applyBorder="1" applyAlignment="1" applyProtection="1">
      <alignment horizontal="center" vertical="center" wrapText="1"/>
    </xf>
    <xf numFmtId="14" fontId="3" fillId="4" borderId="62" xfId="0" applyNumberFormat="1" applyFont="1" applyFill="1" applyBorder="1" applyAlignment="1" applyProtection="1">
      <alignment horizontal="left" vertical="center"/>
    </xf>
    <xf numFmtId="0" fontId="0" fillId="3" borderId="60" xfId="0" applyFill="1" applyBorder="1" applyAlignment="1" applyProtection="1">
      <alignment horizontal="left" vertical="center" wrapText="1"/>
    </xf>
    <xf numFmtId="164" fontId="4" fillId="2" borderId="58" xfId="0" applyNumberFormat="1" applyFont="1" applyFill="1" applyBorder="1" applyAlignment="1">
      <alignment horizontal="center" vertical="center" wrapText="1"/>
    </xf>
    <xf numFmtId="14" fontId="3" fillId="4" borderId="21" xfId="0" applyNumberFormat="1" applyFont="1" applyFill="1" applyBorder="1" applyAlignment="1" applyProtection="1">
      <alignment horizontal="center" vertical="center"/>
    </xf>
    <xf numFmtId="14" fontId="3" fillId="4" borderId="37" xfId="0" applyNumberFormat="1" applyFont="1" applyFill="1" applyBorder="1" applyAlignment="1" applyProtection="1">
      <alignment horizontal="center" vertical="center"/>
    </xf>
    <xf numFmtId="14" fontId="3" fillId="4" borderId="4" xfId="0" applyNumberFormat="1" applyFont="1" applyFill="1" applyBorder="1" applyAlignment="1" applyProtection="1">
      <alignment horizontal="center" vertical="center" wrapText="1"/>
    </xf>
    <xf numFmtId="0" fontId="2" fillId="4" borderId="1" xfId="1" applyFill="1" applyBorder="1" applyAlignment="1">
      <alignment horizontal="center" vertical="center" wrapText="1"/>
    </xf>
    <xf numFmtId="0" fontId="1" fillId="10" borderId="23" xfId="0" applyFont="1" applyFill="1" applyBorder="1" applyAlignment="1">
      <alignment horizontal="center" vertical="center" wrapText="1"/>
    </xf>
    <xf numFmtId="0" fontId="4" fillId="10" borderId="23"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1" fillId="10" borderId="63" xfId="0" applyFont="1" applyFill="1" applyBorder="1" applyAlignment="1">
      <alignment horizontal="center" vertical="center" wrapText="1"/>
    </xf>
    <xf numFmtId="14" fontId="0" fillId="4" borderId="1" xfId="0" applyNumberFormat="1" applyFill="1" applyBorder="1" applyAlignment="1">
      <alignment horizontal="center" vertical="center"/>
    </xf>
    <xf numFmtId="0" fontId="0" fillId="0" borderId="1" xfId="0" applyBorder="1"/>
    <xf numFmtId="0" fontId="0" fillId="0" borderId="1" xfId="0" applyBorder="1" applyAlignment="1">
      <alignment vertical="center"/>
    </xf>
    <xf numFmtId="0" fontId="0" fillId="0" borderId="1" xfId="0" applyBorder="1" applyAlignment="1">
      <alignment horizontal="center"/>
    </xf>
    <xf numFmtId="0" fontId="0" fillId="4" borderId="43" xfId="0" applyFill="1" applyBorder="1" applyAlignment="1">
      <alignment horizontal="center" vertical="center" wrapText="1"/>
    </xf>
    <xf numFmtId="0" fontId="0" fillId="4" borderId="1" xfId="0" applyFill="1" applyBorder="1" applyAlignment="1">
      <alignment wrapText="1"/>
    </xf>
    <xf numFmtId="0" fontId="0" fillId="5" borderId="2" xfId="0" applyFill="1" applyBorder="1" applyAlignment="1">
      <alignment horizontal="left" wrapText="1"/>
    </xf>
    <xf numFmtId="0" fontId="0" fillId="5" borderId="43" xfId="0" applyFill="1" applyBorder="1" applyAlignment="1">
      <alignment horizontal="left" vertical="center" wrapText="1"/>
    </xf>
    <xf numFmtId="0" fontId="0" fillId="5" borderId="2" xfId="0" applyFont="1" applyFill="1" applyBorder="1" applyAlignment="1">
      <alignment horizontal="left" vertical="center" wrapText="1"/>
    </xf>
    <xf numFmtId="14" fontId="3" fillId="4" borderId="43" xfId="0" applyNumberFormat="1" applyFont="1" applyFill="1" applyBorder="1" applyAlignment="1">
      <alignment horizontal="center" vertical="center"/>
    </xf>
    <xf numFmtId="0" fontId="0" fillId="4" borderId="0" xfId="0" applyFill="1" applyBorder="1" applyAlignment="1">
      <alignment horizontal="left" vertical="center" wrapText="1"/>
    </xf>
    <xf numFmtId="0" fontId="0" fillId="9" borderId="20" xfId="0" applyFill="1" applyBorder="1" applyAlignment="1">
      <alignment horizontal="center" vertical="center" wrapText="1"/>
    </xf>
    <xf numFmtId="0" fontId="1" fillId="2" borderId="65" xfId="0" applyFont="1" applyFill="1" applyBorder="1" applyAlignment="1" applyProtection="1">
      <alignment horizontal="left" vertical="center" wrapText="1"/>
    </xf>
    <xf numFmtId="0" fontId="1" fillId="2" borderId="66" xfId="0" applyFont="1" applyFill="1" applyBorder="1" applyAlignment="1" applyProtection="1">
      <alignment horizontal="left" vertical="center" wrapText="1"/>
    </xf>
    <xf numFmtId="0" fontId="0" fillId="3" borderId="65" xfId="0" applyFill="1" applyBorder="1" applyAlignment="1" applyProtection="1">
      <alignment horizontal="left" vertical="center" wrapText="1"/>
    </xf>
    <xf numFmtId="0" fontId="4" fillId="2" borderId="0" xfId="0" applyFont="1" applyFill="1" applyAlignment="1">
      <alignment horizontal="left" vertical="center" wrapText="1"/>
    </xf>
    <xf numFmtId="0" fontId="0" fillId="0" borderId="0" xfId="0" applyAlignment="1" applyProtection="1">
      <alignment vertical="top"/>
    </xf>
    <xf numFmtId="0" fontId="14" fillId="8" borderId="30" xfId="0" applyFont="1" applyFill="1" applyBorder="1" applyAlignment="1" applyProtection="1">
      <alignment horizontal="center" vertical="top" wrapText="1"/>
    </xf>
    <xf numFmtId="0" fontId="13" fillId="8" borderId="31" xfId="0" applyFont="1" applyFill="1" applyBorder="1" applyAlignment="1" applyProtection="1">
      <alignment vertical="top"/>
    </xf>
    <xf numFmtId="0" fontId="13" fillId="8" borderId="32" xfId="0" applyFont="1" applyFill="1" applyBorder="1" applyAlignment="1" applyProtection="1">
      <alignment vertical="top"/>
    </xf>
    <xf numFmtId="0" fontId="0" fillId="8" borderId="21" xfId="0" applyFill="1" applyBorder="1" applyAlignment="1" applyProtection="1">
      <alignment vertical="top" wrapText="1"/>
    </xf>
    <xf numFmtId="0" fontId="0" fillId="8" borderId="4" xfId="0" applyFill="1" applyBorder="1" applyAlignment="1" applyProtection="1">
      <alignment vertical="top" wrapText="1"/>
    </xf>
    <xf numFmtId="0" fontId="0" fillId="8" borderId="48" xfId="0" applyFill="1" applyBorder="1" applyAlignment="1" applyProtection="1">
      <alignment vertical="top" wrapText="1"/>
    </xf>
    <xf numFmtId="0" fontId="14" fillId="4" borderId="13" xfId="0" applyFont="1" applyFill="1" applyBorder="1" applyAlignment="1" applyProtection="1">
      <alignment horizontal="center" vertical="top" wrapText="1"/>
    </xf>
    <xf numFmtId="0" fontId="0" fillId="0" borderId="0" xfId="0" applyFill="1" applyBorder="1" applyAlignment="1" applyProtection="1">
      <alignment vertical="top"/>
    </xf>
    <xf numFmtId="0" fontId="13" fillId="4" borderId="19" xfId="0" applyFont="1" applyFill="1" applyBorder="1" applyAlignment="1" applyProtection="1">
      <alignment vertical="top" wrapText="1"/>
    </xf>
    <xf numFmtId="14" fontId="0" fillId="4" borderId="4" xfId="0" applyNumberFormat="1" applyFill="1" applyBorder="1" applyAlignment="1" applyProtection="1">
      <alignment horizontal="left" vertical="top"/>
    </xf>
    <xf numFmtId="0" fontId="0" fillId="0" borderId="0" xfId="0" applyFill="1" applyBorder="1" applyAlignment="1" applyProtection="1">
      <alignment horizontal="left" vertical="top"/>
    </xf>
    <xf numFmtId="0" fontId="13" fillId="4" borderId="44" xfId="0" applyFont="1" applyFill="1" applyBorder="1" applyAlignment="1" applyProtection="1">
      <alignment vertical="top"/>
    </xf>
    <xf numFmtId="0" fontId="13" fillId="4" borderId="45" xfId="0" applyFont="1" applyFill="1" applyBorder="1" applyAlignment="1" applyProtection="1">
      <alignment vertical="top"/>
    </xf>
    <xf numFmtId="0" fontId="15" fillId="2" borderId="15" xfId="0" applyFont="1" applyFill="1" applyBorder="1" applyAlignment="1" applyProtection="1">
      <alignment horizontal="left" vertical="center" wrapText="1"/>
      <protection locked="0"/>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4" borderId="39" xfId="1" applyFill="1" applyBorder="1" applyAlignment="1" applyProtection="1">
      <alignment vertical="top"/>
      <protection locked="0"/>
    </xf>
    <xf numFmtId="0" fontId="0" fillId="5" borderId="41" xfId="0" applyFill="1" applyBorder="1" applyAlignment="1">
      <alignment horizontal="left" vertical="center" wrapText="1"/>
    </xf>
    <xf numFmtId="0" fontId="4" fillId="2" borderId="44"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0" fillId="5" borderId="28" xfId="0" applyFill="1" applyBorder="1" applyAlignment="1">
      <alignment horizontal="left" vertical="center" wrapText="1"/>
    </xf>
    <xf numFmtId="0" fontId="0" fillId="4" borderId="20" xfId="0" applyFill="1" applyBorder="1" applyAlignment="1">
      <alignment horizontal="center" vertical="center"/>
    </xf>
    <xf numFmtId="0" fontId="1" fillId="10" borderId="60" xfId="0" applyFont="1" applyFill="1" applyBorder="1" applyAlignment="1">
      <alignment horizontal="center" vertical="center" wrapText="1"/>
    </xf>
    <xf numFmtId="0" fontId="1" fillId="10" borderId="65"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1" fillId="10" borderId="52" xfId="0" applyFont="1" applyFill="1" applyBorder="1" applyAlignment="1">
      <alignment horizontal="center" vertical="center" wrapText="1"/>
    </xf>
    <xf numFmtId="0" fontId="14" fillId="9" borderId="13" xfId="0" applyFont="1" applyFill="1" applyBorder="1" applyAlignment="1" applyProtection="1">
      <alignment horizontal="center" vertical="top" wrapText="1"/>
    </xf>
    <xf numFmtId="0" fontId="0" fillId="9" borderId="21" xfId="0" applyFill="1" applyBorder="1" applyAlignment="1" applyProtection="1">
      <alignment vertical="top" wrapText="1"/>
    </xf>
    <xf numFmtId="0" fontId="0" fillId="9" borderId="48" xfId="0" applyFill="1" applyBorder="1" applyAlignment="1" applyProtection="1">
      <alignment vertical="top" wrapText="1"/>
    </xf>
    <xf numFmtId="0" fontId="0" fillId="5" borderId="0" xfId="0" applyFill="1" applyBorder="1" applyAlignment="1">
      <alignment horizontal="left" vertical="center" wrapText="1"/>
    </xf>
    <xf numFmtId="0" fontId="0" fillId="9" borderId="0" xfId="0" applyFill="1" applyBorder="1" applyAlignment="1">
      <alignment horizontal="center" vertical="center" wrapText="1"/>
    </xf>
    <xf numFmtId="0" fontId="0" fillId="4" borderId="0" xfId="0" applyFill="1" applyBorder="1" applyAlignment="1">
      <alignment horizontal="center" vertical="center" wrapText="1"/>
    </xf>
    <xf numFmtId="0" fontId="0" fillId="4" borderId="0" xfId="0" applyFill="1" applyBorder="1" applyAlignment="1">
      <alignment horizontal="center" vertical="center"/>
    </xf>
    <xf numFmtId="0" fontId="0" fillId="4" borderId="21" xfId="0" applyFill="1" applyBorder="1" applyAlignment="1" applyProtection="1">
      <alignment vertical="top" wrapText="1"/>
    </xf>
    <xf numFmtId="0" fontId="0" fillId="4" borderId="4" xfId="0" applyFill="1" applyBorder="1" applyAlignment="1" applyProtection="1">
      <alignment vertical="top" wrapText="1"/>
    </xf>
    <xf numFmtId="0" fontId="16" fillId="2" borderId="13" xfId="0" applyFont="1" applyFill="1" applyBorder="1" applyAlignment="1" applyProtection="1">
      <alignment vertical="top" wrapText="1"/>
    </xf>
    <xf numFmtId="164" fontId="0" fillId="8" borderId="20" xfId="3" applyNumberFormat="1" applyFont="1" applyFill="1" applyBorder="1" applyAlignment="1" applyProtection="1">
      <alignment horizontal="left" vertical="top"/>
    </xf>
    <xf numFmtId="164" fontId="0" fillId="8" borderId="1" xfId="0" applyNumberFormat="1" applyFill="1" applyBorder="1" applyAlignment="1" applyProtection="1">
      <alignment vertical="top"/>
    </xf>
    <xf numFmtId="164" fontId="0" fillId="8" borderId="56" xfId="0" applyNumberFormat="1" applyFill="1" applyBorder="1" applyAlignment="1" applyProtection="1">
      <alignment vertical="top"/>
    </xf>
    <xf numFmtId="0" fontId="17" fillId="2" borderId="45" xfId="1" applyFont="1" applyFill="1" applyBorder="1" applyAlignment="1" applyProtection="1">
      <alignment horizontal="center" vertical="center" wrapText="1"/>
      <protection locked="0"/>
    </xf>
    <xf numFmtId="0" fontId="17" fillId="2" borderId="5" xfId="1" applyFont="1" applyFill="1" applyBorder="1" applyAlignment="1" applyProtection="1">
      <alignment horizontal="center" vertical="center" wrapText="1"/>
      <protection locked="0"/>
    </xf>
    <xf numFmtId="0" fontId="17" fillId="2" borderId="8" xfId="1" applyFont="1" applyFill="1" applyBorder="1" applyAlignment="1" applyProtection="1">
      <alignment horizontal="center" vertical="center" wrapText="1"/>
      <protection locked="0"/>
    </xf>
    <xf numFmtId="0" fontId="1" fillId="10" borderId="1" xfId="0" applyFont="1" applyFill="1" applyBorder="1" applyAlignment="1">
      <alignment horizontal="center" vertical="center" wrapText="1"/>
    </xf>
    <xf numFmtId="0" fontId="2" fillId="4" borderId="1" xfId="1" applyFill="1" applyBorder="1" applyAlignment="1">
      <alignment wrapText="1"/>
    </xf>
    <xf numFmtId="0" fontId="0" fillId="4" borderId="61" xfId="0" applyFill="1" applyBorder="1" applyAlignment="1">
      <alignment horizontal="left" vertical="center" wrapText="1"/>
    </xf>
    <xf numFmtId="0" fontId="10" fillId="0" borderId="0" xfId="0" applyFont="1" applyAlignment="1" applyProtection="1">
      <alignment horizontal="left" wrapText="1"/>
    </xf>
    <xf numFmtId="0" fontId="3" fillId="4" borderId="37" xfId="1" applyFont="1" applyFill="1" applyBorder="1" applyAlignment="1" applyProtection="1">
      <alignment horizontal="center" vertical="center" wrapText="1"/>
    </xf>
    <xf numFmtId="0" fontId="4" fillId="2" borderId="26" xfId="0" applyFont="1" applyFill="1" applyBorder="1" applyAlignment="1">
      <alignment horizontal="center" vertical="center" wrapText="1"/>
    </xf>
    <xf numFmtId="0" fontId="4" fillId="13" borderId="11" xfId="0" applyFont="1" applyFill="1" applyBorder="1" applyAlignment="1" applyProtection="1">
      <alignment vertical="center" wrapText="1"/>
    </xf>
    <xf numFmtId="0" fontId="0" fillId="0" borderId="0" xfId="0" applyBorder="1" applyAlignment="1" applyProtection="1">
      <alignment wrapText="1"/>
    </xf>
    <xf numFmtId="0" fontId="3" fillId="0" borderId="0" xfId="0" applyFont="1" applyAlignment="1">
      <alignment horizontal="left" vertical="top"/>
    </xf>
    <xf numFmtId="0" fontId="3" fillId="0" borderId="0" xfId="0" applyFont="1" applyAlignment="1" applyProtection="1">
      <alignment horizontal="left" vertical="top"/>
    </xf>
    <xf numFmtId="0" fontId="17" fillId="2" borderId="26" xfId="1"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2" fillId="8" borderId="55" xfId="1" applyFill="1" applyBorder="1" applyAlignment="1" applyProtection="1">
      <alignment horizontal="center" vertical="center" wrapText="1"/>
    </xf>
    <xf numFmtId="0" fontId="0" fillId="4" borderId="65" xfId="0" applyFill="1" applyBorder="1" applyAlignment="1" applyProtection="1">
      <alignment horizontal="center" vertical="center"/>
    </xf>
    <xf numFmtId="0" fontId="2" fillId="4" borderId="40" xfId="1" applyFill="1" applyBorder="1" applyAlignment="1" applyProtection="1">
      <alignment horizontal="center" vertical="center" wrapText="1"/>
      <protection locked="0"/>
    </xf>
    <xf numFmtId="14" fontId="3" fillId="4" borderId="39" xfId="0" applyNumberFormat="1" applyFont="1" applyFill="1" applyBorder="1" applyAlignment="1" applyProtection="1">
      <alignment horizontal="center" vertical="center" wrapText="1"/>
    </xf>
    <xf numFmtId="0" fontId="3" fillId="4" borderId="43" xfId="1" applyFont="1" applyFill="1" applyBorder="1" applyAlignment="1" applyProtection="1">
      <alignment horizontal="center" vertical="center" wrapText="1"/>
    </xf>
    <xf numFmtId="0" fontId="3" fillId="4" borderId="68" xfId="1" applyFont="1" applyFill="1" applyBorder="1" applyAlignment="1" applyProtection="1">
      <alignment horizontal="center" vertical="center" wrapText="1"/>
    </xf>
    <xf numFmtId="0" fontId="3" fillId="4" borderId="39" xfId="1" applyFont="1" applyFill="1" applyBorder="1" applyAlignment="1" applyProtection="1">
      <alignment horizontal="center" vertical="center" wrapText="1"/>
    </xf>
    <xf numFmtId="0" fontId="2" fillId="8" borderId="14" xfId="1" applyFill="1" applyBorder="1" applyAlignment="1" applyProtection="1">
      <alignment horizontal="center" vertical="center" wrapText="1"/>
    </xf>
    <xf numFmtId="0" fontId="2" fillId="3" borderId="3" xfId="1" applyFill="1" applyBorder="1" applyAlignment="1" applyProtection="1">
      <alignment horizontal="center" vertical="center" wrapText="1"/>
    </xf>
    <xf numFmtId="0" fontId="2" fillId="4" borderId="3" xfId="1" applyFill="1" applyBorder="1" applyAlignment="1" applyProtection="1">
      <alignment horizontal="center" vertical="center" wrapText="1"/>
    </xf>
    <xf numFmtId="0" fontId="2" fillId="8" borderId="13" xfId="1" applyFill="1" applyBorder="1" applyAlignment="1" applyProtection="1">
      <alignment horizontal="center" vertical="center" wrapText="1"/>
    </xf>
    <xf numFmtId="0" fontId="2" fillId="3" borderId="8" xfId="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protection locked="0"/>
    </xf>
    <xf numFmtId="0" fontId="0" fillId="4" borderId="67" xfId="0" applyFill="1" applyBorder="1" applyAlignment="1" applyProtection="1">
      <alignment horizontal="center" vertical="center" wrapText="1"/>
    </xf>
    <xf numFmtId="0" fontId="0" fillId="4" borderId="69" xfId="0" applyFill="1" applyBorder="1" applyAlignment="1" applyProtection="1">
      <alignment horizontal="center" vertical="center" wrapText="1"/>
    </xf>
    <xf numFmtId="0" fontId="3" fillId="4" borderId="27" xfId="1" applyFont="1" applyFill="1" applyBorder="1" applyAlignment="1" applyProtection="1">
      <alignment horizontal="center" vertical="center" wrapText="1"/>
    </xf>
    <xf numFmtId="0" fontId="3" fillId="4" borderId="62" xfId="1" applyFont="1" applyFill="1" applyBorder="1" applyAlignment="1" applyProtection="1">
      <alignment horizontal="center" vertical="center" wrapText="1"/>
    </xf>
    <xf numFmtId="0" fontId="0" fillId="4" borderId="70" xfId="0" applyFill="1" applyBorder="1" applyAlignment="1" applyProtection="1">
      <alignment horizontal="center" vertical="center" wrapText="1"/>
    </xf>
    <xf numFmtId="0" fontId="3" fillId="4" borderId="23" xfId="1" applyFont="1" applyFill="1" applyBorder="1" applyAlignment="1" applyProtection="1">
      <alignment horizontal="center" vertical="center" wrapText="1"/>
    </xf>
    <xf numFmtId="0" fontId="0" fillId="4" borderId="71" xfId="0" applyFill="1" applyBorder="1" applyAlignment="1" applyProtection="1">
      <alignment horizontal="center" vertical="center" wrapText="1"/>
    </xf>
    <xf numFmtId="0" fontId="0" fillId="8" borderId="1" xfId="0" applyFill="1" applyBorder="1" applyAlignment="1">
      <alignment horizontal="left" vertical="center" wrapText="1"/>
    </xf>
    <xf numFmtId="164" fontId="0" fillId="8" borderId="1" xfId="0" applyNumberFormat="1" applyFill="1" applyBorder="1" applyAlignment="1">
      <alignment horizontal="center" vertical="center" wrapText="1"/>
    </xf>
    <xf numFmtId="10" fontId="0" fillId="8" borderId="1" xfId="0" applyNumberFormat="1" applyFill="1" applyBorder="1" applyAlignment="1">
      <alignment horizontal="center" vertical="center" wrapText="1"/>
    </xf>
    <xf numFmtId="165" fontId="0" fillId="8" borderId="1" xfId="0" applyNumberFormat="1" applyFill="1" applyBorder="1" applyAlignment="1">
      <alignment horizontal="center" vertical="center" wrapText="1"/>
    </xf>
    <xf numFmtId="164" fontId="0" fillId="8" borderId="16" xfId="0" applyNumberFormat="1" applyFill="1" applyBorder="1" applyAlignment="1">
      <alignment horizontal="center" vertical="center" wrapText="1"/>
    </xf>
    <xf numFmtId="0" fontId="0" fillId="8" borderId="1" xfId="0" applyFill="1" applyBorder="1" applyAlignment="1">
      <alignment horizontal="center" vertical="center" wrapText="1"/>
    </xf>
    <xf numFmtId="164" fontId="0" fillId="8" borderId="1" xfId="0" applyNumberFormat="1" applyFill="1" applyBorder="1" applyAlignment="1">
      <alignment horizontal="center" vertical="center"/>
    </xf>
    <xf numFmtId="0" fontId="0" fillId="8" borderId="1" xfId="0" applyFill="1" applyBorder="1" applyAlignment="1">
      <alignment horizontal="center" vertical="center"/>
    </xf>
    <xf numFmtId="164" fontId="0" fillId="8" borderId="16" xfId="0" applyNumberFormat="1" applyFill="1" applyBorder="1" applyAlignment="1">
      <alignment horizontal="center" vertical="center"/>
    </xf>
    <xf numFmtId="0" fontId="0" fillId="8" borderId="1" xfId="0" applyFill="1" applyBorder="1" applyAlignment="1">
      <alignment horizontal="left" vertical="center"/>
    </xf>
    <xf numFmtId="164" fontId="0" fillId="8" borderId="1" xfId="0" applyNumberFormat="1" applyFill="1" applyBorder="1" applyAlignment="1">
      <alignment vertical="center"/>
    </xf>
    <xf numFmtId="0" fontId="0" fillId="8" borderId="41" xfId="0" applyFill="1" applyBorder="1" applyAlignment="1">
      <alignment horizontal="left" vertical="center" wrapText="1"/>
    </xf>
    <xf numFmtId="164" fontId="0" fillId="8" borderId="41" xfId="0" applyNumberFormat="1" applyFill="1" applyBorder="1" applyAlignment="1">
      <alignment horizontal="center" vertical="center" wrapText="1"/>
    </xf>
    <xf numFmtId="10" fontId="0" fillId="8" borderId="41" xfId="0" applyNumberFormat="1" applyFill="1" applyBorder="1" applyAlignment="1">
      <alignment horizontal="center" vertical="center" wrapText="1"/>
    </xf>
    <xf numFmtId="165" fontId="0" fillId="8" borderId="41" xfId="0" applyNumberFormat="1" applyFill="1" applyBorder="1" applyAlignment="1">
      <alignment horizontal="center" vertical="center" wrapText="1"/>
    </xf>
    <xf numFmtId="0" fontId="0" fillId="8" borderId="43" xfId="0" applyFill="1" applyBorder="1" applyAlignment="1">
      <alignment horizontal="left" vertical="center" wrapText="1"/>
    </xf>
    <xf numFmtId="164" fontId="0" fillId="8" borderId="43" xfId="0" applyNumberFormat="1" applyFill="1" applyBorder="1" applyAlignment="1">
      <alignment horizontal="center" vertical="center" wrapText="1"/>
    </xf>
    <xf numFmtId="10" fontId="0" fillId="8" borderId="43" xfId="0" applyNumberFormat="1" applyFill="1" applyBorder="1" applyAlignment="1">
      <alignment horizontal="center" vertical="center" wrapText="1"/>
    </xf>
    <xf numFmtId="165" fontId="0" fillId="8" borderId="43" xfId="0" applyNumberFormat="1" applyFill="1" applyBorder="1" applyAlignment="1">
      <alignment horizontal="center" vertical="center" wrapText="1"/>
    </xf>
    <xf numFmtId="0" fontId="0" fillId="8" borderId="0" xfId="0" applyFill="1" applyBorder="1" applyAlignment="1">
      <alignment horizontal="left" vertical="center" wrapText="1"/>
    </xf>
    <xf numFmtId="164" fontId="0" fillId="8" borderId="0" xfId="0" applyNumberFormat="1" applyFill="1" applyBorder="1" applyAlignment="1">
      <alignment horizontal="center" vertical="center" wrapText="1"/>
    </xf>
    <xf numFmtId="10" fontId="0" fillId="8" borderId="0" xfId="0" applyNumberFormat="1" applyFill="1" applyBorder="1" applyAlignment="1">
      <alignment horizontal="center" vertical="center" wrapText="1"/>
    </xf>
    <xf numFmtId="165" fontId="0" fillId="8" borderId="0" xfId="0" applyNumberFormat="1" applyFill="1" applyBorder="1" applyAlignment="1">
      <alignment horizontal="center" vertical="center" wrapText="1"/>
    </xf>
    <xf numFmtId="0" fontId="2" fillId="0" borderId="0" xfId="1" applyAlignment="1">
      <alignment wrapText="1"/>
    </xf>
    <xf numFmtId="0" fontId="2" fillId="0" borderId="0" xfId="1"/>
    <xf numFmtId="0" fontId="0" fillId="5" borderId="16" xfId="0" applyFont="1" applyFill="1" applyBorder="1" applyAlignment="1" applyProtection="1">
      <alignment horizontal="left" vertical="center" wrapText="1"/>
    </xf>
    <xf numFmtId="0" fontId="0" fillId="4" borderId="22" xfId="0" applyFill="1" applyBorder="1" applyAlignment="1">
      <alignment horizontal="left" vertical="center" wrapText="1"/>
    </xf>
    <xf numFmtId="0" fontId="0" fillId="4" borderId="16" xfId="0" applyFill="1" applyBorder="1" applyAlignment="1">
      <alignment horizontal="left" vertical="center" wrapText="1"/>
    </xf>
    <xf numFmtId="0" fontId="7" fillId="13" borderId="0" xfId="0" applyFont="1" applyFill="1" applyAlignment="1" applyProtection="1"/>
    <xf numFmtId="0" fontId="4" fillId="2" borderId="33" xfId="0" applyFont="1" applyFill="1" applyBorder="1" applyAlignment="1">
      <alignment horizontal="center" vertical="center" wrapText="1"/>
    </xf>
    <xf numFmtId="0" fontId="0" fillId="0" borderId="2" xfId="0" applyBorder="1" applyAlignment="1">
      <alignment vertical="center"/>
    </xf>
    <xf numFmtId="0" fontId="0" fillId="0" borderId="2" xfId="0" applyBorder="1"/>
    <xf numFmtId="0" fontId="0" fillId="0" borderId="2" xfId="0" applyBorder="1" applyAlignment="1">
      <alignment horizontal="center"/>
    </xf>
    <xf numFmtId="0" fontId="0" fillId="0" borderId="0" xfId="0" applyBorder="1" applyAlignment="1">
      <alignment wrapText="1"/>
    </xf>
    <xf numFmtId="0" fontId="4" fillId="2" borderId="1" xfId="0" applyFont="1" applyFill="1" applyBorder="1" applyAlignment="1">
      <alignment horizontal="center" vertical="center" wrapText="1"/>
    </xf>
    <xf numFmtId="0" fontId="2" fillId="9" borderId="1" xfId="1" applyFill="1" applyBorder="1" applyAlignment="1">
      <alignment wrapText="1"/>
    </xf>
    <xf numFmtId="0" fontId="0" fillId="9" borderId="1" xfId="0" applyFill="1" applyBorder="1"/>
    <xf numFmtId="0" fontId="0" fillId="9" borderId="1" xfId="0" applyFill="1" applyBorder="1" applyAlignment="1">
      <alignment wrapText="1"/>
    </xf>
    <xf numFmtId="0" fontId="0" fillId="9" borderId="1" xfId="0" applyFill="1" applyBorder="1" applyAlignment="1">
      <alignment vertical="center"/>
    </xf>
    <xf numFmtId="0" fontId="0" fillId="9" borderId="1" xfId="0" applyFill="1" applyBorder="1" applyAlignment="1">
      <alignment vertical="center" wrapText="1"/>
    </xf>
    <xf numFmtId="0" fontId="0" fillId="9" borderId="1" xfId="0" applyFill="1" applyBorder="1" applyAlignment="1">
      <alignment horizontal="center"/>
    </xf>
    <xf numFmtId="0" fontId="0" fillId="9" borderId="1" xfId="0" applyFill="1" applyBorder="1" applyAlignment="1">
      <alignment horizontal="center" wrapText="1"/>
    </xf>
    <xf numFmtId="0" fontId="0" fillId="13" borderId="0" xfId="0" applyFill="1"/>
    <xf numFmtId="0" fontId="0" fillId="13" borderId="0" xfId="0" applyFill="1" applyAlignment="1">
      <alignment wrapText="1"/>
    </xf>
    <xf numFmtId="0" fontId="1" fillId="11" borderId="14" xfId="0" applyFont="1" applyFill="1" applyBorder="1" applyAlignment="1">
      <alignment horizontal="center" wrapText="1"/>
    </xf>
    <xf numFmtId="0" fontId="0" fillId="11" borderId="64" xfId="0" applyFill="1" applyBorder="1" applyAlignment="1">
      <alignment horizontal="left"/>
    </xf>
    <xf numFmtId="0" fontId="0" fillId="11" borderId="46" xfId="0" applyFill="1" applyBorder="1" applyAlignment="1">
      <alignment horizontal="left"/>
    </xf>
    <xf numFmtId="0" fontId="0" fillId="11" borderId="72" xfId="0" applyFill="1" applyBorder="1" applyAlignment="1">
      <alignment horizontal="left"/>
    </xf>
    <xf numFmtId="0" fontId="0" fillId="11" borderId="72" xfId="0" applyFill="1" applyBorder="1" applyAlignment="1">
      <alignment horizontal="left" wrapText="1"/>
    </xf>
    <xf numFmtId="0" fontId="0" fillId="2" borderId="1" xfId="0" applyFill="1" applyBorder="1"/>
    <xf numFmtId="0" fontId="0" fillId="5" borderId="1" xfId="0" applyFill="1" applyBorder="1" applyAlignment="1">
      <alignment horizontal="left"/>
    </xf>
    <xf numFmtId="0" fontId="0" fillId="8" borderId="1" xfId="0" applyFill="1" applyBorder="1" applyAlignment="1">
      <alignment horizontal="left"/>
    </xf>
    <xf numFmtId="164" fontId="0" fillId="8" borderId="1" xfId="0" applyNumberFormat="1" applyFill="1" applyBorder="1"/>
    <xf numFmtId="0" fontId="0" fillId="4" borderId="1" xfId="0" applyFill="1" applyBorder="1"/>
    <xf numFmtId="0" fontId="0" fillId="4" borderId="1" xfId="0" applyFill="1" applyBorder="1" applyAlignment="1">
      <alignment vertical="center" wrapText="1"/>
    </xf>
    <xf numFmtId="0" fontId="0" fillId="0" borderId="0" xfId="0" applyAlignment="1" applyProtection="1">
      <alignment vertical="top" wrapText="1"/>
    </xf>
    <xf numFmtId="0" fontId="7" fillId="6" borderId="0" xfId="0" applyFont="1" applyFill="1" applyAlignment="1" applyProtection="1">
      <protection locked="0"/>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vertical="top"/>
      <protection locked="0"/>
    </xf>
    <xf numFmtId="0" fontId="0" fillId="0" borderId="0" xfId="0" applyAlignment="1" applyProtection="1">
      <alignment horizontal="left"/>
      <protection locked="0"/>
    </xf>
    <xf numFmtId="0" fontId="0" fillId="0" borderId="0" xfId="0" applyFont="1" applyAlignment="1" applyProtection="1">
      <alignment vertical="center" wrapText="1"/>
      <protection locked="0"/>
    </xf>
    <xf numFmtId="0" fontId="7" fillId="13" borderId="0" xfId="0" applyFont="1" applyFill="1" applyAlignment="1" applyProtection="1">
      <protection locked="0"/>
    </xf>
    <xf numFmtId="0" fontId="0" fillId="0" borderId="0" xfId="0" applyAlignment="1" applyProtection="1">
      <alignment horizontal="left" vertical="center" wrapText="1"/>
      <protection locked="0"/>
    </xf>
    <xf numFmtId="0" fontId="10" fillId="0" borderId="0" xfId="0" applyFont="1" applyAlignment="1" applyProtection="1">
      <alignment horizontal="left" wrapText="1"/>
      <protection locked="0"/>
    </xf>
    <xf numFmtId="0" fontId="4" fillId="2" borderId="13" xfId="0" applyFont="1" applyFill="1" applyBorder="1" applyAlignment="1" applyProtection="1">
      <alignment horizontal="center" vertical="center" wrapText="1"/>
    </xf>
    <xf numFmtId="0" fontId="4" fillId="2" borderId="11" xfId="0" applyFont="1" applyFill="1" applyBorder="1" applyAlignment="1">
      <alignment vertical="center" wrapText="1"/>
    </xf>
    <xf numFmtId="0" fontId="1" fillId="2" borderId="5" xfId="0" applyFont="1" applyFill="1" applyBorder="1"/>
    <xf numFmtId="0" fontId="7" fillId="6" borderId="0" xfId="0" applyFont="1" applyFill="1" applyAlignment="1" applyProtection="1">
      <alignment wrapText="1"/>
    </xf>
    <xf numFmtId="0" fontId="0" fillId="0" borderId="0" xfId="0" applyAlignment="1" applyProtection="1">
      <alignment horizontal="left" wrapText="1"/>
    </xf>
    <xf numFmtId="0" fontId="13" fillId="8" borderId="19" xfId="0" applyFont="1" applyFill="1" applyBorder="1" applyAlignment="1" applyProtection="1">
      <alignment vertical="top" wrapText="1"/>
    </xf>
    <xf numFmtId="0" fontId="13" fillId="8" borderId="17" xfId="0" applyFont="1" applyFill="1" applyBorder="1" applyAlignment="1" applyProtection="1">
      <alignment vertical="top" wrapText="1"/>
    </xf>
    <xf numFmtId="164" fontId="13" fillId="8" borderId="17" xfId="0" applyNumberFormat="1" applyFont="1" applyFill="1" applyBorder="1" applyAlignment="1" applyProtection="1">
      <alignment vertical="top" wrapText="1"/>
    </xf>
    <xf numFmtId="0" fontId="13" fillId="8" borderId="47" xfId="0" applyFont="1" applyFill="1" applyBorder="1" applyAlignment="1" applyProtection="1">
      <alignment vertical="top" wrapText="1"/>
    </xf>
    <xf numFmtId="0" fontId="13" fillId="4" borderId="17" xfId="0" applyFont="1" applyFill="1" applyBorder="1" applyAlignment="1" applyProtection="1">
      <alignment vertical="top" wrapText="1"/>
    </xf>
    <xf numFmtId="0" fontId="13" fillId="4" borderId="65" xfId="0" applyFont="1" applyFill="1" applyBorder="1" applyAlignment="1" applyProtection="1">
      <alignment vertical="top" wrapText="1"/>
    </xf>
    <xf numFmtId="0" fontId="13" fillId="4" borderId="30" xfId="0" applyFont="1" applyFill="1" applyBorder="1" applyAlignment="1" applyProtection="1">
      <alignment vertical="top" wrapText="1"/>
    </xf>
    <xf numFmtId="0" fontId="13" fillId="0" borderId="0" xfId="0" applyFont="1" applyFill="1" applyBorder="1" applyAlignment="1" applyProtection="1">
      <alignment vertical="top" wrapText="1"/>
    </xf>
    <xf numFmtId="0" fontId="13" fillId="9" borderId="19" xfId="0" applyFont="1" applyFill="1" applyBorder="1" applyAlignment="1" applyProtection="1">
      <alignment vertical="top" wrapText="1"/>
    </xf>
    <xf numFmtId="0" fontId="13" fillId="9" borderId="47" xfId="0" applyFont="1" applyFill="1" applyBorder="1" applyAlignment="1" applyProtection="1">
      <alignment vertical="top" wrapText="1"/>
    </xf>
    <xf numFmtId="0" fontId="0" fillId="13" borderId="0" xfId="0" applyFill="1" applyBorder="1" applyAlignment="1" applyProtection="1">
      <alignment vertical="top" wrapText="1"/>
    </xf>
    <xf numFmtId="0" fontId="4" fillId="2" borderId="6" xfId="0" applyFont="1" applyFill="1" applyBorder="1" applyAlignment="1">
      <alignment vertical="center" wrapText="1"/>
    </xf>
    <xf numFmtId="0" fontId="13" fillId="13" borderId="0" xfId="0" applyFont="1" applyFill="1" applyBorder="1" applyAlignment="1" applyProtection="1">
      <alignment vertical="top" wrapText="1"/>
    </xf>
    <xf numFmtId="0" fontId="18" fillId="4" borderId="13" xfId="0" applyFont="1" applyFill="1" applyBorder="1" applyAlignment="1" applyProtection="1">
      <alignment horizontal="center" vertical="center" wrapText="1"/>
    </xf>
    <xf numFmtId="0" fontId="0" fillId="4" borderId="37" xfId="0" applyFill="1" applyBorder="1" applyAlignment="1" applyProtection="1">
      <alignment vertical="top" wrapText="1"/>
    </xf>
    <xf numFmtId="0" fontId="0" fillId="0" borderId="10" xfId="0" applyFill="1" applyBorder="1" applyAlignment="1" applyProtection="1">
      <alignment vertical="top"/>
    </xf>
    <xf numFmtId="0" fontId="0" fillId="13" borderId="10" xfId="0" applyFill="1" applyBorder="1" applyAlignment="1" applyProtection="1">
      <alignment vertical="top" wrapText="1"/>
    </xf>
    <xf numFmtId="0" fontId="1" fillId="0" borderId="0" xfId="0" applyFont="1"/>
    <xf numFmtId="0" fontId="17" fillId="2" borderId="7" xfId="1"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xf>
    <xf numFmtId="0" fontId="0" fillId="4" borderId="1" xfId="0" applyFill="1" applyBorder="1" applyAlignment="1" applyProtection="1">
      <alignment vertical="top" wrapText="1"/>
    </xf>
    <xf numFmtId="0" fontId="0" fillId="4" borderId="20" xfId="0" applyFill="1" applyBorder="1" applyAlignment="1" applyProtection="1">
      <alignment vertical="top" wrapText="1"/>
    </xf>
    <xf numFmtId="0" fontId="13" fillId="4" borderId="47" xfId="0" applyFont="1" applyFill="1" applyBorder="1" applyAlignment="1" applyProtection="1">
      <alignment vertical="top" wrapText="1"/>
    </xf>
    <xf numFmtId="0" fontId="4" fillId="2" borderId="44" xfId="0" applyFont="1" applyFill="1" applyBorder="1" applyAlignment="1" applyProtection="1">
      <alignment horizontal="left" vertical="center" wrapText="1"/>
    </xf>
    <xf numFmtId="0" fontId="2" fillId="13" borderId="0" xfId="1" applyFill="1" applyBorder="1" applyAlignment="1" applyProtection="1">
      <alignment vertical="top" wrapText="1"/>
      <protection locked="0"/>
    </xf>
    <xf numFmtId="0" fontId="0" fillId="0" borderId="0" xfId="0" applyBorder="1" applyProtection="1">
      <protection locked="0"/>
    </xf>
    <xf numFmtId="0" fontId="2" fillId="0" borderId="0" xfId="1" applyAlignment="1" applyProtection="1">
      <protection locked="0"/>
    </xf>
    <xf numFmtId="0" fontId="0" fillId="0" borderId="0" xfId="0" applyFont="1" applyAlignment="1" applyProtection="1">
      <alignment vertical="center"/>
      <protection locked="0"/>
    </xf>
    <xf numFmtId="0" fontId="0" fillId="0" borderId="0" xfId="0" applyFont="1" applyAlignment="1" applyProtection="1">
      <alignment horizontal="left" vertical="center" wrapText="1"/>
      <protection locked="0"/>
    </xf>
    <xf numFmtId="0" fontId="4" fillId="2" borderId="73" xfId="0" applyFont="1" applyFill="1" applyBorder="1" applyAlignment="1" applyProtection="1">
      <alignment horizontal="center" vertical="center" wrapText="1"/>
      <protection locked="0"/>
    </xf>
    <xf numFmtId="0" fontId="0" fillId="3" borderId="74" xfId="0" applyFill="1" applyBorder="1" applyAlignment="1" applyProtection="1">
      <alignment horizontal="center" vertical="center" wrapText="1"/>
      <protection locked="0"/>
    </xf>
    <xf numFmtId="0" fontId="0" fillId="3" borderId="75" xfId="0" applyFill="1" applyBorder="1" applyAlignment="1" applyProtection="1">
      <alignment horizontal="center" vertical="center" wrapText="1"/>
      <protection locked="0"/>
    </xf>
    <xf numFmtId="0" fontId="0" fillId="3" borderId="77" xfId="0" applyFill="1" applyBorder="1" applyAlignment="1" applyProtection="1">
      <alignment horizontal="center" vertical="center" wrapText="1"/>
      <protection locked="0"/>
    </xf>
    <xf numFmtId="0" fontId="0" fillId="3" borderId="78" xfId="0" applyFill="1" applyBorder="1" applyAlignment="1" applyProtection="1">
      <alignment horizontal="center" vertical="center" wrapText="1"/>
      <protection locked="0"/>
    </xf>
    <xf numFmtId="0" fontId="17" fillId="2" borderId="13" xfId="1" applyFont="1" applyFill="1" applyBorder="1" applyAlignment="1" applyProtection="1">
      <alignment horizontal="center" vertical="center" wrapText="1"/>
      <protection locked="0"/>
    </xf>
    <xf numFmtId="0" fontId="0" fillId="4" borderId="39" xfId="0" applyFill="1" applyBorder="1" applyAlignment="1" applyProtection="1">
      <alignment vertical="top" wrapText="1"/>
    </xf>
    <xf numFmtId="0" fontId="0" fillId="14" borderId="0" xfId="0" applyFill="1" applyBorder="1" applyAlignment="1" applyProtection="1">
      <alignment vertical="top" wrapText="1"/>
    </xf>
    <xf numFmtId="0" fontId="0" fillId="4" borderId="48" xfId="0" applyFill="1" applyBorder="1" applyAlignment="1" applyProtection="1">
      <alignment vertical="top" wrapText="1"/>
    </xf>
    <xf numFmtId="0" fontId="0" fillId="0" borderId="0" xfId="0"/>
    <xf numFmtId="14" fontId="0" fillId="4" borderId="1" xfId="0" applyNumberFormat="1" applyFill="1" applyBorder="1"/>
    <xf numFmtId="0" fontId="1" fillId="2" borderId="1" xfId="0" applyFont="1" applyFill="1" applyBorder="1"/>
    <xf numFmtId="0" fontId="0" fillId="9" borderId="43" xfId="0" applyFill="1" applyBorder="1" applyAlignment="1">
      <alignment wrapText="1"/>
    </xf>
    <xf numFmtId="0" fontId="0" fillId="9" borderId="43" xfId="0" applyFill="1" applyBorder="1"/>
    <xf numFmtId="0" fontId="0" fillId="4" borderId="1" xfId="0" applyFill="1" applyBorder="1" applyAlignment="1">
      <alignment horizontal="left" vertical="center" wrapText="1"/>
    </xf>
    <xf numFmtId="0" fontId="0" fillId="5" borderId="1" xfId="0" applyFill="1" applyBorder="1" applyAlignment="1">
      <alignment horizontal="left" wrapText="1"/>
    </xf>
    <xf numFmtId="0" fontId="2" fillId="4" borderId="63" xfId="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0" fontId="2" fillId="4" borderId="43" xfId="1" applyFill="1" applyBorder="1" applyAlignment="1" applyProtection="1">
      <alignment horizontal="center" vertical="center" wrapText="1"/>
      <protection locked="0"/>
    </xf>
    <xf numFmtId="0" fontId="3" fillId="4" borderId="65" xfId="1" applyFont="1" applyFill="1" applyBorder="1" applyAlignment="1" applyProtection="1">
      <alignment horizontal="center" vertical="center" wrapText="1"/>
    </xf>
    <xf numFmtId="0" fontId="0" fillId="4" borderId="63" xfId="0" applyFill="1" applyBorder="1" applyAlignment="1" applyProtection="1">
      <alignment horizontal="center" vertical="center" wrapText="1"/>
    </xf>
    <xf numFmtId="0" fontId="2" fillId="3" borderId="63" xfId="1" applyFill="1" applyBorder="1" applyAlignment="1" applyProtection="1">
      <alignment horizontal="center" vertical="center" wrapText="1"/>
    </xf>
    <xf numFmtId="0" fontId="0" fillId="8" borderId="1" xfId="0" applyFill="1" applyBorder="1" applyAlignment="1" applyProtection="1">
      <alignment vertical="center" wrapText="1"/>
    </xf>
    <xf numFmtId="164" fontId="0" fillId="8" borderId="1" xfId="0" applyNumberFormat="1" applyFill="1" applyBorder="1" applyAlignment="1" applyProtection="1">
      <alignment horizontal="center" vertical="center" wrapText="1"/>
    </xf>
    <xf numFmtId="164" fontId="0" fillId="8" borderId="1" xfId="0" applyNumberFormat="1" applyFill="1" applyBorder="1" applyAlignment="1" applyProtection="1">
      <alignment vertical="center" wrapText="1"/>
    </xf>
    <xf numFmtId="0" fontId="2" fillId="3" borderId="70" xfId="1" applyFill="1" applyBorder="1" applyAlignment="1" applyProtection="1">
      <alignment horizontal="center" vertical="center" wrapText="1"/>
    </xf>
    <xf numFmtId="0" fontId="1" fillId="2" borderId="56" xfId="0" applyFont="1" applyFill="1" applyBorder="1" applyAlignment="1" applyProtection="1">
      <alignment horizontal="left" vertical="center" wrapText="1"/>
    </xf>
    <xf numFmtId="0" fontId="2" fillId="8" borderId="23" xfId="1" applyFill="1" applyBorder="1" applyAlignment="1" applyProtection="1">
      <alignment horizontal="center" vertical="center" wrapText="1"/>
    </xf>
    <xf numFmtId="164" fontId="0" fillId="8" borderId="43" xfId="0" applyNumberFormat="1" applyFill="1" applyBorder="1" applyAlignment="1" applyProtection="1">
      <alignment horizontal="center" vertical="center" wrapText="1"/>
    </xf>
    <xf numFmtId="0" fontId="0" fillId="8" borderId="43" xfId="0" applyFill="1" applyBorder="1" applyAlignment="1" applyProtection="1">
      <alignment vertical="center" wrapText="1"/>
    </xf>
    <xf numFmtId="164" fontId="0" fillId="8" borderId="43" xfId="0" applyNumberFormat="1" applyFill="1" applyBorder="1" applyAlignment="1" applyProtection="1">
      <alignment vertical="center" wrapText="1"/>
    </xf>
    <xf numFmtId="164" fontId="0" fillId="8" borderId="56" xfId="0" applyNumberFormat="1" applyFill="1" applyBorder="1" applyAlignment="1" applyProtection="1">
      <alignment horizontal="center" vertical="center" wrapText="1"/>
    </xf>
    <xf numFmtId="0" fontId="0" fillId="8" borderId="56" xfId="0" applyFill="1" applyBorder="1" applyAlignment="1" applyProtection="1">
      <alignment vertical="center" wrapText="1"/>
    </xf>
    <xf numFmtId="0" fontId="2" fillId="8" borderId="18" xfId="1" applyFill="1" applyBorder="1" applyAlignment="1" applyProtection="1">
      <alignment horizontal="center" vertical="center" wrapText="1"/>
    </xf>
    <xf numFmtId="14" fontId="3" fillId="4" borderId="70" xfId="0" applyNumberFormat="1" applyFont="1" applyFill="1" applyBorder="1" applyAlignment="1" applyProtection="1">
      <alignment horizontal="left" vertical="center" wrapText="1"/>
    </xf>
    <xf numFmtId="0" fontId="0" fillId="3" borderId="4" xfId="0" applyFill="1" applyBorder="1" applyAlignment="1" applyProtection="1">
      <alignment horizontal="center" vertical="center" wrapText="1"/>
      <protection locked="0"/>
    </xf>
    <xf numFmtId="0" fontId="0" fillId="3" borderId="2" xfId="0" applyFill="1" applyBorder="1" applyAlignment="1" applyProtection="1">
      <alignment horizontal="left" vertical="center" wrapText="1"/>
    </xf>
    <xf numFmtId="0" fontId="2" fillId="4" borderId="23" xfId="1" applyFill="1" applyBorder="1" applyAlignment="1" applyProtection="1">
      <alignment horizontal="center" vertical="center" wrapText="1"/>
    </xf>
    <xf numFmtId="0" fontId="0" fillId="3" borderId="48" xfId="0" applyFill="1" applyBorder="1" applyAlignment="1" applyProtection="1">
      <alignment horizontal="center" vertical="center" wrapText="1"/>
      <protection locked="0"/>
    </xf>
    <xf numFmtId="0" fontId="0" fillId="0" borderId="0" xfId="0"/>
    <xf numFmtId="164" fontId="0" fillId="8" borderId="1" xfId="0" applyNumberFormat="1" applyFill="1" applyBorder="1" applyAlignment="1">
      <alignment vertical="center" wrapText="1"/>
    </xf>
    <xf numFmtId="0" fontId="2" fillId="4" borderId="0" xfId="1" applyFill="1" applyAlignment="1">
      <alignment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4" borderId="0" xfId="1" applyFill="1" applyAlignment="1">
      <alignment vertical="center" wrapText="1"/>
    </xf>
    <xf numFmtId="0" fontId="2" fillId="4" borderId="2" xfId="1" applyFill="1" applyBorder="1" applyAlignment="1">
      <alignment horizontal="center" vertical="center" wrapText="1"/>
    </xf>
    <xf numFmtId="0" fontId="2" fillId="15" borderId="0" xfId="1" applyFill="1" applyAlignment="1">
      <alignment wrapText="1"/>
    </xf>
    <xf numFmtId="0" fontId="2" fillId="15" borderId="0" xfId="1" applyFill="1" applyAlignment="1">
      <alignment vertical="center" wrapText="1"/>
    </xf>
    <xf numFmtId="0" fontId="2" fillId="4" borderId="0" xfId="1" applyFill="1" applyAlignment="1">
      <alignment horizontal="center" wrapText="1"/>
    </xf>
    <xf numFmtId="0" fontId="1" fillId="7" borderId="23" xfId="0" applyFont="1" applyFill="1" applyBorder="1" applyAlignment="1">
      <alignment horizontal="center" vertical="center" wrapText="1"/>
    </xf>
    <xf numFmtId="0" fontId="0" fillId="0" borderId="0" xfId="0"/>
    <xf numFmtId="0" fontId="4" fillId="2" borderId="13" xfId="0" applyFont="1" applyFill="1" applyBorder="1" applyAlignment="1" applyProtection="1">
      <alignment horizontal="center" vertical="center" wrapText="1"/>
    </xf>
    <xf numFmtId="0" fontId="2" fillId="4" borderId="41" xfId="1" applyFill="1" applyBorder="1" applyAlignment="1">
      <alignment horizontal="center" vertical="center" wrapText="1"/>
    </xf>
    <xf numFmtId="0" fontId="2" fillId="4" borderId="43" xfId="1" applyFill="1" applyBorder="1" applyAlignment="1">
      <alignment horizontal="center" vertical="center" wrapText="1"/>
    </xf>
    <xf numFmtId="0" fontId="2" fillId="4" borderId="0" xfId="1" applyFill="1" applyBorder="1" applyAlignment="1">
      <alignment horizontal="center" vertical="center" wrapText="1"/>
    </xf>
    <xf numFmtId="0" fontId="1" fillId="10" borderId="0" xfId="0" applyFont="1" applyFill="1" applyBorder="1" applyAlignment="1">
      <alignment horizontal="center" vertical="center" wrapText="1"/>
    </xf>
    <xf numFmtId="0" fontId="0" fillId="5" borderId="64" xfId="0" applyFill="1" applyBorder="1" applyAlignment="1">
      <alignment horizontal="left" vertical="center" wrapText="1"/>
    </xf>
    <xf numFmtId="0" fontId="0" fillId="9" borderId="79" xfId="0" applyFill="1" applyBorder="1" applyAlignment="1">
      <alignment horizontal="center" vertical="center" wrapText="1"/>
    </xf>
    <xf numFmtId="0" fontId="0" fillId="8" borderId="72" xfId="0" applyFill="1" applyBorder="1" applyAlignment="1">
      <alignment horizontal="left" vertical="center" wrapText="1"/>
    </xf>
    <xf numFmtId="164" fontId="0" fillId="8" borderId="72" xfId="0" applyNumberFormat="1" applyFill="1" applyBorder="1" applyAlignment="1">
      <alignment horizontal="center" vertical="center" wrapText="1"/>
    </xf>
    <xf numFmtId="10" fontId="0" fillId="8" borderId="72" xfId="0" applyNumberFormat="1" applyFill="1" applyBorder="1" applyAlignment="1">
      <alignment horizontal="center" vertical="center" wrapText="1"/>
    </xf>
    <xf numFmtId="165" fontId="0" fillId="8" borderId="72" xfId="0" applyNumberFormat="1" applyFill="1" applyBorder="1" applyAlignment="1">
      <alignment horizontal="center" vertical="center" wrapText="1"/>
    </xf>
    <xf numFmtId="0" fontId="0" fillId="4" borderId="72" xfId="0" applyFill="1" applyBorder="1" applyAlignment="1">
      <alignment horizontal="center" vertical="center" wrapText="1"/>
    </xf>
    <xf numFmtId="0" fontId="0" fillId="4" borderId="72" xfId="0" applyFill="1" applyBorder="1" applyAlignment="1">
      <alignment horizontal="center" vertical="center"/>
    </xf>
    <xf numFmtId="0" fontId="2" fillId="4" borderId="72" xfId="1" applyFill="1" applyBorder="1" applyAlignment="1">
      <alignment horizontal="center" vertical="center" wrapText="1"/>
    </xf>
    <xf numFmtId="14" fontId="3" fillId="4" borderId="72" xfId="0" applyNumberFormat="1" applyFont="1" applyFill="1" applyBorder="1" applyAlignment="1">
      <alignment horizontal="center" vertical="center"/>
    </xf>
    <xf numFmtId="0" fontId="0" fillId="9" borderId="72" xfId="0" applyFill="1" applyBorder="1" applyAlignment="1">
      <alignment horizontal="center" vertical="center" wrapText="1"/>
    </xf>
    <xf numFmtId="0" fontId="0" fillId="4" borderId="79" xfId="0" applyFill="1" applyBorder="1" applyAlignment="1">
      <alignment horizontal="left" vertical="center" wrapText="1"/>
    </xf>
    <xf numFmtId="0" fontId="0" fillId="9" borderId="0" xfId="0" applyFill="1" applyBorder="1" applyAlignment="1">
      <alignment wrapText="1"/>
    </xf>
    <xf numFmtId="0" fontId="0" fillId="9" borderId="0" xfId="0" applyFill="1" applyBorder="1"/>
    <xf numFmtId="0" fontId="0" fillId="8" borderId="20" xfId="0" applyFill="1" applyBorder="1" applyAlignment="1">
      <alignment horizontal="center" wrapText="1"/>
    </xf>
    <xf numFmtId="164" fontId="0" fillId="8" borderId="20" xfId="0" applyNumberFormat="1" applyFill="1" applyBorder="1" applyAlignment="1">
      <alignment horizontal="center"/>
    </xf>
    <xf numFmtId="0" fontId="0" fillId="8" borderId="20" xfId="0" applyFill="1" applyBorder="1" applyAlignment="1">
      <alignment horizontal="center"/>
    </xf>
    <xf numFmtId="164" fontId="0" fillId="8" borderId="22" xfId="0" applyNumberFormat="1" applyFill="1" applyBorder="1" applyAlignment="1">
      <alignment horizontal="center"/>
    </xf>
    <xf numFmtId="0" fontId="2" fillId="15" borderId="38" xfId="1" applyFill="1" applyBorder="1" applyAlignment="1">
      <alignment vertical="center" wrapText="1"/>
    </xf>
    <xf numFmtId="0" fontId="2" fillId="4" borderId="2" xfId="1" applyFill="1" applyBorder="1" applyAlignment="1">
      <alignment wrapText="1"/>
    </xf>
    <xf numFmtId="0" fontId="3" fillId="4" borderId="0" xfId="1" applyFont="1" applyFill="1" applyBorder="1" applyAlignment="1">
      <alignment horizontal="center" vertical="center" wrapText="1"/>
    </xf>
    <xf numFmtId="0" fontId="3" fillId="4" borderId="43" xfId="1" applyFont="1" applyFill="1" applyBorder="1" applyAlignment="1">
      <alignment horizontal="center" vertical="center" wrapText="1"/>
    </xf>
    <xf numFmtId="0" fontId="3" fillId="4" borderId="28" xfId="0" applyFont="1" applyFill="1" applyBorder="1" applyAlignment="1">
      <alignment horizontal="center" vertical="center"/>
    </xf>
    <xf numFmtId="14" fontId="0" fillId="4" borderId="20" xfId="0" applyNumberFormat="1" applyFill="1" applyBorder="1" applyAlignment="1">
      <alignment horizontal="center" vertical="center"/>
    </xf>
    <xf numFmtId="14" fontId="3" fillId="4" borderId="0" xfId="1" applyNumberFormat="1" applyFont="1" applyFill="1" applyBorder="1" applyAlignment="1">
      <alignment horizontal="center" vertical="center" wrapText="1"/>
    </xf>
    <xf numFmtId="14" fontId="3" fillId="4" borderId="43" xfId="0" applyNumberFormat="1" applyFont="1" applyFill="1" applyBorder="1" applyAlignment="1">
      <alignment horizontal="center" vertical="center" wrapText="1"/>
    </xf>
    <xf numFmtId="0" fontId="4" fillId="2" borderId="79" xfId="0" applyFont="1" applyFill="1" applyBorder="1" applyAlignment="1">
      <alignment horizontal="center" vertical="center" wrapText="1"/>
    </xf>
    <xf numFmtId="0" fontId="0" fillId="11" borderId="0" xfId="0" applyFill="1" applyBorder="1" applyAlignment="1">
      <alignment horizontal="left"/>
    </xf>
    <xf numFmtId="0" fontId="0" fillId="5" borderId="61" xfId="0" applyFill="1" applyBorder="1" applyAlignment="1">
      <alignment horizontal="left" vertical="center" wrapText="1"/>
    </xf>
    <xf numFmtId="0" fontId="0" fillId="5" borderId="16" xfId="0" applyFill="1" applyBorder="1" applyAlignment="1">
      <alignment horizontal="left" vertical="center" wrapText="1"/>
    </xf>
    <xf numFmtId="0" fontId="2" fillId="8" borderId="3" xfId="1" applyFill="1" applyBorder="1" applyAlignment="1" applyProtection="1">
      <alignment horizontal="center" vertical="center" wrapText="1"/>
    </xf>
    <xf numFmtId="0" fontId="0" fillId="5" borderId="1" xfId="0" applyFill="1" applyBorder="1" applyAlignment="1" applyProtection="1">
      <alignment horizontal="left" vertical="center" wrapText="1"/>
    </xf>
    <xf numFmtId="0" fontId="4" fillId="2" borderId="24" xfId="0" applyFont="1" applyFill="1" applyBorder="1" applyAlignment="1" applyProtection="1">
      <alignment horizontal="center" vertical="center" wrapText="1"/>
    </xf>
    <xf numFmtId="0" fontId="0" fillId="5" borderId="41" xfId="0" applyFill="1" applyBorder="1" applyAlignment="1" applyProtection="1">
      <alignment horizontal="left" vertical="center" wrapText="1"/>
    </xf>
    <xf numFmtId="0" fontId="4" fillId="2" borderId="26" xfId="0" applyFont="1" applyFill="1" applyBorder="1" applyAlignment="1" applyProtection="1">
      <alignment horizontal="center" vertical="center" wrapText="1"/>
    </xf>
    <xf numFmtId="0" fontId="1" fillId="2" borderId="20" xfId="0" applyFont="1" applyFill="1" applyBorder="1" applyAlignment="1" applyProtection="1">
      <alignment horizontal="left" vertical="center" wrapText="1"/>
    </xf>
    <xf numFmtId="0" fontId="0" fillId="5" borderId="56" xfId="0" applyFill="1" applyBorder="1" applyAlignment="1" applyProtection="1">
      <alignment horizontal="left" vertical="center" wrapText="1"/>
    </xf>
    <xf numFmtId="0" fontId="0" fillId="0" borderId="7" xfId="0" applyBorder="1" applyAlignment="1" applyProtection="1">
      <alignment wrapText="1"/>
    </xf>
    <xf numFmtId="0" fontId="2" fillId="4" borderId="12" xfId="1" applyFill="1" applyBorder="1" applyAlignment="1" applyProtection="1">
      <alignment horizontal="center" vertical="center" wrapText="1"/>
    </xf>
    <xf numFmtId="0" fontId="2" fillId="3" borderId="14" xfId="1" applyFill="1" applyBorder="1" applyAlignment="1" applyProtection="1">
      <alignment horizontal="center" vertical="center" wrapText="1"/>
    </xf>
    <xf numFmtId="0" fontId="2" fillId="3" borderId="15" xfId="1" applyFill="1" applyBorder="1" applyAlignment="1" applyProtection="1">
      <alignment horizontal="center" vertical="center" wrapText="1"/>
    </xf>
    <xf numFmtId="0" fontId="2" fillId="8" borderId="15" xfId="1" applyFill="1" applyBorder="1" applyAlignment="1" applyProtection="1">
      <alignment horizontal="center" vertical="center" wrapText="1"/>
    </xf>
    <xf numFmtId="0" fontId="4" fillId="2" borderId="6" xfId="0" applyFont="1" applyFill="1" applyBorder="1" applyAlignment="1" applyProtection="1">
      <alignment horizontal="center" vertical="center" wrapText="1"/>
      <protection locked="0"/>
    </xf>
    <xf numFmtId="0" fontId="3" fillId="5" borderId="1" xfId="1" applyFont="1" applyFill="1" applyBorder="1" applyAlignment="1" applyProtection="1">
      <alignment horizontal="left" vertical="top" wrapText="1"/>
    </xf>
    <xf numFmtId="0" fontId="4" fillId="2" borderId="88" xfId="0" applyFont="1" applyFill="1" applyBorder="1" applyAlignment="1" applyProtection="1">
      <alignment horizontal="center" vertical="center" wrapText="1"/>
      <protection locked="0"/>
    </xf>
    <xf numFmtId="0" fontId="3" fillId="5" borderId="41" xfId="1" applyFont="1" applyFill="1" applyBorder="1" applyAlignment="1" applyProtection="1">
      <alignment horizontal="left" vertical="top" wrapText="1"/>
    </xf>
    <xf numFmtId="0" fontId="4" fillId="2" borderId="5" xfId="1" applyFont="1" applyFill="1" applyBorder="1" applyAlignment="1" applyProtection="1">
      <alignment horizontal="center" vertical="center" wrapText="1"/>
      <protection locked="0"/>
    </xf>
    <xf numFmtId="0" fontId="4" fillId="2" borderId="24" xfId="1" applyFont="1" applyFill="1" applyBorder="1" applyAlignment="1" applyProtection="1">
      <alignment horizontal="center" vertical="center" wrapText="1"/>
      <protection locked="0"/>
    </xf>
    <xf numFmtId="0" fontId="0" fillId="8" borderId="20" xfId="0" applyFill="1" applyBorder="1" applyAlignment="1" applyProtection="1">
      <alignment vertical="center" wrapText="1"/>
    </xf>
    <xf numFmtId="164" fontId="0" fillId="8" borderId="41" xfId="0" applyNumberFormat="1" applyFill="1" applyBorder="1" applyAlignment="1" applyProtection="1">
      <alignment horizontal="center" vertical="center" wrapText="1"/>
    </xf>
    <xf numFmtId="164" fontId="0" fillId="8" borderId="20" xfId="0" applyNumberFormat="1" applyFill="1" applyBorder="1" applyAlignment="1" applyProtection="1">
      <alignment vertical="center" wrapText="1"/>
    </xf>
    <xf numFmtId="0" fontId="0" fillId="8" borderId="41" xfId="0" applyFill="1" applyBorder="1" applyAlignment="1" applyProtection="1">
      <alignment vertical="center" wrapText="1"/>
    </xf>
    <xf numFmtId="0" fontId="3" fillId="5" borderId="56" xfId="1" applyFont="1" applyFill="1" applyBorder="1" applyAlignment="1" applyProtection="1">
      <alignment horizontal="left" vertical="top" wrapText="1"/>
    </xf>
    <xf numFmtId="0" fontId="0" fillId="0" borderId="7" xfId="0" applyBorder="1" applyAlignment="1" applyProtection="1">
      <alignment horizontal="center"/>
    </xf>
    <xf numFmtId="0" fontId="0" fillId="0" borderId="7" xfId="0" applyBorder="1" applyAlignment="1" applyProtection="1"/>
    <xf numFmtId="0" fontId="2" fillId="3" borderId="12" xfId="1" applyFill="1" applyBorder="1" applyAlignment="1" applyProtection="1">
      <alignment horizontal="center" vertical="center" wrapText="1"/>
    </xf>
    <xf numFmtId="0" fontId="2" fillId="4" borderId="15" xfId="1" applyFill="1" applyBorder="1" applyAlignment="1" applyProtection="1">
      <alignment horizontal="center" vertical="center" wrapText="1"/>
    </xf>
    <xf numFmtId="0" fontId="10" fillId="0" borderId="0" xfId="0" applyFont="1" applyAlignment="1" applyProtection="1">
      <alignment horizontal="left" wrapText="1"/>
      <protection locked="0"/>
    </xf>
    <xf numFmtId="0" fontId="10" fillId="0" borderId="0" xfId="0" applyFont="1" applyAlignment="1" applyProtection="1">
      <alignment horizontal="left" wrapText="1"/>
    </xf>
    <xf numFmtId="0" fontId="7" fillId="13" borderId="0" xfId="0" applyFont="1" applyFill="1" applyAlignment="1" applyProtection="1">
      <alignment horizontal="left"/>
    </xf>
    <xf numFmtId="0" fontId="0" fillId="0" borderId="0" xfId="0" applyAlignment="1" applyProtection="1">
      <alignment horizontal="left" vertical="top"/>
    </xf>
    <xf numFmtId="0" fontId="3" fillId="5" borderId="21" xfId="0" applyFont="1" applyFill="1" applyBorder="1" applyAlignment="1" applyProtection="1">
      <alignment horizontal="left" vertical="center" wrapText="1"/>
    </xf>
    <xf numFmtId="0" fontId="3" fillId="5" borderId="4" xfId="0" applyFont="1" applyFill="1" applyBorder="1" applyAlignment="1" applyProtection="1">
      <alignment horizontal="left" vertical="center" wrapText="1"/>
    </xf>
    <xf numFmtId="0" fontId="3" fillId="5" borderId="48" xfId="0" applyFont="1" applyFill="1" applyBorder="1" applyAlignment="1" applyProtection="1">
      <alignment horizontal="left" vertical="center" wrapText="1"/>
    </xf>
    <xf numFmtId="0" fontId="3" fillId="0" borderId="0" xfId="0" applyFont="1" applyAlignment="1">
      <alignment vertical="top"/>
    </xf>
    <xf numFmtId="0" fontId="3" fillId="5" borderId="41" xfId="1" applyFont="1" applyFill="1" applyBorder="1" applyAlignment="1" applyProtection="1">
      <alignment vertical="center" wrapText="1"/>
      <protection locked="0"/>
    </xf>
    <xf numFmtId="0" fontId="3" fillId="5" borderId="1" xfId="1" applyFont="1" applyFill="1" applyBorder="1" applyAlignment="1" applyProtection="1">
      <alignment vertical="center" wrapText="1"/>
      <protection locked="0"/>
    </xf>
    <xf numFmtId="0" fontId="3" fillId="5" borderId="56" xfId="1" applyFont="1" applyFill="1" applyBorder="1" applyAlignment="1" applyProtection="1">
      <alignment vertical="center" wrapText="1"/>
      <protection locked="0"/>
    </xf>
    <xf numFmtId="0" fontId="3" fillId="0" borderId="0" xfId="0" applyFont="1" applyAlignment="1" applyProtection="1">
      <alignment vertical="top"/>
    </xf>
    <xf numFmtId="0" fontId="7" fillId="13" borderId="0" xfId="0" applyFont="1" applyFill="1" applyAlignment="1" applyProtection="1">
      <alignment horizontal="left"/>
      <protection locked="0"/>
    </xf>
    <xf numFmtId="0" fontId="3" fillId="5" borderId="1" xfId="0" applyFont="1" applyFill="1" applyBorder="1" applyAlignment="1">
      <alignment horizontal="left" vertical="center" wrapText="1"/>
    </xf>
    <xf numFmtId="0" fontId="3" fillId="5" borderId="64" xfId="0" applyFont="1" applyFill="1" applyBorder="1" applyAlignment="1">
      <alignment horizontal="left" vertical="center" wrapText="1"/>
    </xf>
    <xf numFmtId="0" fontId="4" fillId="10" borderId="27" xfId="0" applyFont="1" applyFill="1" applyBorder="1" applyAlignment="1">
      <alignment horizontal="center" vertical="center" wrapText="1"/>
    </xf>
    <xf numFmtId="0" fontId="0" fillId="5" borderId="0" xfId="0" applyFill="1" applyBorder="1" applyAlignment="1" applyProtection="1">
      <alignment horizontal="left" vertical="top" wrapText="1"/>
    </xf>
    <xf numFmtId="0" fontId="0" fillId="5" borderId="68" xfId="0" applyFont="1" applyFill="1" applyBorder="1" applyAlignment="1" applyProtection="1">
      <alignment horizontal="left" vertical="center" wrapText="1"/>
    </xf>
    <xf numFmtId="0" fontId="2" fillId="8" borderId="7" xfId="1" applyFill="1" applyBorder="1" applyAlignment="1" applyProtection="1">
      <alignment horizontal="center" vertical="center" wrapText="1"/>
    </xf>
    <xf numFmtId="0" fontId="2" fillId="8" borderId="0" xfId="1" applyFill="1" applyBorder="1" applyAlignment="1" applyProtection="1">
      <alignment horizontal="center" vertical="center" wrapText="1"/>
    </xf>
    <xf numFmtId="0" fontId="2" fillId="8" borderId="71" xfId="1" applyFill="1" applyBorder="1" applyAlignment="1" applyProtection="1">
      <alignment horizontal="center" vertical="center" wrapText="1"/>
    </xf>
    <xf numFmtId="0" fontId="4" fillId="2" borderId="8"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37"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xf>
    <xf numFmtId="0" fontId="2" fillId="8" borderId="89" xfId="1" applyFill="1" applyBorder="1" applyAlignment="1" applyProtection="1">
      <alignment horizontal="center" vertical="center" wrapText="1"/>
    </xf>
    <xf numFmtId="0" fontId="0" fillId="5" borderId="1" xfId="0" applyFont="1" applyFill="1" applyBorder="1" applyAlignment="1" applyProtection="1">
      <alignment horizontal="left" vertical="center" wrapText="1"/>
    </xf>
    <xf numFmtId="0" fontId="0" fillId="4" borderId="2" xfId="0" applyFill="1" applyBorder="1" applyAlignment="1" applyProtection="1">
      <alignment horizontal="center" vertical="center"/>
    </xf>
    <xf numFmtId="14" fontId="3" fillId="4" borderId="16" xfId="0" applyNumberFormat="1" applyFont="1" applyFill="1" applyBorder="1" applyAlignment="1" applyProtection="1">
      <alignment horizontal="center" vertical="center" wrapText="1"/>
    </xf>
    <xf numFmtId="0" fontId="3" fillId="4" borderId="17" xfId="1" applyFont="1" applyFill="1" applyBorder="1" applyAlignment="1" applyProtection="1">
      <alignment horizontal="center" vertical="center" wrapText="1"/>
    </xf>
    <xf numFmtId="0" fontId="3" fillId="4" borderId="2" xfId="1" applyFont="1" applyFill="1" applyBorder="1" applyAlignment="1" applyProtection="1">
      <alignment horizontal="center" vertical="center" wrapText="1"/>
    </xf>
    <xf numFmtId="0" fontId="3" fillId="4" borderId="63" xfId="1" applyFont="1" applyFill="1" applyBorder="1" applyAlignment="1" applyProtection="1">
      <alignment horizontal="center" vertical="center" wrapText="1"/>
    </xf>
    <xf numFmtId="14" fontId="3" fillId="4" borderId="3" xfId="0" applyNumberFormat="1" applyFont="1" applyFill="1" applyBorder="1" applyAlignment="1" applyProtection="1">
      <alignment horizontal="left" vertical="center" wrapText="1"/>
    </xf>
    <xf numFmtId="0" fontId="0" fillId="4" borderId="23" xfId="0" applyFill="1" applyBorder="1" applyAlignment="1" applyProtection="1">
      <alignment horizontal="center" vertical="center" wrapText="1"/>
    </xf>
    <xf numFmtId="0" fontId="2" fillId="3" borderId="23" xfId="1" applyFill="1" applyBorder="1" applyAlignment="1" applyProtection="1">
      <alignment horizontal="center" vertical="center" wrapText="1"/>
    </xf>
    <xf numFmtId="0" fontId="3" fillId="4" borderId="70" xfId="1" applyFont="1" applyFill="1" applyBorder="1" applyAlignment="1" applyProtection="1">
      <alignment horizontal="center" vertical="center" wrapText="1"/>
    </xf>
    <xf numFmtId="0" fontId="0" fillId="0" borderId="9" xfId="0" applyBorder="1" applyProtection="1"/>
    <xf numFmtId="0" fontId="3" fillId="5" borderId="48" xfId="0" applyFont="1" applyFill="1" applyBorder="1" applyAlignment="1" applyProtection="1">
      <alignment horizontal="left" vertical="center" wrapText="1"/>
      <protection locked="0"/>
    </xf>
    <xf numFmtId="0" fontId="0" fillId="5" borderId="43" xfId="0" applyFont="1" applyFill="1" applyBorder="1" applyAlignment="1" applyProtection="1">
      <alignment horizontal="left" vertical="center" wrapText="1"/>
    </xf>
    <xf numFmtId="0" fontId="0" fillId="0" borderId="7" xfId="0" applyBorder="1" applyAlignment="1" applyProtection="1">
      <alignment horizontal="left"/>
    </xf>
    <xf numFmtId="0" fontId="0" fillId="0" borderId="7" xfId="0" applyBorder="1" applyProtection="1"/>
    <xf numFmtId="14" fontId="3" fillId="4" borderId="68" xfId="0" applyNumberFormat="1" applyFont="1" applyFill="1" applyBorder="1" applyAlignment="1" applyProtection="1">
      <alignment horizontal="center" vertical="center" wrapText="1"/>
    </xf>
    <xf numFmtId="0" fontId="3" fillId="4" borderId="47" xfId="1" applyFont="1" applyFill="1" applyBorder="1" applyAlignment="1" applyProtection="1">
      <alignment horizontal="center" vertical="center" wrapText="1"/>
    </xf>
    <xf numFmtId="0" fontId="3" fillId="4" borderId="50" xfId="1" applyFont="1" applyFill="1" applyBorder="1" applyAlignment="1" applyProtection="1">
      <alignment horizontal="center" vertical="center" wrapText="1"/>
    </xf>
    <xf numFmtId="0" fontId="3" fillId="4" borderId="55" xfId="1" applyFont="1" applyFill="1" applyBorder="1" applyAlignment="1" applyProtection="1">
      <alignment horizontal="center" vertical="center" wrapText="1"/>
    </xf>
    <xf numFmtId="0" fontId="0" fillId="4" borderId="55" xfId="0" applyFill="1" applyBorder="1" applyAlignment="1" applyProtection="1">
      <alignment horizontal="center" vertical="center" wrapText="1"/>
    </xf>
    <xf numFmtId="14" fontId="3" fillId="4" borderId="57" xfId="0" applyNumberFormat="1" applyFont="1" applyFill="1" applyBorder="1" applyAlignment="1" applyProtection="1">
      <alignment horizontal="left" vertical="center" wrapText="1"/>
    </xf>
    <xf numFmtId="0" fontId="2" fillId="3" borderId="55" xfId="1" applyFill="1" applyBorder="1" applyAlignment="1" applyProtection="1">
      <alignment horizontal="center" vertical="center" wrapText="1"/>
    </xf>
    <xf numFmtId="0" fontId="3" fillId="5" borderId="21" xfId="0" applyFont="1" applyFill="1" applyBorder="1" applyAlignment="1" applyProtection="1">
      <alignment horizontal="left" vertical="center" wrapText="1"/>
      <protection locked="0"/>
    </xf>
    <xf numFmtId="0" fontId="2" fillId="8" borderId="88" xfId="1" applyFill="1" applyBorder="1" applyAlignment="1" applyProtection="1">
      <alignment horizontal="center" vertical="center" wrapText="1"/>
    </xf>
    <xf numFmtId="0" fontId="2" fillId="8" borderId="64" xfId="1" applyFill="1" applyBorder="1" applyAlignment="1" applyProtection="1">
      <alignment horizontal="center" vertical="center" wrapText="1"/>
    </xf>
    <xf numFmtId="0" fontId="2" fillId="8" borderId="70" xfId="1" applyFill="1" applyBorder="1" applyAlignment="1" applyProtection="1">
      <alignment horizontal="center" vertical="center" wrapText="1"/>
    </xf>
    <xf numFmtId="0" fontId="4" fillId="2" borderId="27" xfId="0" applyFont="1" applyFill="1" applyBorder="1" applyAlignment="1" applyProtection="1">
      <alignment horizontal="center" vertical="center" wrapText="1"/>
    </xf>
    <xf numFmtId="0" fontId="3" fillId="5" borderId="16" xfId="0" applyFont="1" applyFill="1" applyBorder="1" applyAlignment="1" applyProtection="1">
      <alignment horizontal="left" vertical="center" wrapText="1"/>
    </xf>
    <xf numFmtId="0" fontId="0" fillId="3" borderId="40" xfId="0" applyFill="1" applyBorder="1" applyAlignment="1" applyProtection="1">
      <alignment horizontal="left" vertical="center" wrapText="1"/>
    </xf>
    <xf numFmtId="0" fontId="2" fillId="4" borderId="70" xfId="1" applyFill="1" applyBorder="1" applyAlignment="1" applyProtection="1">
      <alignment horizontal="center" vertical="center" wrapText="1"/>
    </xf>
    <xf numFmtId="0" fontId="0" fillId="0" borderId="9" xfId="0" applyBorder="1" applyProtection="1">
      <protection locked="0"/>
    </xf>
    <xf numFmtId="0" fontId="0" fillId="0" borderId="7" xfId="0" applyBorder="1" applyAlignment="1" applyProtection="1">
      <alignment horizontal="left" vertical="center" wrapText="1"/>
    </xf>
    <xf numFmtId="0" fontId="0" fillId="0" borderId="25" xfId="0" applyBorder="1" applyAlignment="1" applyProtection="1">
      <alignment vertical="top"/>
    </xf>
    <xf numFmtId="0" fontId="0" fillId="5" borderId="90" xfId="0" applyFill="1" applyBorder="1" applyAlignment="1" applyProtection="1">
      <alignment horizontal="left" vertical="top" wrapText="1"/>
    </xf>
    <xf numFmtId="0" fontId="14" fillId="5" borderId="44" xfId="0" applyFont="1" applyFill="1" applyBorder="1" applyAlignment="1" applyProtection="1">
      <alignment horizontal="center" vertical="center" wrapText="1"/>
    </xf>
    <xf numFmtId="0" fontId="14" fillId="5" borderId="47" xfId="0" applyFont="1" applyFill="1" applyBorder="1" applyAlignment="1" applyProtection="1">
      <alignment horizontal="center" vertical="center" wrapText="1"/>
    </xf>
    <xf numFmtId="0" fontId="0" fillId="0" borderId="0" xfId="0"/>
    <xf numFmtId="0" fontId="19" fillId="12" borderId="83" xfId="1" applyFont="1" applyFill="1" applyBorder="1" applyAlignment="1" applyProtection="1">
      <alignment horizontal="left" vertical="top" wrapText="1"/>
      <protection locked="0"/>
    </xf>
    <xf numFmtId="0" fontId="19" fillId="12" borderId="0" xfId="1" applyFont="1" applyFill="1" applyBorder="1" applyAlignment="1" applyProtection="1">
      <alignment horizontal="left" vertical="top" wrapText="1"/>
      <protection locked="0"/>
    </xf>
    <xf numFmtId="0" fontId="19" fillId="12" borderId="84" xfId="1" applyFont="1" applyFill="1" applyBorder="1" applyAlignment="1" applyProtection="1">
      <alignment horizontal="left" vertical="top" wrapText="1"/>
      <protection locked="0"/>
    </xf>
    <xf numFmtId="0" fontId="18" fillId="12" borderId="80" xfId="0" applyFont="1" applyFill="1" applyBorder="1" applyAlignment="1" applyProtection="1">
      <alignment horizontal="center" vertical="center" wrapText="1"/>
      <protection locked="0"/>
    </xf>
    <xf numFmtId="0" fontId="18" fillId="12" borderId="81" xfId="0" applyFont="1" applyFill="1" applyBorder="1" applyAlignment="1" applyProtection="1">
      <alignment horizontal="center" vertical="center" wrapText="1"/>
      <protection locked="0"/>
    </xf>
    <xf numFmtId="0" fontId="18" fillId="12" borderId="82" xfId="0" applyFont="1" applyFill="1" applyBorder="1" applyAlignment="1" applyProtection="1">
      <alignment horizontal="center" vertical="center" wrapText="1"/>
      <protection locked="0"/>
    </xf>
    <xf numFmtId="0" fontId="10" fillId="0" borderId="0" xfId="0" applyFont="1" applyAlignment="1" applyProtection="1">
      <alignment horizontal="left" vertical="center" wrapText="1"/>
    </xf>
    <xf numFmtId="0" fontId="20" fillId="12" borderId="83" xfId="1" applyFont="1" applyFill="1" applyBorder="1" applyAlignment="1" applyProtection="1">
      <alignment horizontal="left" vertical="top" wrapText="1"/>
      <protection locked="0"/>
    </xf>
    <xf numFmtId="0" fontId="20" fillId="12" borderId="0" xfId="1" applyFont="1" applyFill="1" applyBorder="1" applyAlignment="1" applyProtection="1">
      <alignment horizontal="left" vertical="top"/>
      <protection locked="0"/>
    </xf>
    <xf numFmtId="0" fontId="20" fillId="12" borderId="84" xfId="1" applyFont="1" applyFill="1" applyBorder="1" applyAlignment="1" applyProtection="1">
      <alignment horizontal="left" vertical="top"/>
      <protection locked="0"/>
    </xf>
    <xf numFmtId="0" fontId="23" fillId="12" borderId="85" xfId="1" applyFont="1" applyFill="1" applyBorder="1" applyAlignment="1" applyProtection="1">
      <alignment horizontal="left" vertical="top" wrapText="1"/>
      <protection locked="0"/>
    </xf>
    <xf numFmtId="0" fontId="23" fillId="12" borderId="86" xfId="1" applyFont="1" applyFill="1" applyBorder="1" applyAlignment="1" applyProtection="1">
      <alignment horizontal="left" vertical="top" wrapText="1"/>
      <protection locked="0"/>
    </xf>
    <xf numFmtId="0" fontId="23" fillId="12" borderId="87" xfId="1" applyFont="1" applyFill="1" applyBorder="1" applyAlignment="1" applyProtection="1">
      <alignment horizontal="left" vertical="top" wrapText="1"/>
      <protection locked="0"/>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0" fillId="0" borderId="0" xfId="0" applyFont="1" applyAlignment="1">
      <alignment horizontal="left" vertical="center" wrapText="1"/>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4" fillId="2" borderId="13"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10" fillId="0" borderId="0" xfId="0" applyFont="1" applyAlignment="1" applyProtection="1">
      <alignment horizontal="left" wrapText="1"/>
      <protection locked="0"/>
    </xf>
    <xf numFmtId="0" fontId="4" fillId="7" borderId="24" xfId="0" applyFont="1" applyFill="1" applyBorder="1" applyAlignment="1" applyProtection="1">
      <alignment horizontal="center" vertical="center"/>
      <protection locked="0"/>
    </xf>
    <xf numFmtId="0" fontId="4" fillId="7" borderId="76" xfId="0" applyFont="1" applyFill="1" applyBorder="1" applyAlignment="1" applyProtection="1">
      <alignment horizontal="center" vertical="center"/>
      <protection locked="0"/>
    </xf>
    <xf numFmtId="0" fontId="10" fillId="0" borderId="0" xfId="0" applyFont="1" applyAlignment="1" applyProtection="1">
      <alignment horizontal="left" wrapText="1"/>
    </xf>
    <xf numFmtId="0" fontId="0" fillId="4" borderId="31" xfId="0" applyFill="1" applyBorder="1" applyAlignment="1" applyProtection="1">
      <alignment horizontal="left" vertical="top" wrapText="1"/>
    </xf>
    <xf numFmtId="0" fontId="0" fillId="4" borderId="32" xfId="0" applyFill="1" applyBorder="1" applyAlignment="1" applyProtection="1">
      <alignment horizontal="left" vertical="top" wrapText="1"/>
    </xf>
    <xf numFmtId="0" fontId="0" fillId="5" borderId="22" xfId="0" applyFill="1" applyBorder="1" applyAlignment="1" applyProtection="1">
      <alignment horizontal="left" vertical="top" wrapText="1"/>
    </xf>
    <xf numFmtId="0" fontId="0" fillId="5" borderId="67" xfId="0" applyFill="1" applyBorder="1" applyAlignment="1" applyProtection="1">
      <alignment horizontal="left" vertical="top" wrapTex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cellXfs>
  <cellStyles count="4">
    <cellStyle name="Hyperlink" xfId="1" builtinId="8"/>
    <cellStyle name="Normal" xfId="0" builtinId="0"/>
    <cellStyle name="Normal 2" xfId="2" xr:uid="{00000000-0005-0000-0000-000002000000}"/>
    <cellStyle name="Percent" xfId="3" builtinId="5"/>
  </cellStyles>
  <dxfs count="4">
    <dxf>
      <font>
        <color rgb="FF9C0006"/>
      </font>
      <fill>
        <patternFill>
          <bgColor rgb="FFFFC7CE"/>
        </patternFill>
      </fill>
    </dxf>
    <dxf>
      <fill>
        <patternFill patternType="lightTrellis">
          <bgColor theme="0"/>
        </patternFill>
      </fill>
    </dxf>
    <dxf>
      <fill>
        <patternFill patternType="lightTrellis">
          <bgColor theme="0"/>
        </patternFill>
      </fill>
    </dxf>
    <dxf>
      <fill>
        <patternFill patternType="lightTrellis">
          <bgColor theme="0"/>
        </patternFill>
      </fill>
    </dxf>
  </dxfs>
  <tableStyles count="0" defaultTableStyle="TableStyleMedium2" defaultPivotStyle="PivotStyleLight16"/>
  <colors>
    <mruColors>
      <color rgb="FF006F51"/>
      <color rgb="FFDDDDDD"/>
      <color rgb="FFFFFFFF"/>
      <color rgb="FF00C491"/>
      <color rgb="FFAF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Single Sheet'!A1"/><Relationship Id="rId2" Type="http://schemas.openxmlformats.org/officeDocument/2006/relationships/image" Target="../media/image1.png"/><Relationship Id="rId1" Type="http://schemas.openxmlformats.org/officeDocument/2006/relationships/hyperlink" Target="#'Front page'!A1"/><Relationship Id="rId4" Type="http://schemas.openxmlformats.org/officeDocument/2006/relationships/hyperlink" Target="#'Version Notes V4.0 (hide)'!A1"/></Relationships>
</file>

<file path=xl/drawings/_rels/drawing2.xml.rels><?xml version="1.0" encoding="UTF-8" standalone="yes"?>
<Relationships xmlns="http://schemas.openxmlformats.org/package/2006/relationships"><Relationship Id="rId3" Type="http://schemas.openxmlformats.org/officeDocument/2006/relationships/hyperlink" Target="#'Single Sheet'!A1"/><Relationship Id="rId2" Type="http://schemas.openxmlformats.org/officeDocument/2006/relationships/image" Target="../media/image1.png"/><Relationship Id="rId1" Type="http://schemas.openxmlformats.org/officeDocument/2006/relationships/hyperlink" Target="#'Active ingredients'!A1"/><Relationship Id="rId4" Type="http://schemas.openxmlformats.org/officeDocument/2006/relationships/hyperlink" Target="#'Front page'!A1"/></Relationships>
</file>

<file path=xl/drawings/_rels/drawing3.xml.rels><?xml version="1.0" encoding="UTF-8" standalone="yes"?>
<Relationships xmlns="http://schemas.openxmlformats.org/package/2006/relationships"><Relationship Id="rId3" Type="http://schemas.openxmlformats.org/officeDocument/2006/relationships/hyperlink" Target="#'Single Sheet'!A1"/><Relationship Id="rId2" Type="http://schemas.openxmlformats.org/officeDocument/2006/relationships/image" Target="../media/image1.png"/><Relationship Id="rId1" Type="http://schemas.openxmlformats.org/officeDocument/2006/relationships/hyperlink" Target="#' Label Info (alt)'!A1"/><Relationship Id="rId4" Type="http://schemas.openxmlformats.org/officeDocument/2006/relationships/hyperlink" Target="#'Front page'!A1"/></Relationships>
</file>

<file path=xl/drawings/_rels/drawing4.xml.rels><?xml version="1.0" encoding="UTF-8" standalone="yes"?>
<Relationships xmlns="http://schemas.openxmlformats.org/package/2006/relationships"><Relationship Id="rId3" Type="http://schemas.openxmlformats.org/officeDocument/2006/relationships/hyperlink" Target="#'Single Sheet'!A1"/><Relationship Id="rId2" Type="http://schemas.openxmlformats.org/officeDocument/2006/relationships/image" Target="../media/image1.png"/><Relationship Id="rId1" Type="http://schemas.openxmlformats.org/officeDocument/2006/relationships/hyperlink" Target="#'Product info'!A1"/><Relationship Id="rId4" Type="http://schemas.openxmlformats.org/officeDocument/2006/relationships/hyperlink" Target="#'Front page'!A1"/></Relationships>
</file>

<file path=xl/drawings/_rels/drawing5.xml.rels><?xml version="1.0" encoding="UTF-8" standalone="yes"?>
<Relationships xmlns="http://schemas.openxmlformats.org/package/2006/relationships"><Relationship Id="rId3" Type="http://schemas.openxmlformats.org/officeDocument/2006/relationships/hyperlink" Target="#'Front page'!A1"/><Relationship Id="rId2" Type="http://schemas.openxmlformats.org/officeDocument/2006/relationships/image" Target="../media/image1.png"/><Relationship Id="rId1" Type="http://schemas.openxmlformats.org/officeDocument/2006/relationships/hyperlink" Target="#'Single Sheet'!A1"/></Relationships>
</file>

<file path=xl/drawings/_rels/drawing7.xml.rels><?xml version="1.0" encoding="UTF-8" standalone="yes"?>
<Relationships xmlns="http://schemas.openxmlformats.org/package/2006/relationships"><Relationship Id="rId1" Type="http://schemas.openxmlformats.org/officeDocument/2006/relationships/hyperlink" Target="#'Front page'!A1"/></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275167</xdr:colOff>
      <xdr:row>8</xdr:row>
      <xdr:rowOff>158750</xdr:rowOff>
    </xdr:from>
    <xdr:to>
      <xdr:col>5</xdr:col>
      <xdr:colOff>804331</xdr:colOff>
      <xdr:row>12</xdr:row>
      <xdr:rowOff>63500</xdr:rowOff>
    </xdr:to>
    <xdr:sp macro="" textlink="">
      <xdr:nvSpPr>
        <xdr:cNvPr id="19" name="Right Arrow 18">
          <a:extLst>
            <a:ext uri="{FF2B5EF4-FFF2-40B4-BE49-F238E27FC236}">
              <a16:creationId xmlns:a16="http://schemas.microsoft.com/office/drawing/2014/main" id="{00000000-0008-0000-0000-000013000000}"/>
            </a:ext>
          </a:extLst>
        </xdr:cNvPr>
        <xdr:cNvSpPr/>
      </xdr:nvSpPr>
      <xdr:spPr>
        <a:xfrm rot="16200000">
          <a:off x="7127874" y="2153710"/>
          <a:ext cx="1047750" cy="529164"/>
        </a:xfrm>
        <a:prstGeom prst="rightArrow">
          <a:avLst/>
        </a:prstGeom>
        <a:solidFill>
          <a:schemeClr val="tx2">
            <a:lumMod val="20000"/>
            <a:lumOff val="80000"/>
          </a:schemeClr>
        </a:solidFill>
        <a:ln w="19050">
          <a:solidFill>
            <a:srgbClr val="006F5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402163</xdr:colOff>
      <xdr:row>8</xdr:row>
      <xdr:rowOff>42336</xdr:rowOff>
    </xdr:from>
    <xdr:to>
      <xdr:col>5</xdr:col>
      <xdr:colOff>762002</xdr:colOff>
      <xdr:row>12</xdr:row>
      <xdr:rowOff>63501</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rot="16200000">
          <a:off x="7112000" y="2180166"/>
          <a:ext cx="1164165" cy="359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Click</a:t>
          </a:r>
          <a:r>
            <a:rPr lang="en-US" sz="1100" b="0" baseline="0"/>
            <a:t> here for:</a:t>
          </a:r>
          <a:endParaRPr lang="en-US" sz="1100" b="0"/>
        </a:p>
      </xdr:txBody>
    </xdr:sp>
    <xdr:clientData/>
  </xdr:twoCellAnchor>
  <xdr:twoCellAnchor>
    <xdr:from>
      <xdr:col>4</xdr:col>
      <xdr:colOff>222250</xdr:colOff>
      <xdr:row>8</xdr:row>
      <xdr:rowOff>148167</xdr:rowOff>
    </xdr:from>
    <xdr:to>
      <xdr:col>4</xdr:col>
      <xdr:colOff>751414</xdr:colOff>
      <xdr:row>12</xdr:row>
      <xdr:rowOff>52917</xdr:rowOff>
    </xdr:to>
    <xdr:sp macro="" textlink="">
      <xdr:nvSpPr>
        <xdr:cNvPr id="18" name="Right Arrow 17">
          <a:extLst>
            <a:ext uri="{FF2B5EF4-FFF2-40B4-BE49-F238E27FC236}">
              <a16:creationId xmlns:a16="http://schemas.microsoft.com/office/drawing/2014/main" id="{00000000-0008-0000-0000-000012000000}"/>
            </a:ext>
          </a:extLst>
        </xdr:cNvPr>
        <xdr:cNvSpPr/>
      </xdr:nvSpPr>
      <xdr:spPr>
        <a:xfrm rot="16200000">
          <a:off x="6027207" y="2143127"/>
          <a:ext cx="1047750" cy="529164"/>
        </a:xfrm>
        <a:prstGeom prst="rightArrow">
          <a:avLst/>
        </a:prstGeom>
        <a:solidFill>
          <a:schemeClr val="tx2">
            <a:lumMod val="20000"/>
            <a:lumOff val="80000"/>
          </a:schemeClr>
        </a:solidFill>
        <a:ln w="19050">
          <a:solidFill>
            <a:srgbClr val="006F5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211669</xdr:colOff>
      <xdr:row>8</xdr:row>
      <xdr:rowOff>148166</xdr:rowOff>
    </xdr:from>
    <xdr:to>
      <xdr:col>3</xdr:col>
      <xdr:colOff>740833</xdr:colOff>
      <xdr:row>12</xdr:row>
      <xdr:rowOff>52916</xdr:rowOff>
    </xdr:to>
    <xdr:sp macro="" textlink="">
      <xdr:nvSpPr>
        <xdr:cNvPr id="15" name="Right Arrow 14">
          <a:extLst>
            <a:ext uri="{FF2B5EF4-FFF2-40B4-BE49-F238E27FC236}">
              <a16:creationId xmlns:a16="http://schemas.microsoft.com/office/drawing/2014/main" id="{00000000-0008-0000-0000-00000F000000}"/>
            </a:ext>
          </a:extLst>
        </xdr:cNvPr>
        <xdr:cNvSpPr/>
      </xdr:nvSpPr>
      <xdr:spPr>
        <a:xfrm rot="16200000">
          <a:off x="4968876" y="2143126"/>
          <a:ext cx="1047750" cy="529164"/>
        </a:xfrm>
        <a:prstGeom prst="rightArrow">
          <a:avLst/>
        </a:prstGeom>
        <a:solidFill>
          <a:schemeClr val="tx2">
            <a:lumMod val="20000"/>
            <a:lumOff val="80000"/>
          </a:schemeClr>
        </a:solidFill>
        <a:ln w="19050">
          <a:solidFill>
            <a:srgbClr val="006F5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359832</xdr:colOff>
      <xdr:row>1</xdr:row>
      <xdr:rowOff>63498</xdr:rowOff>
    </xdr:from>
    <xdr:to>
      <xdr:col>3</xdr:col>
      <xdr:colOff>17249</xdr:colOff>
      <xdr:row>3</xdr:row>
      <xdr:rowOff>359477</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79749" y="370415"/>
          <a:ext cx="3657917" cy="784929"/>
        </a:xfrm>
        <a:prstGeom prst="rect">
          <a:avLst/>
        </a:prstGeom>
        <a:solidFill>
          <a:srgbClr val="006F51"/>
        </a:solidFill>
      </xdr:spPr>
    </xdr:pic>
    <xdr:clientData/>
  </xdr:twoCellAnchor>
  <xdr:oneCellAnchor>
    <xdr:from>
      <xdr:col>3</xdr:col>
      <xdr:colOff>311671</xdr:colOff>
      <xdr:row>4</xdr:row>
      <xdr:rowOff>296331</xdr:rowOff>
    </xdr:from>
    <xdr:ext cx="2379177" cy="405432"/>
    <xdr:sp macro="" textlink="">
      <xdr:nvSpPr>
        <xdr:cNvPr id="4" name="TextBox 3">
          <a:hlinkClick xmlns:r="http://schemas.openxmlformats.org/officeDocument/2006/relationships" r:id="rId3"/>
          <a:extLst>
            <a:ext uri="{FF2B5EF4-FFF2-40B4-BE49-F238E27FC236}">
              <a16:creationId xmlns:a16="http://schemas.microsoft.com/office/drawing/2014/main" id="{00000000-0008-0000-0000-000004000000}"/>
            </a:ext>
          </a:extLst>
        </xdr:cNvPr>
        <xdr:cNvSpPr txBox="1"/>
      </xdr:nvSpPr>
      <xdr:spPr>
        <a:xfrm>
          <a:off x="5349338" y="1545164"/>
          <a:ext cx="2379177" cy="405432"/>
        </a:xfrm>
        <a:prstGeom prst="rect">
          <a:avLst/>
        </a:prstGeom>
        <a:solidFill>
          <a:schemeClr val="bg2"/>
        </a:solidFill>
        <a:ln w="28575">
          <a:solidFill>
            <a:srgbClr val="006F5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2000" b="1">
              <a:solidFill>
                <a:srgbClr val="C00000"/>
              </a:solidFill>
            </a:rPr>
            <a:t>Single Product Sheet</a:t>
          </a:r>
        </a:p>
      </xdr:txBody>
    </xdr:sp>
    <xdr:clientData/>
  </xdr:oneCellAnchor>
  <xdr:twoCellAnchor>
    <xdr:from>
      <xdr:col>3</xdr:col>
      <xdr:colOff>1009648</xdr:colOff>
      <xdr:row>4</xdr:row>
      <xdr:rowOff>33864</xdr:rowOff>
    </xdr:from>
    <xdr:to>
      <xdr:col>4</xdr:col>
      <xdr:colOff>999065</xdr:colOff>
      <xdr:row>5</xdr:row>
      <xdr:rowOff>52914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47315" y="1282697"/>
          <a:ext cx="1037167" cy="421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Click</a:t>
          </a:r>
          <a:r>
            <a:rPr lang="en-US" sz="1100" b="1" baseline="0"/>
            <a:t> here for:</a:t>
          </a:r>
          <a:endParaRPr lang="en-US" sz="1100" b="1"/>
        </a:p>
      </xdr:txBody>
    </xdr:sp>
    <xdr:clientData/>
  </xdr:twoCellAnchor>
  <xdr:twoCellAnchor>
    <xdr:from>
      <xdr:col>3</xdr:col>
      <xdr:colOff>338667</xdr:colOff>
      <xdr:row>8</xdr:row>
      <xdr:rowOff>95250</xdr:rowOff>
    </xdr:from>
    <xdr:to>
      <xdr:col>3</xdr:col>
      <xdr:colOff>613833</xdr:colOff>
      <xdr:row>12</xdr:row>
      <xdr:rowOff>52917</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rot="16200000">
          <a:off x="4942416" y="2243668"/>
          <a:ext cx="1100667" cy="275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Click</a:t>
          </a:r>
          <a:r>
            <a:rPr lang="en-US" sz="1100" b="0" baseline="0"/>
            <a:t> here for:</a:t>
          </a:r>
          <a:endParaRPr lang="en-US" sz="1100" b="0"/>
        </a:p>
      </xdr:txBody>
    </xdr:sp>
    <xdr:clientData/>
  </xdr:twoCellAnchor>
  <xdr:twoCellAnchor>
    <xdr:from>
      <xdr:col>4</xdr:col>
      <xdr:colOff>338666</xdr:colOff>
      <xdr:row>8</xdr:row>
      <xdr:rowOff>95252</xdr:rowOff>
    </xdr:from>
    <xdr:to>
      <xdr:col>4</xdr:col>
      <xdr:colOff>613832</xdr:colOff>
      <xdr:row>12</xdr:row>
      <xdr:rowOff>52919</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rot="16200000">
          <a:off x="5990165" y="2243670"/>
          <a:ext cx="1100667" cy="275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Click</a:t>
          </a:r>
          <a:r>
            <a:rPr lang="en-US" sz="1100" b="0" baseline="0"/>
            <a:t> here for:</a:t>
          </a:r>
          <a:endParaRPr lang="en-US" sz="1100" b="0"/>
        </a:p>
      </xdr:txBody>
    </xdr:sp>
    <xdr:clientData/>
  </xdr:twoCellAnchor>
  <xdr:twoCellAnchor>
    <xdr:from>
      <xdr:col>0</xdr:col>
      <xdr:colOff>1640416</xdr:colOff>
      <xdr:row>0</xdr:row>
      <xdr:rowOff>42334</xdr:rowOff>
    </xdr:from>
    <xdr:to>
      <xdr:col>0</xdr:col>
      <xdr:colOff>2677583</xdr:colOff>
      <xdr:row>0</xdr:row>
      <xdr:rowOff>275167</xdr:rowOff>
    </xdr:to>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000-000006000000}"/>
            </a:ext>
          </a:extLst>
        </xdr:cNvPr>
        <xdr:cNvSpPr txBox="1"/>
      </xdr:nvSpPr>
      <xdr:spPr>
        <a:xfrm>
          <a:off x="1640416" y="42334"/>
          <a:ext cx="1037167" cy="232833"/>
        </a:xfrm>
        <a:prstGeom prst="rect">
          <a:avLst/>
        </a:prstGeom>
        <a:solidFill>
          <a:schemeClr val="accent4">
            <a:lumMod val="20000"/>
            <a:lumOff val="80000"/>
          </a:schemeClr>
        </a:solidFill>
        <a:ln w="38100">
          <a:solidFill>
            <a:srgbClr val="FFFFFF"/>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solidFill>
                <a:srgbClr val="006F51"/>
              </a:solidFill>
            </a:rPr>
            <a:t>Version Notes</a:t>
          </a:r>
        </a:p>
      </xdr:txBody>
    </xdr:sp>
    <xdr:clientData/>
  </xdr:twoCellAnchor>
  <xdr:oneCellAnchor>
    <xdr:from>
      <xdr:col>1</xdr:col>
      <xdr:colOff>402167</xdr:colOff>
      <xdr:row>4</xdr:row>
      <xdr:rowOff>296331</xdr:rowOff>
    </xdr:from>
    <xdr:ext cx="1586590" cy="560916"/>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3122084" y="1545164"/>
          <a:ext cx="1586590" cy="560916"/>
        </a:xfrm>
        <a:prstGeom prst="rect">
          <a:avLst/>
        </a:prstGeom>
        <a:solidFill>
          <a:schemeClr val="accent4">
            <a:lumMod val="20000"/>
            <a:lumOff val="80000"/>
          </a:schemeClr>
        </a:solidFill>
        <a:ln w="28575">
          <a:solidFill>
            <a:srgbClr val="006F5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US" sz="2000" b="1">
              <a:solidFill>
                <a:srgbClr val="C00000"/>
              </a:solidFill>
            </a:rPr>
            <a:t>MAIN</a:t>
          </a:r>
          <a:r>
            <a:rPr lang="en-US" sz="2000" b="1" baseline="0">
              <a:solidFill>
                <a:srgbClr val="C00000"/>
              </a:solidFill>
            </a:rPr>
            <a:t> PAGE</a:t>
          </a:r>
          <a:endParaRPr lang="en-US" sz="2000" b="1">
            <a:solidFill>
              <a:srgbClr val="C0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143932</xdr:colOff>
      <xdr:row>1</xdr:row>
      <xdr:rowOff>44450</xdr:rowOff>
    </xdr:from>
    <xdr:to>
      <xdr:col>3</xdr:col>
      <xdr:colOff>90275</xdr:colOff>
      <xdr:row>3</xdr:row>
      <xdr:rowOff>272061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63849" y="351367"/>
          <a:ext cx="3703426" cy="767361"/>
        </a:xfrm>
        <a:prstGeom prst="rect">
          <a:avLst/>
        </a:prstGeom>
        <a:solidFill>
          <a:srgbClr val="006F51"/>
        </a:solidFill>
      </xdr:spPr>
    </xdr:pic>
    <xdr:clientData/>
  </xdr:twoCellAnchor>
  <xdr:oneCellAnchor>
    <xdr:from>
      <xdr:col>5</xdr:col>
      <xdr:colOff>337899</xdr:colOff>
      <xdr:row>1</xdr:row>
      <xdr:rowOff>44450</xdr:rowOff>
    </xdr:from>
    <xdr:ext cx="1627177" cy="71853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03899" y="351367"/>
          <a:ext cx="1627177" cy="718530"/>
        </a:xfrm>
        <a:prstGeom prst="rect">
          <a:avLst/>
        </a:prstGeom>
        <a:solidFill>
          <a:schemeClr val="accent2">
            <a:lumMod val="20000"/>
            <a:lumOff val="80000"/>
          </a:schemeClr>
        </a:solidFill>
        <a:ln w="28575">
          <a:solidFill>
            <a:srgbClr val="006F5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2000" b="1">
              <a:solidFill>
                <a:srgbClr val="C00000"/>
              </a:solidFill>
            </a:rPr>
            <a:t>ACTIVE</a:t>
          </a:r>
        </a:p>
        <a:p>
          <a:pPr algn="ctr"/>
          <a:r>
            <a:rPr lang="en-US" sz="2000" b="1">
              <a:solidFill>
                <a:srgbClr val="C00000"/>
              </a:solidFill>
            </a:rPr>
            <a:t>INGREDIENTS</a:t>
          </a:r>
        </a:p>
      </xdr:txBody>
    </xdr:sp>
    <xdr:clientData/>
  </xdr:oneCellAnchor>
  <xdr:oneCellAnchor>
    <xdr:from>
      <xdr:col>4</xdr:col>
      <xdr:colOff>914399</xdr:colOff>
      <xdr:row>4</xdr:row>
      <xdr:rowOff>72807</xdr:rowOff>
    </xdr:from>
    <xdr:ext cx="2379177" cy="405432"/>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7327899" y="1321640"/>
          <a:ext cx="2379177" cy="405432"/>
        </a:xfrm>
        <a:prstGeom prst="rect">
          <a:avLst/>
        </a:prstGeom>
        <a:solidFill>
          <a:schemeClr val="bg2"/>
        </a:solidFill>
        <a:ln w="28575">
          <a:solidFill>
            <a:srgbClr val="006F5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2000" b="1">
              <a:solidFill>
                <a:srgbClr val="C00000"/>
              </a:solidFill>
            </a:rPr>
            <a:t>Single Product Sheet</a:t>
          </a:r>
        </a:p>
      </xdr:txBody>
    </xdr:sp>
    <xdr:clientData/>
  </xdr:oneCellAnchor>
  <xdr:oneCellAnchor>
    <xdr:from>
      <xdr:col>1</xdr:col>
      <xdr:colOff>169333</xdr:colOff>
      <xdr:row>5</xdr:row>
      <xdr:rowOff>21167</xdr:rowOff>
    </xdr:from>
    <xdr:ext cx="2010833" cy="404282"/>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100-000006000000}"/>
            </a:ext>
          </a:extLst>
        </xdr:cNvPr>
        <xdr:cNvSpPr txBox="1"/>
      </xdr:nvSpPr>
      <xdr:spPr>
        <a:xfrm>
          <a:off x="2889250" y="1555750"/>
          <a:ext cx="2010833" cy="404282"/>
        </a:xfrm>
        <a:prstGeom prst="rect">
          <a:avLst/>
        </a:prstGeom>
        <a:solidFill>
          <a:schemeClr val="accent4">
            <a:lumMod val="20000"/>
            <a:lumOff val="80000"/>
          </a:schemeClr>
        </a:solidFill>
        <a:ln w="28575">
          <a:solidFill>
            <a:srgbClr val="006F5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US" sz="1600" b="1">
              <a:solidFill>
                <a:srgbClr val="C00000"/>
              </a:solidFill>
            </a:rPr>
            <a:t>Back to MAIN</a:t>
          </a:r>
          <a:r>
            <a:rPr lang="en-US" sz="1600" b="1" baseline="0">
              <a:solidFill>
                <a:srgbClr val="C00000"/>
              </a:solidFill>
            </a:rPr>
            <a:t> PAGE</a:t>
          </a:r>
          <a:endParaRPr lang="en-US" sz="1600" b="1">
            <a:solidFill>
              <a:srgbClr val="C0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116416</xdr:colOff>
      <xdr:row>1</xdr:row>
      <xdr:rowOff>49529</xdr:rowOff>
    </xdr:from>
    <xdr:to>
      <xdr:col>2</xdr:col>
      <xdr:colOff>1441450</xdr:colOff>
      <xdr:row>3</xdr:row>
      <xdr:rowOff>284548</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36333" y="250612"/>
          <a:ext cx="3600450" cy="774769"/>
        </a:xfrm>
        <a:prstGeom prst="rect">
          <a:avLst/>
        </a:prstGeom>
        <a:solidFill>
          <a:srgbClr val="006F51"/>
        </a:solidFill>
      </xdr:spPr>
    </xdr:pic>
    <xdr:clientData/>
  </xdr:twoCellAnchor>
  <xdr:oneCellAnchor>
    <xdr:from>
      <xdr:col>7</xdr:col>
      <xdr:colOff>621782</xdr:colOff>
      <xdr:row>1</xdr:row>
      <xdr:rowOff>49529</xdr:rowOff>
    </xdr:from>
    <xdr:ext cx="1774846" cy="71853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9638782" y="250612"/>
          <a:ext cx="1774846" cy="718530"/>
        </a:xfrm>
        <a:prstGeom prst="rect">
          <a:avLst/>
        </a:prstGeom>
        <a:solidFill>
          <a:schemeClr val="accent6">
            <a:lumMod val="20000"/>
            <a:lumOff val="80000"/>
          </a:schemeClr>
        </a:solidFill>
        <a:ln w="28575">
          <a:solidFill>
            <a:srgbClr val="006F5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2000" b="1">
              <a:solidFill>
                <a:srgbClr val="C00000"/>
              </a:solidFill>
            </a:rPr>
            <a:t>LABEL</a:t>
          </a:r>
        </a:p>
        <a:p>
          <a:pPr algn="ctr"/>
          <a:r>
            <a:rPr lang="en-US" sz="2000" b="1">
              <a:solidFill>
                <a:srgbClr val="C00000"/>
              </a:solidFill>
            </a:rPr>
            <a:t>INFORMATION</a:t>
          </a:r>
        </a:p>
      </xdr:txBody>
    </xdr:sp>
    <xdr:clientData/>
  </xdr:oneCellAnchor>
  <xdr:oneCellAnchor>
    <xdr:from>
      <xdr:col>7</xdr:col>
      <xdr:colOff>319617</xdr:colOff>
      <xdr:row>4</xdr:row>
      <xdr:rowOff>91857</xdr:rowOff>
    </xdr:from>
    <xdr:ext cx="2379177" cy="405432"/>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200-000007000000}"/>
            </a:ext>
          </a:extLst>
        </xdr:cNvPr>
        <xdr:cNvSpPr txBox="1"/>
      </xdr:nvSpPr>
      <xdr:spPr>
        <a:xfrm>
          <a:off x="9336617" y="1340690"/>
          <a:ext cx="2379177" cy="405432"/>
        </a:xfrm>
        <a:prstGeom prst="rect">
          <a:avLst/>
        </a:prstGeom>
        <a:solidFill>
          <a:schemeClr val="bg2"/>
        </a:solidFill>
        <a:ln w="28575">
          <a:solidFill>
            <a:srgbClr val="006F5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2000" b="1">
              <a:solidFill>
                <a:srgbClr val="C00000"/>
              </a:solidFill>
            </a:rPr>
            <a:t>Single Product Sheet</a:t>
          </a:r>
        </a:p>
      </xdr:txBody>
    </xdr:sp>
    <xdr:clientData/>
  </xdr:oneCellAnchor>
  <xdr:oneCellAnchor>
    <xdr:from>
      <xdr:col>1</xdr:col>
      <xdr:colOff>190499</xdr:colOff>
      <xdr:row>5</xdr:row>
      <xdr:rowOff>271775</xdr:rowOff>
    </xdr:from>
    <xdr:ext cx="2010833" cy="404282"/>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200-000006000000}"/>
            </a:ext>
          </a:extLst>
        </xdr:cNvPr>
        <xdr:cNvSpPr txBox="1"/>
      </xdr:nvSpPr>
      <xdr:spPr>
        <a:xfrm>
          <a:off x="2910416" y="1922775"/>
          <a:ext cx="2010833" cy="404282"/>
        </a:xfrm>
        <a:prstGeom prst="rect">
          <a:avLst/>
        </a:prstGeom>
        <a:solidFill>
          <a:schemeClr val="accent4">
            <a:lumMod val="20000"/>
            <a:lumOff val="80000"/>
          </a:schemeClr>
        </a:solidFill>
        <a:ln w="28575">
          <a:solidFill>
            <a:srgbClr val="006F5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US" sz="1600" b="1">
              <a:solidFill>
                <a:srgbClr val="C00000"/>
              </a:solidFill>
            </a:rPr>
            <a:t>Back to MAIN</a:t>
          </a:r>
          <a:r>
            <a:rPr lang="en-US" sz="1600" b="1" baseline="0">
              <a:solidFill>
                <a:srgbClr val="C00000"/>
              </a:solidFill>
            </a:rPr>
            <a:t> PAGE</a:t>
          </a:r>
          <a:endParaRPr lang="en-US" sz="1600" b="1">
            <a:solidFill>
              <a:srgbClr val="C00000"/>
            </a:solidFill>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162981</xdr:colOff>
      <xdr:row>1</xdr:row>
      <xdr:rowOff>57150</xdr:rowOff>
    </xdr:from>
    <xdr:to>
      <xdr:col>2</xdr:col>
      <xdr:colOff>1553949</xdr:colOff>
      <xdr:row>3</xdr:row>
      <xdr:rowOff>297250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82898" y="247650"/>
          <a:ext cx="3666384" cy="779850"/>
        </a:xfrm>
        <a:prstGeom prst="rect">
          <a:avLst/>
        </a:prstGeom>
        <a:solidFill>
          <a:srgbClr val="006F51"/>
        </a:solidFill>
      </xdr:spPr>
    </xdr:pic>
    <xdr:clientData/>
  </xdr:twoCellAnchor>
  <xdr:oneCellAnchor>
    <xdr:from>
      <xdr:col>5</xdr:col>
      <xdr:colOff>1684348</xdr:colOff>
      <xdr:row>1</xdr:row>
      <xdr:rowOff>57150</xdr:rowOff>
    </xdr:from>
    <xdr:ext cx="1774846" cy="71853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0267431" y="247650"/>
          <a:ext cx="1774846" cy="718530"/>
        </a:xfrm>
        <a:prstGeom prst="rect">
          <a:avLst/>
        </a:prstGeom>
        <a:solidFill>
          <a:schemeClr val="accent1">
            <a:lumMod val="20000"/>
            <a:lumOff val="80000"/>
          </a:schemeClr>
        </a:solidFill>
        <a:ln w="28575">
          <a:solidFill>
            <a:srgbClr val="006F5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2000" b="1">
              <a:solidFill>
                <a:srgbClr val="C00000"/>
              </a:solidFill>
            </a:rPr>
            <a:t>PRODUCT</a:t>
          </a:r>
        </a:p>
        <a:p>
          <a:pPr algn="ctr"/>
          <a:r>
            <a:rPr lang="en-US" sz="2000" b="1">
              <a:solidFill>
                <a:srgbClr val="C00000"/>
              </a:solidFill>
            </a:rPr>
            <a:t>INFORMATION</a:t>
          </a:r>
        </a:p>
      </xdr:txBody>
    </xdr:sp>
    <xdr:clientData/>
  </xdr:oneCellAnchor>
  <xdr:oneCellAnchor>
    <xdr:from>
      <xdr:col>5</xdr:col>
      <xdr:colOff>1382183</xdr:colOff>
      <xdr:row>4</xdr:row>
      <xdr:rowOff>76200</xdr:rowOff>
    </xdr:from>
    <xdr:ext cx="2379177" cy="405432"/>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300-000005000000}"/>
            </a:ext>
          </a:extLst>
        </xdr:cNvPr>
        <xdr:cNvSpPr txBox="1"/>
      </xdr:nvSpPr>
      <xdr:spPr>
        <a:xfrm>
          <a:off x="8515350" y="1325033"/>
          <a:ext cx="2379177" cy="405432"/>
        </a:xfrm>
        <a:prstGeom prst="rect">
          <a:avLst/>
        </a:prstGeom>
        <a:solidFill>
          <a:schemeClr val="bg2"/>
        </a:solidFill>
        <a:ln w="28575">
          <a:solidFill>
            <a:srgbClr val="006F5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2000" b="1">
              <a:solidFill>
                <a:srgbClr val="C00000"/>
              </a:solidFill>
            </a:rPr>
            <a:t>Single Product Sheet</a:t>
          </a:r>
        </a:p>
      </xdr:txBody>
    </xdr:sp>
    <xdr:clientData/>
  </xdr:oneCellAnchor>
  <xdr:oneCellAnchor>
    <xdr:from>
      <xdr:col>1</xdr:col>
      <xdr:colOff>116415</xdr:colOff>
      <xdr:row>5</xdr:row>
      <xdr:rowOff>21166</xdr:rowOff>
    </xdr:from>
    <xdr:ext cx="2010833" cy="404282"/>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300-000006000000}"/>
            </a:ext>
          </a:extLst>
        </xdr:cNvPr>
        <xdr:cNvSpPr txBox="1"/>
      </xdr:nvSpPr>
      <xdr:spPr>
        <a:xfrm>
          <a:off x="2836332" y="1672166"/>
          <a:ext cx="2010833" cy="404282"/>
        </a:xfrm>
        <a:prstGeom prst="rect">
          <a:avLst/>
        </a:prstGeom>
        <a:solidFill>
          <a:schemeClr val="accent4">
            <a:lumMod val="20000"/>
            <a:lumOff val="80000"/>
          </a:schemeClr>
        </a:solidFill>
        <a:ln w="28575">
          <a:solidFill>
            <a:srgbClr val="006F5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US" sz="1600" b="1">
              <a:solidFill>
                <a:srgbClr val="C00000"/>
              </a:solidFill>
            </a:rPr>
            <a:t>Back to MAIN</a:t>
          </a:r>
          <a:r>
            <a:rPr lang="en-US" sz="1600" b="1" baseline="0">
              <a:solidFill>
                <a:srgbClr val="C00000"/>
              </a:solidFill>
            </a:rPr>
            <a:t> PAGE</a:t>
          </a:r>
          <a:endParaRPr lang="en-US" sz="1600" b="1">
            <a:solidFill>
              <a:srgbClr val="C00000"/>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93131</xdr:colOff>
      <xdr:row>1</xdr:row>
      <xdr:rowOff>139699</xdr:rowOff>
    </xdr:from>
    <xdr:to>
      <xdr:col>2</xdr:col>
      <xdr:colOff>1742332</xdr:colOff>
      <xdr:row>5</xdr:row>
      <xdr:rowOff>170248</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13048" y="330199"/>
          <a:ext cx="3660034" cy="792549"/>
        </a:xfrm>
        <a:prstGeom prst="rect">
          <a:avLst/>
        </a:prstGeom>
        <a:solidFill>
          <a:srgbClr val="006F51"/>
        </a:solidFill>
      </xdr:spPr>
    </xdr:pic>
    <xdr:clientData/>
  </xdr:twoCellAnchor>
  <xdr:oneCellAnchor>
    <xdr:from>
      <xdr:col>1</xdr:col>
      <xdr:colOff>535884</xdr:colOff>
      <xdr:row>7</xdr:row>
      <xdr:rowOff>32808</xdr:rowOff>
    </xdr:from>
    <xdr:ext cx="2752358" cy="405432"/>
    <xdr:sp macro="" textlink="">
      <xdr:nvSpPr>
        <xdr:cNvPr id="3" name="TextBox 2">
          <a:hlinkClick xmlns:r="http://schemas.openxmlformats.org/officeDocument/2006/relationships" r:id="rId3"/>
          <a:extLst>
            <a:ext uri="{FF2B5EF4-FFF2-40B4-BE49-F238E27FC236}">
              <a16:creationId xmlns:a16="http://schemas.microsoft.com/office/drawing/2014/main" id="{00000000-0008-0000-0400-000003000000}"/>
            </a:ext>
          </a:extLst>
        </xdr:cNvPr>
        <xdr:cNvSpPr txBox="1"/>
      </xdr:nvSpPr>
      <xdr:spPr>
        <a:xfrm>
          <a:off x="3255801" y="1376891"/>
          <a:ext cx="2752358" cy="405432"/>
        </a:xfrm>
        <a:prstGeom prst="rect">
          <a:avLst/>
        </a:prstGeom>
        <a:solidFill>
          <a:schemeClr val="bg2"/>
        </a:solidFill>
        <a:ln w="28575">
          <a:solidFill>
            <a:srgbClr val="006F5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2000" b="1">
              <a:solidFill>
                <a:srgbClr val="C00000"/>
              </a:solidFill>
            </a:rPr>
            <a:t>BACK to</a:t>
          </a:r>
          <a:r>
            <a:rPr lang="en-US" sz="2000" b="1" baseline="0">
              <a:solidFill>
                <a:srgbClr val="C00000"/>
              </a:solidFill>
            </a:rPr>
            <a:t> MAIN PAGE</a:t>
          </a:r>
          <a:endParaRPr lang="en-US" sz="2000" b="1">
            <a:solidFill>
              <a:srgbClr val="C00000"/>
            </a:solidFill>
          </a:endParaRPr>
        </a:p>
      </xdr:txBody>
    </xdr:sp>
    <xdr:clientData/>
  </xdr:oneCellAnchor>
  <xdr:twoCellAnchor>
    <xdr:from>
      <xdr:col>4</xdr:col>
      <xdr:colOff>296335</xdr:colOff>
      <xdr:row>0</xdr:row>
      <xdr:rowOff>158750</xdr:rowOff>
    </xdr:from>
    <xdr:to>
      <xdr:col>12</xdr:col>
      <xdr:colOff>63501</xdr:colOff>
      <xdr:row>9</xdr:row>
      <xdr:rowOff>179917</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7387168" y="158750"/>
          <a:ext cx="4677833" cy="1830917"/>
        </a:xfrm>
        <a:prstGeom prst="rect">
          <a:avLst/>
        </a:prstGeom>
        <a:solidFill>
          <a:schemeClr val="bg2"/>
        </a:solidFill>
        <a:ln w="2857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Using the Single Product Sheet: </a:t>
          </a:r>
        </a:p>
        <a:p>
          <a:pPr marL="0" marR="0" lvl="0" indent="0" algn="ctr" defTabSz="914400" eaLnBrk="1" fontAlgn="auto" latinLnBrk="0" hangingPunct="1">
            <a:lnSpc>
              <a:spcPct val="100000"/>
            </a:lnSpc>
            <a:spcBef>
              <a:spcPts val="0"/>
            </a:spcBef>
            <a:spcAft>
              <a:spcPts val="0"/>
            </a:spcAft>
            <a:buClrTx/>
            <a:buSzTx/>
            <a:buFontTx/>
            <a:buNone/>
            <a:tabLst/>
            <a:defRPr/>
          </a:pPr>
          <a:endParaRPr lang="en-US"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This</a:t>
          </a:r>
          <a:r>
            <a:rPr lang="en-US" sz="1200" baseline="0">
              <a:solidFill>
                <a:schemeClr val="dk1"/>
              </a:solidFill>
              <a:effectLst/>
              <a:latin typeface="+mn-lt"/>
              <a:ea typeface="+mn-ea"/>
              <a:cs typeface="+mn-cs"/>
            </a:rPr>
            <a:t> page contains all of </a:t>
          </a:r>
          <a:r>
            <a:rPr lang="en-US" sz="1200">
              <a:solidFill>
                <a:schemeClr val="dk1"/>
              </a:solidFill>
              <a:effectLst/>
              <a:latin typeface="+mn-lt"/>
              <a:ea typeface="+mn-ea"/>
              <a:cs typeface="+mn-cs"/>
            </a:rPr>
            <a:t>the information within the PSA Sanitizer Excel tool for one single sanitizer (active ingredients, labeled</a:t>
          </a:r>
          <a:r>
            <a:rPr lang="en-US" sz="1200" baseline="0">
              <a:solidFill>
                <a:schemeClr val="dk1"/>
              </a:solidFill>
              <a:effectLst/>
              <a:latin typeface="+mn-lt"/>
              <a:ea typeface="+mn-ea"/>
              <a:cs typeface="+mn-cs"/>
            </a:rPr>
            <a:t> uses</a:t>
          </a:r>
          <a:r>
            <a:rPr lang="en-US" sz="1200">
              <a:solidFill>
                <a:schemeClr val="dk1"/>
              </a:solidFill>
              <a:effectLst/>
              <a:latin typeface="+mn-lt"/>
              <a:ea typeface="+mn-ea"/>
              <a:cs typeface="+mn-cs"/>
            </a:rPr>
            <a:t>, and product information). </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Select your sanitizer from the dropdown menu and the information will automatically show up under</a:t>
          </a:r>
          <a:r>
            <a:rPr lang="en-US" sz="1200" baseline="0">
              <a:solidFill>
                <a:schemeClr val="dk1"/>
              </a:solidFill>
              <a:effectLst/>
              <a:latin typeface="+mn-lt"/>
              <a:ea typeface="+mn-ea"/>
              <a:cs typeface="+mn-cs"/>
            </a:rPr>
            <a:t> each heading</a:t>
          </a:r>
          <a:r>
            <a:rPr lang="en-US" sz="12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This product information sheet is formatted to print out in a convenient single-page format. </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179916</xdr:colOff>
      <xdr:row>2</xdr:row>
      <xdr:rowOff>93926</xdr:rowOff>
    </xdr:from>
    <xdr:ext cx="10699596" cy="40543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79916" y="689239"/>
          <a:ext cx="10699596" cy="405432"/>
        </a:xfrm>
        <a:prstGeom prst="rect">
          <a:avLst/>
        </a:prstGeom>
        <a:solidFill>
          <a:srgbClr val="FFFFFF">
            <a:alpha val="49804"/>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000">
              <a:solidFill>
                <a:srgbClr val="C00000"/>
              </a:solidFill>
            </a:rPr>
            <a:t>THIS</a:t>
          </a:r>
          <a:r>
            <a:rPr lang="en-US" sz="2000" baseline="0">
              <a:solidFill>
                <a:srgbClr val="C00000"/>
              </a:solidFill>
            </a:rPr>
            <a:t> SHEET IS WHERE THE EDITING HAPPENS; DO NOT ATTEMPT TO EDIT ANY OF THE OTHER SHEETS</a:t>
          </a:r>
          <a:endParaRPr lang="en-US" sz="2000">
            <a:solidFill>
              <a:srgbClr val="C00000"/>
            </a:solidFill>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257175</xdr:colOff>
      <xdr:row>3</xdr:row>
      <xdr:rowOff>133349</xdr:rowOff>
    </xdr:from>
    <xdr:to>
      <xdr:col>12</xdr:col>
      <xdr:colOff>0</xdr:colOff>
      <xdr:row>33</xdr:row>
      <xdr:rowOff>28574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57175" y="704849"/>
          <a:ext cx="7077075" cy="5610225"/>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Version 4.0 Release Notes </a:t>
          </a:r>
        </a:p>
        <a:p>
          <a:r>
            <a:rPr lang="en-US" sz="1200" b="1"/>
            <a:t>Date: November 9, 2020</a:t>
          </a:r>
        </a:p>
        <a:p>
          <a:endParaRPr lang="en-US" sz="1200" b="1"/>
        </a:p>
        <a:p>
          <a:r>
            <a:rPr lang="en-US" sz="1200" b="0"/>
            <a:t>-</a:t>
          </a:r>
          <a:r>
            <a:rPr lang="en-US" sz="1200" b="0" baseline="0"/>
            <a:t> Version 1.0 released March 2017.</a:t>
          </a:r>
        </a:p>
        <a:p>
          <a:r>
            <a:rPr lang="en-US" sz="1200" b="0" baseline="0"/>
            <a:t>- Version 2.0 released September 27, 2018 to add new sanitizer products, update EPA labels, edit formatting,  and add a single product search function. </a:t>
          </a:r>
        </a:p>
        <a:p>
          <a:r>
            <a:rPr lang="en-US" sz="1200" b="0" baseline="0"/>
            <a:t>- Version 3.0 released August 2, 2019 to add new sanitizer products, edit formatting, and update the following:</a:t>
          </a:r>
        </a:p>
        <a:p>
          <a:r>
            <a:rPr lang="en-US" sz="1200" b="0" baseline="0"/>
            <a:t>       Front page:</a:t>
          </a:r>
        </a:p>
        <a:p>
          <a:r>
            <a:rPr lang="en-US" sz="1200" b="0" baseline="0"/>
            <a:t>	- Added contact information for requesting edits or suggesting additional products. </a:t>
          </a:r>
        </a:p>
        <a:p>
          <a:r>
            <a:rPr lang="en-US" sz="1200" b="0" baseline="0"/>
            <a:t>	- Added links to the Youtube tutorial and additional resources on sanitizer use. </a:t>
          </a: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t>	</a:t>
          </a:r>
          <a:r>
            <a:rPr lang="en-US" sz="1200" b="0" baseline="0">
              <a:solidFill>
                <a:schemeClr val="dk1"/>
              </a:solidFill>
              <a:effectLst/>
              <a:latin typeface="+mn-lt"/>
              <a:ea typeface="+mn-ea"/>
              <a:cs typeface="+mn-cs"/>
            </a:rPr>
            <a:t>- 'Other trade names' column carried through all sheets to ease search capabilities. </a:t>
          </a: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dk1"/>
              </a:solidFill>
              <a:effectLst/>
              <a:latin typeface="+mn-lt"/>
              <a:ea typeface="+mn-ea"/>
              <a:cs typeface="+mn-cs"/>
            </a:rPr>
            <a:t>	- Added version notes. </a:t>
          </a:r>
          <a:endParaRPr lang="en-US" sz="1200">
            <a:effectLst/>
          </a:endParaRPr>
        </a:p>
        <a:p>
          <a:endParaRPr lang="en-US" sz="1200" b="0" baseline="0"/>
        </a:p>
        <a:p>
          <a:r>
            <a:rPr lang="en-US" sz="1200" b="0" baseline="0"/>
            <a:t>       Label information:</a:t>
          </a:r>
        </a:p>
        <a:p>
          <a:r>
            <a:rPr lang="en-US" sz="1200" b="0" baseline="0"/>
            <a:t>	- Columns renamed, reformatted, and rearranged to reduce confusion about labeled uses and 	organisms controlled.</a:t>
          </a:r>
          <a:r>
            <a:rPr lang="en-US" sz="1100" b="0" baseline="0"/>
            <a:t> </a:t>
          </a:r>
        </a:p>
        <a:p>
          <a:r>
            <a:rPr lang="en-US" sz="1100" b="0" baseline="0"/>
            <a:t>	</a:t>
          </a:r>
          <a:r>
            <a:rPr lang="en-US" sz="1200" b="0" baseline="0"/>
            <a:t>- Conditional formatting added to shade out any off-label sanitizer uses, to reduce </a:t>
          </a:r>
          <a:r>
            <a:rPr lang="en-US" sz="1200" b="0" baseline="0">
              <a:solidFill>
                <a:schemeClr val="dk1"/>
              </a:solidFill>
              <a:effectLst/>
              <a:latin typeface="+mn-lt"/>
              <a:ea typeface="+mn-ea"/>
              <a:cs typeface="+mn-cs"/>
            </a:rPr>
            <a:t>risk of 	misinterpreting the tool.</a:t>
          </a:r>
        </a:p>
        <a:p>
          <a:r>
            <a:rPr lang="en-US" sz="1100" b="0" baseline="0">
              <a:solidFill>
                <a:schemeClr val="dk1"/>
              </a:solidFill>
              <a:effectLst/>
              <a:latin typeface="+mn-lt"/>
              <a:ea typeface="+mn-ea"/>
              <a:cs typeface="+mn-cs"/>
            </a:rPr>
            <a:t>- Version 3.1 released July 19, 2020 to add new sanitizer products. </a:t>
          </a:r>
        </a:p>
        <a:p>
          <a:r>
            <a:rPr lang="en-US" sz="1100" b="0" baseline="0">
              <a:solidFill>
                <a:schemeClr val="dk1"/>
              </a:solidFill>
              <a:effectLst/>
              <a:latin typeface="+mn-lt"/>
              <a:ea typeface="+mn-ea"/>
              <a:cs typeface="+mn-cs"/>
            </a:rPr>
            <a:t>- Version 4.0 released October 21, 2020 to update EPA labels, add new products, and update the following:</a:t>
          </a:r>
        </a:p>
        <a:p>
          <a:r>
            <a:rPr lang="en-US" sz="1100" b="0" baseline="0">
              <a:solidFill>
                <a:schemeClr val="dk1"/>
              </a:solidFill>
              <a:effectLst/>
              <a:latin typeface="+mn-lt"/>
              <a:ea typeface="+mn-ea"/>
              <a:cs typeface="+mn-cs"/>
            </a:rPr>
            <a:t>         All pages: </a:t>
          </a:r>
        </a:p>
        <a:p>
          <a:r>
            <a:rPr lang="en-US" sz="1100" b="0" baseline="0">
              <a:solidFill>
                <a:schemeClr val="dk1"/>
              </a:solidFill>
              <a:effectLst/>
              <a:latin typeface="+mn-lt"/>
              <a:ea typeface="+mn-ea"/>
              <a:cs typeface="+mn-cs"/>
            </a:rPr>
            <a:t>                           - Added 'Sublabel' column to break down products by EPA sublabel (where relevant). Sublabels were  	added to BioSide HS 15%, Perasan A, Perasan OG, Sanidate 5, Sanidate Ready To Use, and Zerotol 2.0. </a:t>
          </a:r>
        </a:p>
        <a:p>
          <a:r>
            <a:rPr lang="en-US" sz="1100" b="0" baseline="0">
              <a:solidFill>
                <a:schemeClr val="dk1"/>
              </a:solidFill>
              <a:effectLst/>
              <a:latin typeface="+mn-lt"/>
              <a:ea typeface="+mn-ea"/>
              <a:cs typeface="+mn-cs"/>
            </a:rPr>
            <a:t>                           - </a:t>
          </a:r>
          <a:r>
            <a:rPr lang="en-US" sz="1100">
              <a:solidFill>
                <a:schemeClr val="dk1"/>
              </a:solidFill>
              <a:effectLst/>
              <a:latin typeface="+mn-lt"/>
              <a:ea typeface="+mn-ea"/>
              <a:cs typeface="+mn-cs"/>
            </a:rPr>
            <a:t>Name change to certain products resulting in an alphabetical reorganization of the product listing.  </a:t>
          </a:r>
          <a:endParaRPr lang="en-US" sz="1100" b="0" baseline="0">
            <a:solidFill>
              <a:schemeClr val="dk1"/>
            </a:solidFill>
            <a:effectLst/>
            <a:latin typeface="+mn-lt"/>
            <a:ea typeface="+mn-ea"/>
            <a:cs typeface="+mn-cs"/>
          </a:endParaRPr>
        </a:p>
        <a:p>
          <a:r>
            <a:rPr lang="en-US" sz="1100" b="0" baseline="0">
              <a:solidFill>
                <a:schemeClr val="dk1"/>
              </a:solidFill>
              <a:effectLst/>
              <a:latin typeface="+mn-lt"/>
              <a:ea typeface="+mn-ea"/>
              <a:cs typeface="+mn-cs"/>
            </a:rPr>
            <a:t>         Front page: </a:t>
          </a:r>
        </a:p>
        <a:p>
          <a:r>
            <a:rPr lang="en-US" sz="1100" b="0" baseline="0">
              <a:solidFill>
                <a:schemeClr val="dk1"/>
              </a:solidFill>
              <a:effectLst/>
              <a:latin typeface="+mn-lt"/>
              <a:ea typeface="+mn-ea"/>
              <a:cs typeface="+mn-cs"/>
            </a:rPr>
            <a:t>                           - Add fourth bullet under "A few notes on using this Excel tool". </a:t>
          </a:r>
        </a:p>
        <a:p>
          <a:r>
            <a:rPr lang="en-US" sz="1100" b="0" baseline="0">
              <a:solidFill>
                <a:schemeClr val="dk1"/>
              </a:solidFill>
              <a:effectLst/>
              <a:latin typeface="+mn-lt"/>
              <a:ea typeface="+mn-ea"/>
              <a:cs typeface="+mn-cs"/>
            </a:rPr>
            <a:t>        Label information: </a:t>
          </a:r>
        </a:p>
        <a:p>
          <a:r>
            <a:rPr lang="en-US" sz="1100" b="0" baseline="0">
              <a:solidFill>
                <a:schemeClr val="dk1"/>
              </a:solidFill>
              <a:effectLst/>
              <a:latin typeface="+mn-lt"/>
              <a:ea typeface="+mn-ea"/>
              <a:cs typeface="+mn-cs"/>
            </a:rPr>
            <a:t>                           - Changed EPA label links to direct user to the list of EPA labels for that product, sorted by date. This     	change allows users to access the newest version of the EPA label even if the tool has not been updated. </a:t>
          </a:r>
        </a:p>
        <a:p>
          <a:r>
            <a:rPr lang="en-US" sz="1100" b="0" baseline="0">
              <a:solidFill>
                <a:schemeClr val="dk1"/>
              </a:solidFill>
              <a:effectLst/>
              <a:latin typeface="+mn-lt"/>
              <a:ea typeface="+mn-ea"/>
              <a:cs typeface="+mn-cs"/>
            </a:rPr>
            <a:t>                          - Renamed version date column to address the revised hyperlinks. 			</a:t>
          </a:r>
        </a:p>
        <a:p>
          <a:endParaRPr lang="en-US" sz="1100" b="0" baseline="0">
            <a:solidFill>
              <a:schemeClr val="dk1"/>
            </a:solidFill>
            <a:effectLst/>
            <a:latin typeface="+mn-lt"/>
            <a:ea typeface="+mn-ea"/>
            <a:cs typeface="+mn-cs"/>
          </a:endParaRPr>
        </a:p>
        <a:p>
          <a:endParaRPr lang="en-US" sz="1100" b="0">
            <a:ln w="28575">
              <a:solidFill>
                <a:schemeClr val="tx1"/>
              </a:solidFill>
            </a:ln>
          </a:endParaRPr>
        </a:p>
      </xdr:txBody>
    </xdr:sp>
    <xdr:clientData/>
  </xdr:twoCellAnchor>
  <xdr:oneCellAnchor>
    <xdr:from>
      <xdr:col>0</xdr:col>
      <xdr:colOff>257175</xdr:colOff>
      <xdr:row>0</xdr:row>
      <xdr:rowOff>161925</xdr:rowOff>
    </xdr:from>
    <xdr:ext cx="2752358" cy="405432"/>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600-000004000000}"/>
            </a:ext>
          </a:extLst>
        </xdr:cNvPr>
        <xdr:cNvSpPr txBox="1"/>
      </xdr:nvSpPr>
      <xdr:spPr>
        <a:xfrm>
          <a:off x="257175" y="161925"/>
          <a:ext cx="2752358" cy="405432"/>
        </a:xfrm>
        <a:prstGeom prst="rect">
          <a:avLst/>
        </a:prstGeom>
        <a:solidFill>
          <a:schemeClr val="accent4">
            <a:lumMod val="20000"/>
            <a:lumOff val="80000"/>
          </a:schemeClr>
        </a:solidFill>
        <a:ln w="28575">
          <a:solidFill>
            <a:srgbClr val="006F5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2000" b="1">
              <a:solidFill>
                <a:srgbClr val="C00000"/>
              </a:solidFill>
            </a:rPr>
            <a:t>BACK to</a:t>
          </a:r>
          <a:r>
            <a:rPr lang="en-US" sz="2000" b="1" baseline="0">
              <a:solidFill>
                <a:srgbClr val="C00000"/>
              </a:solidFill>
            </a:rPr>
            <a:t> MAIN PAGE</a:t>
          </a:r>
          <a:endParaRPr lang="en-US" sz="2000" b="1">
            <a:solidFill>
              <a:srgbClr val="C00000"/>
            </a:solidFill>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6</xdr:col>
      <xdr:colOff>444500</xdr:colOff>
      <xdr:row>0</xdr:row>
      <xdr:rowOff>190498</xdr:rowOff>
    </xdr:from>
    <xdr:to>
      <xdr:col>11</xdr:col>
      <xdr:colOff>243416</xdr:colOff>
      <xdr:row>5</xdr:row>
      <xdr:rowOff>30547</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4833" y="190498"/>
          <a:ext cx="3651250" cy="792549"/>
        </a:xfrm>
        <a:prstGeom prst="rect">
          <a:avLst/>
        </a:prstGeom>
        <a:solidFill>
          <a:srgbClr val="006F51"/>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p274\Box\Team%20Work\Sanitizers%20and%20Detergents\2.%20PSA%20Labeled%20Sanitizers%20Excel%20file\PSA%20EPA-Labeled%20Sanitizers%20for%20Produce%20V4%2010%2020%202020%20with%20sublab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Active ingredients"/>
      <sheetName val=" Label Info (alt)"/>
      <sheetName val="Product info"/>
      <sheetName val="Single Sheet"/>
      <sheetName val="Full Database (hide)"/>
      <sheetName val="Version Notes V3.0 (hide)"/>
      <sheetName val="Lists"/>
      <sheetName val="Label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pirspublic.ceris.purdue.edu/state/default.aspx" TargetMode="External"/><Relationship Id="rId2" Type="http://schemas.openxmlformats.org/officeDocument/2006/relationships/hyperlink" Target="https://www.youtube.com/watch?v=wNNJOeITtxU" TargetMode="External"/><Relationship Id="rId1" Type="http://schemas.openxmlformats.org/officeDocument/2006/relationships/hyperlink" Target="https://producesafetyalliance.cornell.edu/sites/producesafetyalliance.cornell.edu/files/shared/documents/Sanitizer-Factsheet.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bestsanitizers.com/products/surface-sanitizers/alpet-d2-surface-sanitizer" TargetMode="External"/><Relationship Id="rId13" Type="http://schemas.openxmlformats.org/officeDocument/2006/relationships/hyperlink" Target="http://www.bestsanitizers.com/products/surface-sanitizers/alpet-d2-surface-sanitizer" TargetMode="External"/><Relationship Id="rId18" Type="http://schemas.openxmlformats.org/officeDocument/2006/relationships/hyperlink" Target="https://iaspub.epa.gov/apex/pesticides/f?p=PPLS:102:::NO::P102_REG_NUM:63838-1" TargetMode="External"/><Relationship Id="rId26" Type="http://schemas.openxmlformats.org/officeDocument/2006/relationships/hyperlink" Target="https://iaspub.epa.gov/apex/pesticides/f?p=PPLS:102:::NO::P102_REG_NUM:72160-2" TargetMode="External"/><Relationship Id="rId3" Type="http://schemas.openxmlformats.org/officeDocument/2006/relationships/hyperlink" Target="https://idiclo2.com/" TargetMode="External"/><Relationship Id="rId21" Type="http://schemas.openxmlformats.org/officeDocument/2006/relationships/hyperlink" Target="https://iaspub.epa.gov/apex/pesticides/f?p=PPLS:102:::NO::P102_REG_NUM:70299-9" TargetMode="External"/><Relationship Id="rId7" Type="http://schemas.openxmlformats.org/officeDocument/2006/relationships/hyperlink" Target="https://iaspub.epa.gov/apex/pesticides/f?p=PPLS:102:::NO::P102_REG_NUM:1677-234" TargetMode="External"/><Relationship Id="rId12" Type="http://schemas.openxmlformats.org/officeDocument/2006/relationships/hyperlink" Target="https://iaspub.epa.gov/apex/pesticides/f?p=PPLS:102:::NO::P102_REG_NUM:63838-2" TargetMode="External"/><Relationship Id="rId17" Type="http://schemas.openxmlformats.org/officeDocument/2006/relationships/hyperlink" Target="https://iaspub.epa.gov/apex/pesticides/f?p=PPLS:102:::NO::P102_REG_NUM:63838-1" TargetMode="External"/><Relationship Id="rId25" Type="http://schemas.openxmlformats.org/officeDocument/2006/relationships/hyperlink" Target="https://iaspub.epa.gov/apex/pesticides/f?p=PPLS:102:::NO::P102_REG_NUM:5813-111" TargetMode="External"/><Relationship Id="rId2" Type="http://schemas.openxmlformats.org/officeDocument/2006/relationships/hyperlink" Target="https://idiclo2.com/" TargetMode="External"/><Relationship Id="rId16" Type="http://schemas.openxmlformats.org/officeDocument/2006/relationships/hyperlink" Target="https://iaspub.epa.gov/apex/pesticides/f?p=PPLS:102:::NO::P102_REG_NUM:63838-2" TargetMode="External"/><Relationship Id="rId20" Type="http://schemas.openxmlformats.org/officeDocument/2006/relationships/hyperlink" Target="https://iaspub.epa.gov/apex/pesticides/f?p=PPLS:102:::NO::P102_REG_NUM:63838-20" TargetMode="External"/><Relationship Id="rId29" Type="http://schemas.openxmlformats.org/officeDocument/2006/relationships/drawing" Target="../drawings/drawing6.xml"/><Relationship Id="rId1" Type="http://schemas.openxmlformats.org/officeDocument/2006/relationships/hyperlink" Target="http://accu-tab.com/" TargetMode="External"/><Relationship Id="rId6" Type="http://schemas.openxmlformats.org/officeDocument/2006/relationships/hyperlink" Target="https://iaspub.epa.gov/apex/pesticides/f?p=PPLS:102:::NO::P102_REG_NUM:9150-2" TargetMode="External"/><Relationship Id="rId11" Type="http://schemas.openxmlformats.org/officeDocument/2006/relationships/hyperlink" Target="https://iaspub.epa.gov/apex/pesticides/f?p=PPLS:102:::NO::P102_REG_NUM:1677-234" TargetMode="External"/><Relationship Id="rId24" Type="http://schemas.openxmlformats.org/officeDocument/2006/relationships/hyperlink" Target="https://iaspub.epa.gov/apex/pesticides/f?p=PPLS:102:::NO::P102_REG_NUM:9150-3" TargetMode="External"/><Relationship Id="rId5" Type="http://schemas.openxmlformats.org/officeDocument/2006/relationships/hyperlink" Target="https://iaspub.epa.gov/apex/pesticides/f?p=PPLS:102:::NO::P102_REG_NUM:73232-1" TargetMode="External"/><Relationship Id="rId15" Type="http://schemas.openxmlformats.org/officeDocument/2006/relationships/hyperlink" Target="http://www.bestsanitizers.com/products/surface-sanitizers/alpet-d2-surface-sanitizer" TargetMode="External"/><Relationship Id="rId23" Type="http://schemas.openxmlformats.org/officeDocument/2006/relationships/hyperlink" Target="https://iaspub.epa.gov/apex/pesticides/f?p=PPLS:102:::NO::P102_REG_NUM:83451-17" TargetMode="External"/><Relationship Id="rId28" Type="http://schemas.openxmlformats.org/officeDocument/2006/relationships/printerSettings" Target="../printerSettings/printerSettings6.bin"/><Relationship Id="rId10" Type="http://schemas.openxmlformats.org/officeDocument/2006/relationships/hyperlink" Target="https://iaspub.epa.gov/apex/pesticides/f?p=PPLS:102:::NO::P102_REG_NUM:9150-2" TargetMode="External"/><Relationship Id="rId19" Type="http://schemas.openxmlformats.org/officeDocument/2006/relationships/hyperlink" Target="https://iaspub.epa.gov/apex/pesticides/f?p=PPLS:102:::NO::P102_REG_NUM:63838-20" TargetMode="External"/><Relationship Id="rId31" Type="http://schemas.openxmlformats.org/officeDocument/2006/relationships/comments" Target="../comments2.xml"/><Relationship Id="rId4" Type="http://schemas.openxmlformats.org/officeDocument/2006/relationships/hyperlink" Target="https://iaspub.epa.gov/apex/pesticides/f?p=PPLS:102:::NO::P102_REG_NUM:2792-62" TargetMode="External"/><Relationship Id="rId9" Type="http://schemas.openxmlformats.org/officeDocument/2006/relationships/hyperlink" Target="https://iaspub.epa.gov/apex/pesticides/f?p=PPLS:102:::NO::P102_REG_NUM:2792-62" TargetMode="External"/><Relationship Id="rId14" Type="http://schemas.openxmlformats.org/officeDocument/2006/relationships/hyperlink" Target="https://iaspub.epa.gov/apex/pesticides/f?p=PPLS:102:::NO::P102_REG_NUM:63838-2" TargetMode="External"/><Relationship Id="rId22" Type="http://schemas.openxmlformats.org/officeDocument/2006/relationships/hyperlink" Target="https://iaspub.epa.gov/apex/pesticides/f?p=PPLS:102:::NO::P102_REG_NUM:70299-12" TargetMode="External"/><Relationship Id="rId27" Type="http://schemas.openxmlformats.org/officeDocument/2006/relationships/hyperlink" Target="https://iaspub.epa.gov/apex/pesticides/f?p=PPLS:102:::NO::P102_REG_NUM:63838-21" TargetMode="External"/><Relationship Id="rId30"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87"/>
  <sheetViews>
    <sheetView showGridLines="0" showRowColHeaders="0" tabSelected="1" zoomScale="90" zoomScaleNormal="90" workbookViewId="0">
      <pane xSplit="1" ySplit="8" topLeftCell="B9" activePane="bottomRight" state="frozen"/>
      <selection activeCell="D8" sqref="D8"/>
      <selection pane="topRight" activeCell="D8" sqref="D8"/>
      <selection pane="bottomLeft" activeCell="D8" sqref="D8"/>
      <selection pane="bottomRight"/>
    </sheetView>
  </sheetViews>
  <sheetFormatPr defaultColWidth="9.140625" defaultRowHeight="15" x14ac:dyDescent="0.25"/>
  <cols>
    <col min="1" max="1" width="40.7109375" style="57" customWidth="1"/>
    <col min="2" max="2" width="34.140625" style="58" bestFit="1" customWidth="1"/>
    <col min="3" max="3" width="25.85546875" style="57" customWidth="1"/>
    <col min="4" max="6" width="15.7109375" style="59" customWidth="1"/>
    <col min="7" max="7" width="9.140625" style="321" customWidth="1"/>
    <col min="8" max="16" width="9.140625" style="321"/>
    <col min="17" max="17" width="20.140625" style="321" customWidth="1"/>
    <col min="18" max="16384" width="9.140625" style="321"/>
  </cols>
  <sheetData>
    <row r="1" spans="1:23" ht="24" customHeight="1" x14ac:dyDescent="0.25">
      <c r="A1" s="320" t="str">
        <f>"Last revised: "&amp;MONTH('Full Database (hide)'!$B$1)&amp;"/"&amp;DAY('Full Database (hide)'!$B$1)&amp;"/"&amp;YEAR('Full Database (hide)'!$B$1)</f>
        <v>Last revised: 11/9/2020</v>
      </c>
      <c r="G1" s="543" t="s">
        <v>267</v>
      </c>
      <c r="H1" s="544"/>
      <c r="I1" s="544"/>
      <c r="J1" s="544"/>
      <c r="K1" s="544"/>
      <c r="L1" s="544"/>
      <c r="M1" s="544"/>
      <c r="N1" s="544"/>
      <c r="O1" s="544"/>
      <c r="P1" s="544"/>
      <c r="Q1" s="545"/>
    </row>
    <row r="2" spans="1:23" s="323" customFormat="1" ht="18.75" customHeight="1" x14ac:dyDescent="0.25">
      <c r="A2" s="546" t="s">
        <v>517</v>
      </c>
      <c r="B2" s="186"/>
      <c r="C2" s="479"/>
      <c r="D2" s="319"/>
      <c r="E2" s="319"/>
      <c r="F2" s="319"/>
      <c r="G2" s="547" t="s">
        <v>306</v>
      </c>
      <c r="H2" s="548"/>
      <c r="I2" s="548"/>
      <c r="J2" s="548"/>
      <c r="K2" s="548"/>
      <c r="L2" s="548"/>
      <c r="M2" s="548"/>
      <c r="N2" s="548"/>
      <c r="O2" s="548"/>
      <c r="P2" s="548"/>
      <c r="Q2" s="549"/>
    </row>
    <row r="3" spans="1:23" ht="18.600000000000001" customHeight="1" x14ac:dyDescent="0.25">
      <c r="A3" s="546"/>
      <c r="G3" s="547" t="s">
        <v>307</v>
      </c>
      <c r="H3" s="548"/>
      <c r="I3" s="548"/>
      <c r="J3" s="548"/>
      <c r="K3" s="548"/>
      <c r="L3" s="548"/>
      <c r="M3" s="548"/>
      <c r="N3" s="548"/>
      <c r="O3" s="548"/>
      <c r="P3" s="548"/>
      <c r="Q3" s="549"/>
    </row>
    <row r="4" spans="1:23" ht="49.5" customHeight="1" x14ac:dyDescent="0.25">
      <c r="A4" s="546"/>
      <c r="G4" s="540" t="s">
        <v>379</v>
      </c>
      <c r="H4" s="541"/>
      <c r="I4" s="541"/>
      <c r="J4" s="541"/>
      <c r="K4" s="541"/>
      <c r="L4" s="541"/>
      <c r="M4" s="541"/>
      <c r="N4" s="541"/>
      <c r="O4" s="541"/>
      <c r="P4" s="541"/>
      <c r="Q4" s="542"/>
    </row>
    <row r="5" spans="1:23" ht="39" customHeight="1" thickBot="1" x14ac:dyDescent="0.3">
      <c r="A5" s="546"/>
      <c r="G5" s="550" t="s">
        <v>380</v>
      </c>
      <c r="H5" s="551"/>
      <c r="I5" s="551"/>
      <c r="J5" s="551"/>
      <c r="K5" s="551"/>
      <c r="L5" s="551"/>
      <c r="M5" s="551"/>
      <c r="N5" s="551"/>
      <c r="O5" s="551"/>
      <c r="P5" s="551"/>
      <c r="Q5" s="552"/>
    </row>
    <row r="6" spans="1:23" ht="25.5" customHeight="1" x14ac:dyDescent="0.25">
      <c r="A6" s="546"/>
      <c r="G6" s="325"/>
      <c r="H6" s="361"/>
      <c r="I6" s="325"/>
      <c r="J6" s="362"/>
      <c r="K6" s="325"/>
      <c r="L6" s="325"/>
      <c r="M6" s="325"/>
      <c r="N6" s="325"/>
      <c r="O6" s="325"/>
      <c r="P6" s="325"/>
      <c r="Q6" s="325"/>
    </row>
    <row r="7" spans="1:23" ht="15.75" thickBot="1" x14ac:dyDescent="0.3">
      <c r="E7" s="58"/>
    </row>
    <row r="8" spans="1:23" ht="32.25" thickBot="1" x14ac:dyDescent="0.3">
      <c r="A8" s="414" t="str">
        <f>+'Full Database (hide)'!A3</f>
        <v>EPA-Labeled Product Name</v>
      </c>
      <c r="B8" s="453" t="s">
        <v>431</v>
      </c>
      <c r="C8" s="451" t="str">
        <f>+'Full Database (hide)'!W3</f>
        <v>EPA Sublabel</v>
      </c>
      <c r="D8" s="230" t="s">
        <v>42</v>
      </c>
      <c r="E8" s="230" t="s">
        <v>43</v>
      </c>
      <c r="F8" s="242" t="s">
        <v>44</v>
      </c>
      <c r="H8" s="360"/>
      <c r="I8" s="360"/>
      <c r="J8" s="360"/>
      <c r="K8" s="360"/>
      <c r="L8" s="360"/>
      <c r="M8" s="360"/>
      <c r="N8" s="360"/>
      <c r="O8" s="360"/>
      <c r="P8" s="360"/>
    </row>
    <row r="9" spans="1:23" x14ac:dyDescent="0.25">
      <c r="A9" s="454" t="str">
        <f>+'Full Database (hide)'!A4</f>
        <v>Agchlor 310</v>
      </c>
      <c r="B9" s="452" t="str">
        <f>+'Full Database (hide)'!B4</f>
        <v>•Agchlor 310F</v>
      </c>
      <c r="C9" s="480" t="str">
        <f>+'Full Database (hide)'!W4</f>
        <v>N/A</v>
      </c>
      <c r="D9" s="254"/>
      <c r="E9" s="62"/>
      <c r="F9" s="255"/>
    </row>
    <row r="10" spans="1:23" ht="30" x14ac:dyDescent="0.25">
      <c r="A10" s="380" t="str">
        <f>+'Full Database (hide)'!A5</f>
        <v>Alpet D2</v>
      </c>
      <c r="B10" s="450" t="str">
        <f>+'Full Database (hide)'!B5</f>
        <v>•Alpet D2 Surface Sanitizer
•Alpet Surface Sanitizer D2</v>
      </c>
      <c r="C10" s="481" t="str">
        <f>+'Full Database (hide)'!W5</f>
        <v>N/A</v>
      </c>
      <c r="D10" s="251"/>
      <c r="E10" s="65"/>
      <c r="F10" s="252"/>
    </row>
    <row r="11" spans="1:23" ht="30" x14ac:dyDescent="0.25">
      <c r="A11" s="380" t="str">
        <f>+'Full Database (hide)'!A6</f>
        <v>Anthium Dioxcide</v>
      </c>
      <c r="B11" s="450" t="str">
        <f>+'Full Database (hide)'!B6</f>
        <v>•Anthium TM Dioxcide 
•stabilized chlorine dioxide</v>
      </c>
      <c r="C11" s="481" t="str">
        <f>+'Full Database (hide)'!W6</f>
        <v>N/A</v>
      </c>
      <c r="D11" s="251"/>
      <c r="E11" s="65"/>
      <c r="F11" s="252"/>
      <c r="L11" s="539"/>
      <c r="M11" s="539"/>
      <c r="N11" s="539"/>
      <c r="O11" s="539"/>
      <c r="P11" s="539"/>
      <c r="Q11" s="539"/>
      <c r="R11" s="539"/>
      <c r="S11" s="539"/>
      <c r="T11" s="539"/>
      <c r="U11" s="358"/>
      <c r="V11" s="358"/>
      <c r="W11" s="359"/>
    </row>
    <row r="12" spans="1:23" ht="45" x14ac:dyDescent="0.25">
      <c r="A12" s="380" t="str">
        <f>+'Full Database (hide)'!A7</f>
        <v>Antimicrobial Fruit and Vegetable Treatment</v>
      </c>
      <c r="B12" s="450" t="str">
        <f>+'Full Database (hide)'!B7</f>
        <v>•Market Guard 700
•Simply Save Antimicrobial Produce Wash</v>
      </c>
      <c r="C12" s="481" t="str">
        <f>+'Full Database (hide)'!W7</f>
        <v>N/A</v>
      </c>
      <c r="D12" s="251"/>
      <c r="E12" s="65"/>
      <c r="F12" s="252"/>
      <c r="L12" s="539"/>
      <c r="M12" s="539"/>
      <c r="N12" s="539"/>
      <c r="O12" s="539"/>
      <c r="P12" s="539"/>
      <c r="Q12" s="539"/>
      <c r="R12" s="539"/>
      <c r="S12" s="539"/>
      <c r="T12" s="539"/>
      <c r="U12" s="539"/>
      <c r="V12" s="539"/>
    </row>
    <row r="13" spans="1:23" ht="45" x14ac:dyDescent="0.25">
      <c r="A13" s="380" t="str">
        <f>+'Full Database (hide)'!A8</f>
        <v>BioSide HS 15% (Sublabel A)</v>
      </c>
      <c r="B13" s="450" t="str">
        <f>+'Full Database (hide)'!B8</f>
        <v>•Pentagreen 15%
•Peragreen WW</v>
      </c>
      <c r="C13" s="481" t="str">
        <f>+'Full Database (hide)'!W8</f>
        <v>Sublabel A: General Directions for Use (BioSide HS 15%)</v>
      </c>
      <c r="D13" s="251"/>
      <c r="E13" s="65"/>
      <c r="F13" s="252"/>
      <c r="L13" s="539"/>
      <c r="M13" s="539"/>
      <c r="N13" s="539"/>
      <c r="O13" s="539"/>
      <c r="P13" s="539"/>
      <c r="Q13" s="539"/>
      <c r="R13" s="539"/>
      <c r="S13" s="539"/>
      <c r="T13" s="539"/>
      <c r="U13" s="539"/>
      <c r="V13" s="539"/>
    </row>
    <row r="14" spans="1:23" ht="30" x14ac:dyDescent="0.25">
      <c r="A14" s="380" t="str">
        <f>+'Full Database (hide)'!A9</f>
        <v>BioSide HS 15% (Sublabel B)</v>
      </c>
      <c r="B14" s="450" t="str">
        <f>+'Full Database (hide)'!B9</f>
        <v>•Pentagreen 15%
•Peragreen WW</v>
      </c>
      <c r="C14" s="481" t="str">
        <f>+'Full Database (hide)'!W9</f>
        <v>Sublabel B: Agricultural Uses (Peragreen 15%)</v>
      </c>
      <c r="D14" s="251"/>
      <c r="E14" s="65"/>
      <c r="F14" s="252"/>
      <c r="L14" s="539"/>
      <c r="M14" s="539"/>
      <c r="N14" s="539"/>
      <c r="O14" s="539"/>
      <c r="P14" s="539"/>
      <c r="Q14" s="539"/>
      <c r="R14" s="539"/>
      <c r="S14" s="539"/>
      <c r="T14" s="539"/>
      <c r="U14" s="539"/>
      <c r="V14" s="539"/>
    </row>
    <row r="15" spans="1:23" x14ac:dyDescent="0.25">
      <c r="A15" s="380" t="str">
        <f>+'Full Database (hide)'!A10</f>
        <v>Bromicide 4000</v>
      </c>
      <c r="B15" s="450" t="str">
        <f>+'Full Database (hide)'!B10</f>
        <v>•Liquibrom 4000</v>
      </c>
      <c r="C15" s="481" t="str">
        <f>+'Full Database (hide)'!W10</f>
        <v>N/A</v>
      </c>
      <c r="D15" s="251"/>
      <c r="E15" s="65"/>
      <c r="F15" s="252"/>
    </row>
    <row r="16" spans="1:23" ht="30" x14ac:dyDescent="0.25">
      <c r="A16" s="380" t="str">
        <f>+'Full Database (hide)'!A11</f>
        <v>Bromide Plus</v>
      </c>
      <c r="B16" s="450" t="str">
        <f>+'Full Database (hide)'!B11</f>
        <v>•AZURE® Deluxe Algae Controller
•Crystal® Blue</v>
      </c>
      <c r="C16" s="481" t="str">
        <f>+'Full Database (hide)'!W11</f>
        <v>N/A</v>
      </c>
      <c r="D16" s="251"/>
      <c r="E16" s="65"/>
      <c r="F16" s="252"/>
    </row>
    <row r="17" spans="1:6" x14ac:dyDescent="0.25">
      <c r="A17" s="380" t="str">
        <f>+'Full Database (hide)'!A12</f>
        <v>Busan 6040</v>
      </c>
      <c r="B17" s="450" t="str">
        <f>+'Full Database (hide)'!B12</f>
        <v>N/A</v>
      </c>
      <c r="C17" s="481" t="str">
        <f>+'Full Database (hide)'!W12</f>
        <v>N/A</v>
      </c>
      <c r="D17" s="251"/>
      <c r="E17" s="65"/>
      <c r="F17" s="252"/>
    </row>
    <row r="18" spans="1:6" x14ac:dyDescent="0.25">
      <c r="A18" s="380" t="str">
        <f>+'Full Database (hide)'!A13</f>
        <v>Carnebon 200</v>
      </c>
      <c r="B18" s="450" t="str">
        <f>+'Full Database (hide)'!B13</f>
        <v xml:space="preserve">•Anthium BCD-200  </v>
      </c>
      <c r="C18" s="481" t="str">
        <f>+'Full Database (hide)'!W13</f>
        <v>N/A</v>
      </c>
      <c r="D18" s="251"/>
      <c r="E18" s="65"/>
      <c r="F18" s="252"/>
    </row>
    <row r="19" spans="1:6" ht="165" x14ac:dyDescent="0.25">
      <c r="A19" s="380" t="str">
        <f>+'Full Database (hide)'!A14</f>
        <v>CLB</v>
      </c>
      <c r="B19" s="450" t="str">
        <f>+'Full Database (hide)'!B14</f>
        <v>•Clorox Regular Bleach 2
•Clorox Mold Attacker 
•Clorox Mold Blaster
•Clorox Mold Destroyer
•Clorox Mold Eliminator
•Clorox Mold Killer
•Clorox Mold Remover
•Clorox Mold Eliminator Bleach
•Clorox Kills 99.9% of Germs* Regular Bleach
•Clorox Disinfecting Bleach 2</v>
      </c>
      <c r="C19" s="481" t="str">
        <f>+'Full Database (hide)'!W14</f>
        <v>N/A</v>
      </c>
      <c r="D19" s="251"/>
      <c r="E19" s="65"/>
      <c r="F19" s="252"/>
    </row>
    <row r="20" spans="1:6" ht="30" x14ac:dyDescent="0.25">
      <c r="A20" s="380" t="str">
        <f>+'Full Database (hide)'!A15</f>
        <v>CLB I</v>
      </c>
      <c r="B20" s="450" t="str">
        <f>+'Full Database (hide)'!B15</f>
        <v>•Clorox Germicidal Bleach 3
•Clorox Performance Bleach 1</v>
      </c>
      <c r="C20" s="481" t="str">
        <f>+'Full Database (hide)'!W15</f>
        <v>N/A</v>
      </c>
      <c r="D20" s="251"/>
      <c r="E20" s="65"/>
      <c r="F20" s="252"/>
    </row>
    <row r="21" spans="1:6" x14ac:dyDescent="0.25">
      <c r="A21" s="380" t="str">
        <f>+'Full Database (hide)'!A16</f>
        <v>Di-Oxy Solv</v>
      </c>
      <c r="B21" s="450" t="str">
        <f>+'Full Database (hide)'!B16</f>
        <v>N/A</v>
      </c>
      <c r="C21" s="481" t="str">
        <f>+'Full Database (hide)'!W16</f>
        <v>N/A</v>
      </c>
      <c r="D21" s="251"/>
      <c r="E21" s="65"/>
      <c r="F21" s="252"/>
    </row>
    <row r="22" spans="1:6" x14ac:dyDescent="0.25">
      <c r="A22" s="380" t="str">
        <f>+'Full Database (hide)'!A17</f>
        <v>Dixichlor Lite</v>
      </c>
      <c r="B22" s="450" t="str">
        <f>+'Full Database (hide)'!B17</f>
        <v>N/A</v>
      </c>
      <c r="C22" s="481" t="str">
        <f>+'Full Database (hide)'!W17</f>
        <v>N/A</v>
      </c>
      <c r="D22" s="251"/>
      <c r="E22" s="65"/>
      <c r="F22" s="252"/>
    </row>
    <row r="23" spans="1:6" ht="150" x14ac:dyDescent="0.25">
      <c r="A23" s="380" t="str">
        <f>+'Full Database (hide)'!A18</f>
        <v xml:space="preserve">ECR Calcium Hypochlorite AST </v>
      </c>
      <c r="B23" s="450" t="str">
        <f>+'Full Database (hide)'!B18</f>
        <v>•Aquafit AS1
•Aquafit AS2
•Aquafit AS3
•ECR Aquachlor AS1
•ECR Aquachlor AS2
•ECR Aquachlor AS3
•Aquafit AST
•ECR Aquachlor AST
•San Luis Pump AS300
•Septicfit</v>
      </c>
      <c r="C23" s="481" t="str">
        <f>+'Full Database (hide)'!W18</f>
        <v>N/A</v>
      </c>
      <c r="D23" s="251"/>
      <c r="E23" s="65"/>
      <c r="F23" s="252"/>
    </row>
    <row r="24" spans="1:6" ht="45" x14ac:dyDescent="0.25">
      <c r="A24" s="380" t="str">
        <f>+'Full Database (hide)'!A19</f>
        <v xml:space="preserve">ECR Calcium Hypochlorite granules </v>
      </c>
      <c r="B24" s="450" t="str">
        <f>+'Full Database (hide)'!B19</f>
        <v>•Aquafit
•ECR Aquachlor
•DPG Agchlor</v>
      </c>
      <c r="C24" s="481" t="str">
        <f>+'Full Database (hide)'!W19</f>
        <v>N/A</v>
      </c>
      <c r="D24" s="251"/>
      <c r="E24" s="65"/>
      <c r="F24" s="252"/>
    </row>
    <row r="25" spans="1:6" ht="60" x14ac:dyDescent="0.25">
      <c r="A25" s="380" t="str">
        <f>+'Full Database (hide)'!A20</f>
        <v>ECR Calcium Hypochlorite T</v>
      </c>
      <c r="B25" s="450" t="str">
        <f>+'Full Database (hide)'!B20</f>
        <v>•Aquafit T1
•Aquafit T3
•ECR Aquachlor T1
•ECR Aquachlor T3</v>
      </c>
      <c r="C25" s="481" t="str">
        <f>+'Full Database (hide)'!W20</f>
        <v>N/A</v>
      </c>
      <c r="D25" s="251"/>
      <c r="E25" s="65"/>
      <c r="F25" s="252"/>
    </row>
    <row r="26" spans="1:6" x14ac:dyDescent="0.25">
      <c r="A26" s="380" t="str">
        <f>+'Full Database (hide)'!A21</f>
        <v>EnviroChlorite 15</v>
      </c>
      <c r="B26" s="450" t="str">
        <f>+'Full Database (hide)'!B21</f>
        <v>N/A</v>
      </c>
      <c r="C26" s="481" t="str">
        <f>+'Full Database (hide)'!W21</f>
        <v>N/A</v>
      </c>
      <c r="D26" s="251"/>
      <c r="E26" s="65"/>
      <c r="F26" s="252"/>
    </row>
    <row r="27" spans="1:6" ht="30" x14ac:dyDescent="0.25">
      <c r="A27" s="380" t="str">
        <f>+'Full Database (hide)'!A22</f>
        <v>EnviroChlorite 7.5</v>
      </c>
      <c r="B27" s="450" t="str">
        <f>+'Full Database (hide)'!B22</f>
        <v>•Chlorcide
•Surecide AH</v>
      </c>
      <c r="C27" s="481" t="str">
        <f>+'Full Database (hide)'!W22</f>
        <v>N/A</v>
      </c>
      <c r="D27" s="251"/>
      <c r="E27" s="65"/>
      <c r="F27" s="252"/>
    </row>
    <row r="28" spans="1:6" ht="30" x14ac:dyDescent="0.25">
      <c r="A28" s="380" t="str">
        <f>+'Full Database (hide)'!A23</f>
        <v>Ercopure BCD-15</v>
      </c>
      <c r="B28" s="450" t="str">
        <f>+'Full Database (hide)'!B23</f>
        <v>•Ercopure BCD-15
•Adox 1875</v>
      </c>
      <c r="C28" s="481" t="str">
        <f>+'Full Database (hide)'!W23</f>
        <v>N/A</v>
      </c>
      <c r="D28" s="251"/>
      <c r="E28" s="65"/>
      <c r="F28" s="252"/>
    </row>
    <row r="29" spans="1:6" ht="45" x14ac:dyDescent="0.25">
      <c r="A29" s="380" t="str">
        <f>+'Full Database (hide)'!A24</f>
        <v>Ercopure BCD-25</v>
      </c>
      <c r="B29" s="450" t="str">
        <f>+'Full Database (hide)'!B24</f>
        <v>•Adox 8125
•Adox BCD-25
•Aseptrol 8125</v>
      </c>
      <c r="C29" s="481" t="str">
        <f>+'Full Database (hide)'!W24</f>
        <v>N/A</v>
      </c>
      <c r="D29" s="251"/>
      <c r="E29" s="65"/>
      <c r="F29" s="252"/>
    </row>
    <row r="30" spans="1:6" x14ac:dyDescent="0.25">
      <c r="A30" s="380" t="str">
        <f>+'Full Database (hide)'!A25</f>
        <v>Ercopure BCD-7.5</v>
      </c>
      <c r="B30" s="450" t="str">
        <f>+'Full Database (hide)'!B25</f>
        <v>•Adox BCD-7.5</v>
      </c>
      <c r="C30" s="481" t="str">
        <f>+'Full Database (hide)'!W25</f>
        <v>N/A</v>
      </c>
      <c r="D30" s="251"/>
      <c r="E30" s="65"/>
      <c r="F30" s="252"/>
    </row>
    <row r="31" spans="1:6" x14ac:dyDescent="0.25">
      <c r="A31" s="380" t="str">
        <f>+'Full Database (hide)'!A26</f>
        <v>Freshgard 72</v>
      </c>
      <c r="B31" s="450" t="str">
        <f>+'Full Database (hide)'!B26</f>
        <v>N/A</v>
      </c>
      <c r="C31" s="481" t="str">
        <f>+'Full Database (hide)'!W26</f>
        <v>N/A</v>
      </c>
      <c r="D31" s="251"/>
      <c r="E31" s="65"/>
      <c r="F31" s="252"/>
    </row>
    <row r="32" spans="1:6" ht="375" x14ac:dyDescent="0.25">
      <c r="A32" s="380" t="str">
        <f>+'Full Database (hide)'!A27</f>
        <v xml:space="preserve">HTH Dry Chlorinator Tablets for Swimming Pools </v>
      </c>
      <c r="B32" s="450" t="str">
        <f>+'Full Database (hide)'!B27</f>
        <v>•Calcium Hypochlorite Tablets 68
•CCH Calcium Hypochlorite Tablets
•CCH Tablets
•Constant-Chlor Dry Chlorinator Tablets for swimming pools
•DryTec Calcium Hypochlorite Briquettes
•DryTec FG Briquettes
•DryTec FG Briquettes (Food Grade)
•DryTec FG Briquettes for Food Contact Applications
•DryTec FG Calcium Hypochlorite Briquettes
•Frexus Calcium Hypochlorite Briquettes
•HTH Automatic CHlorinator Feeder Tablets for Swimming Pools
•HTH Chlorinating Briquettes Chlorinator
•HTH Clean n' Scrub Tablets
•HTH Clean n' Scrub Tablets Chlorinator
•HTH Constant-Chlor Dry Chlorinator Tablets for Swimming Pools
•HTH Poolife Active Cleaning</v>
      </c>
      <c r="C32" s="481" t="str">
        <f>+'Full Database (hide)'!W27</f>
        <v>N/A</v>
      </c>
      <c r="D32" s="251"/>
      <c r="E32" s="65"/>
      <c r="F32" s="252"/>
    </row>
    <row r="33" spans="1:6" x14ac:dyDescent="0.25">
      <c r="A33" s="380" t="str">
        <f>+'Full Database (hide)'!A28</f>
        <v>Hypo 150</v>
      </c>
      <c r="B33" s="450" t="str">
        <f>+'Full Database (hide)'!B28</f>
        <v>N/A</v>
      </c>
      <c r="C33" s="481" t="str">
        <f>+'Full Database (hide)'!W28</f>
        <v>N/A</v>
      </c>
      <c r="D33" s="251"/>
      <c r="E33" s="65"/>
      <c r="F33" s="252"/>
    </row>
    <row r="34" spans="1:6" ht="60" x14ac:dyDescent="0.25">
      <c r="A34" s="380" t="str">
        <f>+'Full Database (hide)'!A29</f>
        <v xml:space="preserve">Induclor </v>
      </c>
      <c r="B34" s="450" t="str">
        <f>+'Full Database (hide)'!B29</f>
        <v>•Incredipool Calcium Hypochlorite Granules
•Americhlor Calcium Hypochlorite Granules</v>
      </c>
      <c r="C34" s="481" t="str">
        <f>+'Full Database (hide)'!W29</f>
        <v>N/A</v>
      </c>
      <c r="D34" s="251"/>
      <c r="E34" s="65"/>
      <c r="F34" s="252"/>
    </row>
    <row r="35" spans="1:6" ht="135" x14ac:dyDescent="0.25">
      <c r="A35" s="380" t="str">
        <f>+'Full Database (hide)'!A30</f>
        <v>Jet-Ag</v>
      </c>
      <c r="B35" s="450" t="str">
        <f>+'Full Database (hide)'!B30</f>
        <v>•Diamante 5.0
•Evocade
•Jet Fog
•Jet Water Irrigation
•Jet-Ag Post Harvest Storage 
•Jet-PH Potato Wash
•Jet-Ag 5
•Perafog
•Recurve 5.0</v>
      </c>
      <c r="C35" s="481" t="str">
        <f>+'Full Database (hide)'!W30</f>
        <v>N/A</v>
      </c>
      <c r="D35" s="251"/>
      <c r="E35" s="65"/>
      <c r="F35" s="252"/>
    </row>
    <row r="36" spans="1:6" ht="45" x14ac:dyDescent="0.25">
      <c r="A36" s="380" t="str">
        <f>+'Full Database (hide)'!A31</f>
        <v>Jet-Ag 15%</v>
      </c>
      <c r="B36" s="450" t="str">
        <f>+'Full Database (hide)'!B31</f>
        <v>•Diamante 15.0
•Jet Ag 15
•Recurve 15.0</v>
      </c>
      <c r="C36" s="481" t="str">
        <f>+'Full Database (hide)'!W31</f>
        <v>N/A</v>
      </c>
      <c r="D36" s="251"/>
      <c r="E36" s="65"/>
      <c r="F36" s="252"/>
    </row>
    <row r="37" spans="1:6" x14ac:dyDescent="0.25">
      <c r="A37" s="380" t="str">
        <f>+'Full Database (hide)'!A32</f>
        <v>LFI Sanitizer</v>
      </c>
      <c r="B37" s="450" t="str">
        <f>+'Full Database (hide)'!B32</f>
        <v>•LFI</v>
      </c>
      <c r="C37" s="481" t="str">
        <f>+'Full Database (hide)'!W32</f>
        <v>N/A</v>
      </c>
      <c r="D37" s="251"/>
      <c r="E37" s="65"/>
      <c r="F37" s="252"/>
    </row>
    <row r="38" spans="1:6" x14ac:dyDescent="0.25">
      <c r="A38" s="380" t="str">
        <f>+'Full Database (hide)'!A33</f>
        <v>Liquichlor 12.5% Solution</v>
      </c>
      <c r="B38" s="450" t="str">
        <f>+'Full Database (hide)'!B33</f>
        <v>•Supershock</v>
      </c>
      <c r="C38" s="481" t="str">
        <f>+'Full Database (hide)'!W33</f>
        <v>N/A</v>
      </c>
      <c r="D38" s="251"/>
      <c r="E38" s="65"/>
      <c r="F38" s="252"/>
    </row>
    <row r="39" spans="1:6" x14ac:dyDescent="0.25">
      <c r="A39" s="380" t="str">
        <f>+'Full Database (hide)'!A34</f>
        <v>Lonza Formulation S-21F</v>
      </c>
      <c r="B39" s="450" t="str">
        <f>+'Full Database (hide)'!B34</f>
        <v>•Simple Green D</v>
      </c>
      <c r="C39" s="481" t="str">
        <f>+'Full Database (hide)'!W34</f>
        <v>N/A</v>
      </c>
      <c r="D39" s="251"/>
      <c r="E39" s="65"/>
      <c r="F39" s="252"/>
    </row>
    <row r="40" spans="1:6" ht="30" x14ac:dyDescent="0.25">
      <c r="A40" s="380" t="str">
        <f>+'Full Database (hide)'!A35</f>
        <v>Maguard 5626</v>
      </c>
      <c r="B40" s="450" t="str">
        <f>+'Full Database (hide)'!B35</f>
        <v xml:space="preserve">•PeroxySan X6
</v>
      </c>
      <c r="C40" s="481" t="str">
        <f>+'Full Database (hide)'!W35</f>
        <v>N/A</v>
      </c>
      <c r="D40" s="251"/>
      <c r="E40" s="65"/>
      <c r="F40" s="252"/>
    </row>
    <row r="41" spans="1:6" x14ac:dyDescent="0.25">
      <c r="A41" s="380" t="str">
        <f>+'Full Database (hide)'!A36</f>
        <v>Olin Chlorine</v>
      </c>
      <c r="B41" s="450" t="str">
        <f>+'Full Database (hide)'!B36</f>
        <v>N/A</v>
      </c>
      <c r="C41" s="481" t="str">
        <f>+'Full Database (hide)'!W36</f>
        <v>N/A</v>
      </c>
      <c r="D41" s="251"/>
      <c r="E41" s="65"/>
      <c r="F41" s="252"/>
    </row>
    <row r="42" spans="1:6" ht="30" x14ac:dyDescent="0.25">
      <c r="A42" s="380" t="str">
        <f>+'Full Database (hide)'!A37</f>
        <v>Oxine</v>
      </c>
      <c r="B42" s="450" t="str">
        <f>+'Full Database (hide)'!B37</f>
        <v>•Respicide GP Disinfecting Solution
•Biovex</v>
      </c>
      <c r="C42" s="481" t="str">
        <f>+'Full Database (hide)'!W37</f>
        <v>N/A</v>
      </c>
      <c r="D42" s="251"/>
      <c r="E42" s="65"/>
      <c r="F42" s="252"/>
    </row>
    <row r="43" spans="1:6" ht="135" x14ac:dyDescent="0.25">
      <c r="A43" s="380" t="str">
        <f>+'Full Database (hide)'!A38</f>
        <v>Oxonia Active</v>
      </c>
      <c r="B43" s="450" t="str">
        <f>+'Full Database (hide)'!B38</f>
        <v>•A &amp; L Laboratories Deptil PA5
•Aspen Dairy SOlutions Peracid V
•Cosa Oxonia Active
•Deptil PA5
•Klenz Active
•Oxonia Active LS
•Oxy-Sept 333
•Peracid V
•Perasan B</v>
      </c>
      <c r="C43" s="481" t="str">
        <f>+'Full Database (hide)'!W38</f>
        <v>N/A</v>
      </c>
      <c r="D43" s="251"/>
      <c r="E43" s="253"/>
      <c r="F43" s="252"/>
    </row>
    <row r="44" spans="1:6" x14ac:dyDescent="0.25">
      <c r="A44" s="380" t="str">
        <f>+'Full Database (hide)'!A39</f>
        <v>Pac-chlor 12.5%</v>
      </c>
      <c r="B44" s="450" t="str">
        <f>+'Full Database (hide)'!B39</f>
        <v>N/A</v>
      </c>
      <c r="C44" s="481" t="str">
        <f>+'Full Database (hide)'!W39</f>
        <v>N/A</v>
      </c>
      <c r="D44" s="251"/>
      <c r="E44" s="253"/>
      <c r="F44" s="252"/>
    </row>
    <row r="45" spans="1:6" ht="45" x14ac:dyDescent="0.25">
      <c r="A45" s="380" t="str">
        <f>+'Full Database (hide)'!A40</f>
        <v>Peraclean 15</v>
      </c>
      <c r="B45" s="450" t="str">
        <f>+'Full Database (hide)'!B40</f>
        <v>•Jet-Oxide 15
•Peraclean 15% (Peroxyacetic acid solution)</v>
      </c>
      <c r="C45" s="481" t="str">
        <f>+'Full Database (hide)'!W40</f>
        <v>N/A</v>
      </c>
      <c r="D45" s="251"/>
      <c r="E45" s="253"/>
      <c r="F45" s="252"/>
    </row>
    <row r="46" spans="1:6" x14ac:dyDescent="0.25">
      <c r="A46" s="380" t="str">
        <f>+'Full Database (hide)'!A41</f>
        <v>Peraclean 5</v>
      </c>
      <c r="B46" s="450" t="str">
        <f>+'Full Database (hide)'!B41</f>
        <v>•Jet-Oxide</v>
      </c>
      <c r="C46" s="481" t="str">
        <f>+'Full Database (hide)'!W41</f>
        <v>N/A</v>
      </c>
      <c r="D46" s="251"/>
      <c r="E46" s="253"/>
      <c r="F46" s="252"/>
    </row>
    <row r="47" spans="1:6" ht="60" x14ac:dyDescent="0.25">
      <c r="A47" s="380" t="str">
        <f>+'Full Database (hide)'!A42</f>
        <v>Perasan A (Sublabel A)</v>
      </c>
      <c r="B47" s="450" t="str">
        <f>+'Full Database (hide)'!B42</f>
        <v>•Peragreen 5.6%
•Bioside HS 5%
•Doom
•Oxysan</v>
      </c>
      <c r="C47" s="481" t="str">
        <f>+'Full Database (hide)'!W42</f>
        <v>Sublabel A: General Directions for Use (Perasan A)</v>
      </c>
      <c r="D47" s="251"/>
      <c r="E47" s="253"/>
      <c r="F47" s="252"/>
    </row>
    <row r="48" spans="1:6" ht="60" x14ac:dyDescent="0.25">
      <c r="A48" s="380" t="str">
        <f>+'Full Database (hide)'!A43</f>
        <v>Perasan A (Sublabel B)</v>
      </c>
      <c r="B48" s="450" t="str">
        <f>+'Full Database (hide)'!B43</f>
        <v>•Peragreen 5.6%
•Bioside HS 5%
•Doom
•Oxysan</v>
      </c>
      <c r="C48" s="481" t="str">
        <f>+'Full Database (hide)'!W43</f>
        <v>Sublabel B: Agricultural Uses (Peragreen 5.6)</v>
      </c>
      <c r="D48" s="251"/>
      <c r="E48" s="253"/>
      <c r="F48" s="252"/>
    </row>
    <row r="49" spans="1:6" x14ac:dyDescent="0.25">
      <c r="A49" s="380" t="str">
        <f>+'Full Database (hide)'!A44</f>
        <v>Perasan C-5</v>
      </c>
      <c r="B49" s="450" t="str">
        <f>+'Full Database (hide)'!B44</f>
        <v>N/A</v>
      </c>
      <c r="C49" s="481" t="str">
        <f>+'Full Database (hide)'!W44</f>
        <v>N/A</v>
      </c>
      <c r="D49" s="251"/>
      <c r="E49" s="253"/>
      <c r="F49" s="252"/>
    </row>
    <row r="50" spans="1:6" ht="45" x14ac:dyDescent="0.25">
      <c r="A50" s="380" t="str">
        <f>+'Full Database (hide)'!A45</f>
        <v>Perasan OG (Sublabel A)</v>
      </c>
      <c r="B50" s="450" t="str">
        <f>+'Full Database (hide)'!B45</f>
        <v>•Peragreeen 22 ww
•Peragreen 22</v>
      </c>
      <c r="C50" s="481" t="str">
        <f>+'Full Database (hide)'!W45</f>
        <v>Sublabel A: General Directions for Use (Perasan OG)</v>
      </c>
      <c r="D50" s="251"/>
      <c r="E50" s="253"/>
      <c r="F50" s="252"/>
    </row>
    <row r="51" spans="1:6" ht="30" x14ac:dyDescent="0.25">
      <c r="A51" s="380" t="str">
        <f>+'Full Database (hide)'!A46</f>
        <v>Perasan OG (Sublabel B)</v>
      </c>
      <c r="B51" s="450" t="str">
        <f>+'Full Database (hide)'!B46</f>
        <v>•Peragreeen 22 ww
•Peragreen 22</v>
      </c>
      <c r="C51" s="481" t="str">
        <f>+'Full Database (hide)'!W46</f>
        <v>Sublabel B: Agricultural Uses (Perasan OG)</v>
      </c>
      <c r="D51" s="251"/>
      <c r="E51" s="253"/>
      <c r="F51" s="252"/>
    </row>
    <row r="52" spans="1:6" x14ac:dyDescent="0.25">
      <c r="A52" s="380" t="str">
        <f>+'Full Database (hide)'!A47</f>
        <v>PerOx Extreme</v>
      </c>
      <c r="B52" s="450" t="str">
        <f>+'Full Database (hide)'!B47</f>
        <v>•Per-Ox F&amp;V</v>
      </c>
      <c r="C52" s="481" t="str">
        <f>+'Full Database (hide)'!W47</f>
        <v>N/A</v>
      </c>
      <c r="D52" s="251"/>
      <c r="E52" s="253"/>
      <c r="F52" s="252"/>
    </row>
    <row r="53" spans="1:6" ht="45" x14ac:dyDescent="0.25">
      <c r="A53" s="380" t="str">
        <f>+'Full Database (hide)'!A48</f>
        <v>PPG 70 CAL Hypo Granules</v>
      </c>
      <c r="B53" s="450" t="str">
        <f>+'Full Database (hide)'!B48</f>
        <v>•Zappit 73
•Induclor 70
•Incredipool 73</v>
      </c>
      <c r="C53" s="481" t="str">
        <f>+'Full Database (hide)'!W48</f>
        <v>N/A</v>
      </c>
      <c r="D53" s="251"/>
      <c r="E53" s="253"/>
      <c r="F53" s="252"/>
    </row>
    <row r="54" spans="1:6" x14ac:dyDescent="0.25">
      <c r="A54" s="380" t="str">
        <f>+'Full Database (hide)'!A49</f>
        <v>PPG Calcium Hypochlorite Tablets</v>
      </c>
      <c r="B54" s="450" t="str">
        <f>+'Full Database (hide)'!B49</f>
        <v>•Accutab</v>
      </c>
      <c r="C54" s="481" t="str">
        <f>+'Full Database (hide)'!W49</f>
        <v>N/A</v>
      </c>
      <c r="D54" s="251"/>
      <c r="E54" s="253"/>
      <c r="F54" s="252"/>
    </row>
    <row r="55" spans="1:6" x14ac:dyDescent="0.25">
      <c r="A55" s="380" t="str">
        <f>+'Full Database (hide)'!A50</f>
        <v xml:space="preserve">Pro-san L </v>
      </c>
      <c r="B55" s="450" t="str">
        <f>+'Full Database (hide)'!B50</f>
        <v>N/A</v>
      </c>
      <c r="C55" s="481" t="str">
        <f>+'Full Database (hide)'!W50</f>
        <v>N/A</v>
      </c>
      <c r="D55" s="251"/>
      <c r="E55" s="253"/>
      <c r="F55" s="252"/>
    </row>
    <row r="56" spans="1:6" x14ac:dyDescent="0.25">
      <c r="A56" s="380" t="str">
        <f>+'Full Database (hide)'!A51</f>
        <v>Proxitane 15:23</v>
      </c>
      <c r="B56" s="450" t="str">
        <f>+'Full Database (hide)'!B51</f>
        <v>•Proxitane WW-16</v>
      </c>
      <c r="C56" s="481" t="str">
        <f>+'Full Database (hide)'!W51</f>
        <v>N/A</v>
      </c>
      <c r="D56" s="251"/>
      <c r="E56" s="253"/>
      <c r="F56" s="252"/>
    </row>
    <row r="57" spans="1:6" ht="75" x14ac:dyDescent="0.25">
      <c r="A57" s="380" t="str">
        <f>+'Full Database (hide)'!A52</f>
        <v>Proxitane EQ Liquid Sanitizer</v>
      </c>
      <c r="B57" s="450" t="str">
        <f>+'Full Database (hide)'!B52</f>
        <v>•Proxitane EQ
•Proxitane EQ Liquid Sanitizer &amp; Disinfectant
•Proxitane EQ Liquid Sanitizer and Disinfectant</v>
      </c>
      <c r="C57" s="481" t="str">
        <f>+'Full Database (hide)'!W52</f>
        <v>N/A</v>
      </c>
      <c r="D57" s="251"/>
      <c r="E57" s="253"/>
      <c r="F57" s="252"/>
    </row>
    <row r="58" spans="1:6" x14ac:dyDescent="0.25">
      <c r="A58" s="380" t="str">
        <f>+'Full Database (hide)'!A53</f>
        <v>Proxitane WW-12</v>
      </c>
      <c r="B58" s="450" t="str">
        <f>+'Full Database (hide)'!B53</f>
        <v>N/A</v>
      </c>
      <c r="C58" s="481" t="str">
        <f>+'Full Database (hide)'!W53</f>
        <v>N/A</v>
      </c>
      <c r="D58" s="251"/>
      <c r="E58" s="253"/>
      <c r="F58" s="252"/>
    </row>
    <row r="59" spans="1:6" ht="180" x14ac:dyDescent="0.25">
      <c r="A59" s="380" t="str">
        <f>+'Full Database (hide)'!A54</f>
        <v>Puma</v>
      </c>
      <c r="B59" s="450" t="str">
        <f>+'Full Database (hide)'!B54</f>
        <v>•Concentrated Clorox Germicidal Bleach1
•Clorox Germicidal Bleach2
•Clorox Regular-Bleach1
•Clorox Multi-Purpose Bleach1
•Concentrated Clorox Multi-purpose Bleach1
•Clorox Disinfecting Bleach1
•Concentrated Clorox Disinfecting Bleach1
•Concentrated Clorox Regular-Bleach</v>
      </c>
      <c r="C59" s="481" t="str">
        <f>+'Full Database (hide)'!W54</f>
        <v>N/A</v>
      </c>
      <c r="D59" s="251"/>
      <c r="E59" s="253"/>
      <c r="F59" s="252"/>
    </row>
    <row r="60" spans="1:6" ht="135" x14ac:dyDescent="0.25">
      <c r="A60" s="380" t="str">
        <f>+'Full Database (hide)'!A55</f>
        <v>Pure Bright Germicidal Ultra Bleach</v>
      </c>
      <c r="B60" s="450" t="str">
        <f>+'Full Database (hide)'!B55</f>
        <v>•Hi-Lex Ultra Bleach
•Red Max Germicidal Bleach
•Germicidal Bleach
•Bleach Regular
•Pure Power Regular Bleach
•Top Job Bleach
•Hi-Lex Bleach Regular Scent
•Boardwalk Germicidal Ultra Bleach
•HDX Germicidal Bleach 1</v>
      </c>
      <c r="C60" s="481" t="str">
        <f>+'Full Database (hide)'!W55</f>
        <v>N/A</v>
      </c>
      <c r="D60" s="251"/>
      <c r="E60" s="253"/>
      <c r="F60" s="252"/>
    </row>
    <row r="61" spans="1:6" ht="45" x14ac:dyDescent="0.25">
      <c r="A61" s="380" t="str">
        <f>+'Full Database (hide)'!A56</f>
        <v>Re-Ox</v>
      </c>
      <c r="B61" s="450" t="str">
        <f>+'Full Database (hide)'!B56</f>
        <v>•Re-Ox Deposit Control Disinfectant
•Clearitas 350
•Clearitas 450</v>
      </c>
      <c r="C61" s="481" t="str">
        <f>+'Full Database (hide)'!W56</f>
        <v>N/A</v>
      </c>
      <c r="D61" s="251"/>
      <c r="E61" s="253"/>
      <c r="F61" s="252"/>
    </row>
    <row r="62" spans="1:6" ht="30" x14ac:dyDescent="0.25">
      <c r="A62" s="380" t="str">
        <f>+'Full Database (hide)'!A57</f>
        <v>SaniDate 12.0</v>
      </c>
      <c r="B62" s="450" t="str">
        <f>+'Full Database (hide)'!B57</f>
        <v>•Greenclean Liquid 12.0
•Terrastart</v>
      </c>
      <c r="C62" s="481" t="str">
        <f>+'Full Database (hide)'!W57</f>
        <v>N/A</v>
      </c>
      <c r="D62" s="251"/>
      <c r="E62" s="253"/>
      <c r="F62" s="252"/>
    </row>
    <row r="63" spans="1:6" x14ac:dyDescent="0.25">
      <c r="A63" s="380" t="str">
        <f>+'Full Database (hide)'!A58</f>
        <v>SaniDate 15.0</v>
      </c>
      <c r="B63" s="450" t="str">
        <f>+'Full Database (hide)'!B58</f>
        <v>N/A</v>
      </c>
      <c r="C63" s="481" t="str">
        <f>+'Full Database (hide)'!W58</f>
        <v>N/A</v>
      </c>
      <c r="D63" s="251"/>
      <c r="E63" s="253"/>
      <c r="F63" s="252"/>
    </row>
    <row r="64" spans="1:6" ht="75" x14ac:dyDescent="0.25">
      <c r="A64" s="380" t="str">
        <f>+'Full Database (hide)'!A59</f>
        <v>SaniDate 5.0 (Sublabel A)</v>
      </c>
      <c r="B64" s="450" t="str">
        <f>+'Full Database (hide)'!B59</f>
        <v>•Greenclean Liquid 5.0
•Greenclean Max Algaecide
•Greenclean WTO
•Sanidate WTO
•Storox 5.0 Post Harvest Treatment</v>
      </c>
      <c r="C64" s="481" t="str">
        <f>+'Full Database (hide)'!W59</f>
        <v>Sublabel A: General Uses (Sanidate 5.0)</v>
      </c>
      <c r="D64" s="251"/>
      <c r="E64" s="253"/>
      <c r="F64" s="252"/>
    </row>
    <row r="65" spans="1:6" ht="75" x14ac:dyDescent="0.25">
      <c r="A65" s="380" t="str">
        <f>+'Full Database (hide)'!A60</f>
        <v>SaniDate 5.0 (Sublabel B)</v>
      </c>
      <c r="B65" s="450" t="str">
        <f>+'Full Database (hide)'!B60</f>
        <v>•Greenclean Liquid 5.0
•Greenclean Max Algaecide
•Greenclean WTO
•Sanidate WTO
•Storox 5.0 Post Harvest Treatment</v>
      </c>
      <c r="C65" s="481" t="str">
        <f>+'Full Database (hide)'!W60</f>
        <v>Sublabel B: Agricultural Uses (Sanidate WTO)</v>
      </c>
      <c r="D65" s="251"/>
      <c r="E65" s="253"/>
      <c r="F65" s="252"/>
    </row>
    <row r="66" spans="1:6" ht="60" x14ac:dyDescent="0.25">
      <c r="A66" s="380" t="str">
        <f>+'Full Database (hide)'!A61</f>
        <v>Sanidate Disinfectant</v>
      </c>
      <c r="B66" s="450" t="str">
        <f>+'Full Database (hide)'!B61</f>
        <v>•Sanidate Disinfectant/Sanitizer
•SD Disinfectant
•Storox 2.0
•Storox Fruit and Vegetable Wash</v>
      </c>
      <c r="C66" s="481" t="str">
        <f>+'Full Database (hide)'!W61</f>
        <v>N/A</v>
      </c>
      <c r="D66" s="251"/>
      <c r="E66" s="253"/>
      <c r="F66" s="252"/>
    </row>
    <row r="67" spans="1:6" ht="90" x14ac:dyDescent="0.25">
      <c r="A67" s="380" t="str">
        <f>+'Full Database (hide)'!A62</f>
        <v>SaniDate Ready to Use (Sublabel A)</v>
      </c>
      <c r="B67" s="450" t="str">
        <f>+'Full Database (hide)'!B62</f>
        <v>•Biosafe Disease Control RTU
•Biosafe Fruit &amp; Vegetable Wash
•Oxidate Ready to Use
•Sanidate Fruit and Vegetable Wash
•Sanidate Versatile Sanitizer
•Zerotol Ready to Use</v>
      </c>
      <c r="C67" s="481" t="str">
        <f>+'Full Database (hide)'!W62</f>
        <v>Sublabel A: Commercial Directions for Use</v>
      </c>
      <c r="D67" s="251"/>
      <c r="E67" s="253"/>
      <c r="F67" s="252"/>
    </row>
    <row r="68" spans="1:6" ht="375" x14ac:dyDescent="0.25">
      <c r="A68" s="380" t="str">
        <f>+'Full Database (hide)'!A63</f>
        <v>Selectrocide 2L500</v>
      </c>
      <c r="B68" s="450" t="str">
        <f>+'Full Database (hide)'!B63</f>
        <v>•Clean Seat &amp; Sport 2L500
•Clo2bber
•Clo2bber 100 Abridged
•Clo2bber-Pro
•Drubber
•GC 1 Liter
•GC 1L
•Locker Boom Spray Cleanre and Deodorizer
•Orin Sport Spray Cleaner and Deodorizer
•Orinx 2L100A
•Orinx Spray Cleaner and Deodorizer
•Patriot Surface SOlutions RTU 32OZ 100PPM
•Pure Hockey Spray Cleaner and Deodorizer
•Pure Sport Spray Cleaner and Deodorizer
•Purex Spray Cleaner and Deodorizer
•Selective Micro Clean-Alpha
•Selectrocide Pouch 200 MG Abridged</v>
      </c>
      <c r="C68" s="481" t="str">
        <f>+'Full Database (hide)'!W63</f>
        <v>N/A</v>
      </c>
      <c r="D68" s="251"/>
      <c r="E68" s="253"/>
      <c r="F68" s="252"/>
    </row>
    <row r="69" spans="1:6" ht="315" x14ac:dyDescent="0.25">
      <c r="A69" s="380" t="str">
        <f>+'Full Database (hide)'!A64</f>
        <v>Selectrocide 5G</v>
      </c>
      <c r="B69" s="450" t="str">
        <f>+'Full Database (hide)'!B64</f>
        <v>•AC-1
•AC-12
•AC-5
•Agriwater 12G
•Agriwater 5G
•Biocure 500
•Clean Seat &amp; Sport
•Deodorpro 12G
•Deodorpro 1G
•Deodorpro 5G
•Deodorpro Disinfectant 12G
•Deodorpro Disinfectant 1G
•Deodorpro Disinfectant 5G
•Fit Fresh Antimicrobial Produce Wash
•Fit fresh Antimicrobial Spoilage Produce Wash
•Selectrocide 12G
•Selectrocide 750MG
•Selectrocide 1G
•Selectrofresh 12G Food Processing</v>
      </c>
      <c r="C69" s="481" t="str">
        <f>+'Full Database (hide)'!W64</f>
        <v>N/A</v>
      </c>
      <c r="D69" s="251"/>
      <c r="E69" s="253"/>
      <c r="F69" s="252"/>
    </row>
    <row r="70" spans="1:6" x14ac:dyDescent="0.25">
      <c r="A70" s="380" t="str">
        <f>+'Full Database (hide)'!A65</f>
        <v>Sno-Glo Bleach</v>
      </c>
      <c r="B70" s="450" t="str">
        <f>+'Full Database (hide)'!B65</f>
        <v>N/A</v>
      </c>
      <c r="C70" s="481" t="str">
        <f>+'Full Database (hide)'!W65</f>
        <v>N/A</v>
      </c>
      <c r="D70" s="251"/>
      <c r="E70" s="253"/>
      <c r="F70" s="252"/>
    </row>
    <row r="71" spans="1:6" ht="45" x14ac:dyDescent="0.25">
      <c r="A71" s="380" t="str">
        <f>+'Full Database (hide)'!A66</f>
        <v>Sodium Hypochlorite 12.5%</v>
      </c>
      <c r="B71" s="450" t="str">
        <f>+'Full Database (hide)'!B66</f>
        <v>•Sodium Hypochlorite 15%
•Chlorine Sanitizer FP-33
•Sani-I-King No. 451</v>
      </c>
      <c r="C71" s="481" t="str">
        <f>+'Full Database (hide)'!W66</f>
        <v>N/A</v>
      </c>
      <c r="D71" s="251"/>
      <c r="E71" s="253"/>
      <c r="F71" s="252"/>
    </row>
    <row r="72" spans="1:6" ht="60" x14ac:dyDescent="0.25">
      <c r="A72" s="380" t="str">
        <f>+'Full Database (hide)'!A67</f>
        <v>Sodium Hypochlorite 12.5%</v>
      </c>
      <c r="B72" s="450" t="str">
        <f>+'Full Database (hide)'!B67</f>
        <v>•Pool Chlor
•Pro Chlor 12.5
•Chlorsan
•Chlorsan 125</v>
      </c>
      <c r="C72" s="481" t="str">
        <f>+'Full Database (hide)'!W67</f>
        <v>N/A</v>
      </c>
      <c r="D72" s="251"/>
      <c r="E72" s="253"/>
      <c r="F72" s="252"/>
    </row>
    <row r="73" spans="1:6" ht="30" x14ac:dyDescent="0.25">
      <c r="A73" s="380" t="str">
        <f>+'Full Database (hide)'!A68</f>
        <v>Sodium Hypochlorite-12.5 Bacticide</v>
      </c>
      <c r="B73" s="450" t="str">
        <f>+'Full Database (hide)'!B68</f>
        <v>•Hypure Sodium Hypochlorite 12.5
•Agrichlor Plus</v>
      </c>
      <c r="C73" s="481" t="str">
        <f>+'Full Database (hide)'!W68</f>
        <v>N/A</v>
      </c>
      <c r="D73" s="251"/>
      <c r="E73" s="253"/>
      <c r="F73" s="252"/>
    </row>
    <row r="74" spans="1:6" ht="105" x14ac:dyDescent="0.25">
      <c r="A74" s="380" t="str">
        <f>+'Full Database (hide)'!A69</f>
        <v>Ster-Bac</v>
      </c>
      <c r="B74" s="450" t="str">
        <f>+'Full Database (hide)'!B69</f>
        <v>•Market Guard Quat Sanitizer
•Tex Stat
•Flex Pak Quat Sanitizer
•Oasis Compac Quat Sanitizer
•Oasis 144 Quat Sanitizer
•Keyston Food Contact Surface Sanitizer</v>
      </c>
      <c r="C74" s="481" t="str">
        <f>+'Full Database (hide)'!W69</f>
        <v>N/A</v>
      </c>
      <c r="D74" s="449"/>
      <c r="E74" s="65"/>
      <c r="F74" s="458"/>
    </row>
    <row r="75" spans="1:6" ht="45" x14ac:dyDescent="0.25">
      <c r="A75" s="380" t="str">
        <f>+'Full Database (hide)'!A70</f>
        <v>Surchlor</v>
      </c>
      <c r="B75" s="450" t="str">
        <f>+'Full Database (hide)'!B70</f>
        <v>•Sur-shock
•Elements Liquid Shock - 12.5% Sodium Hypochlorite</v>
      </c>
      <c r="C75" s="481" t="str">
        <f>+'Full Database (hide)'!W70</f>
        <v>N/A</v>
      </c>
      <c r="D75" s="449"/>
      <c r="E75" s="65"/>
      <c r="F75" s="458"/>
    </row>
    <row r="76" spans="1:6" x14ac:dyDescent="0.25">
      <c r="A76" s="380" t="str">
        <f>+'Full Database (hide)'!A71</f>
        <v>Synergex</v>
      </c>
      <c r="B76" s="450" t="str">
        <f>+'Full Database (hide)'!B71</f>
        <v>N/A</v>
      </c>
      <c r="C76" s="481" t="str">
        <f>+'Full Database (hide)'!W71</f>
        <v>N/A</v>
      </c>
      <c r="D76" s="449"/>
      <c r="E76" s="65"/>
      <c r="F76" s="458"/>
    </row>
    <row r="77" spans="1:6" x14ac:dyDescent="0.25">
      <c r="A77" s="380" t="str">
        <f>+'Full Database (hide)'!A72</f>
        <v>Tsunami 100</v>
      </c>
      <c r="B77" s="450" t="str">
        <f>+'Full Database (hide)'!B72</f>
        <v>•3DT Tsunami 100</v>
      </c>
      <c r="C77" s="481" t="str">
        <f>+'Full Database (hide)'!W72</f>
        <v>N/A</v>
      </c>
      <c r="D77" s="449"/>
      <c r="E77" s="65"/>
      <c r="F77" s="458"/>
    </row>
    <row r="78" spans="1:6" ht="90" x14ac:dyDescent="0.25">
      <c r="A78" s="380" t="str">
        <f>+'Full Database (hide)'!A73</f>
        <v>Ultra Clorox Brand Regular Bleach</v>
      </c>
      <c r="B78" s="450" t="str">
        <f>+'Full Database (hide)'!B73</f>
        <v>•Clorox Regular-bleach
•Clorox Germicidal Bleach
•Clorox Ultra Germicidal Bleach
•Ultra Clorox Bleach for Institutional Use
•Ultra Clorox Institutional Bleach</v>
      </c>
      <c r="C78" s="481" t="str">
        <f>+'Full Database (hide)'!W73</f>
        <v>N/A</v>
      </c>
      <c r="D78" s="449"/>
      <c r="E78" s="65"/>
      <c r="F78" s="458"/>
    </row>
    <row r="79" spans="1:6" x14ac:dyDescent="0.25">
      <c r="A79" s="380" t="str">
        <f>+'Full Database (hide)'!A74</f>
        <v>Vertex Concentrate</v>
      </c>
      <c r="B79" s="450" t="str">
        <f>+'Full Database (hide)'!B74</f>
        <v>N/A</v>
      </c>
      <c r="C79" s="481" t="str">
        <f>+'Full Database (hide)'!W74</f>
        <v>N/A</v>
      </c>
      <c r="D79" s="251"/>
      <c r="E79" s="253"/>
      <c r="F79" s="458"/>
    </row>
    <row r="80" spans="1:6" x14ac:dyDescent="0.25">
      <c r="A80" s="380" t="str">
        <f>+'Full Database (hide)'!A75</f>
        <v>Vertex CSS-12</v>
      </c>
      <c r="B80" s="450" t="str">
        <f>+'Full Database (hide)'!B75</f>
        <v>N/A</v>
      </c>
      <c r="C80" s="481" t="str">
        <f>+'Full Database (hide)'!W75</f>
        <v>N/A</v>
      </c>
      <c r="D80" s="251"/>
      <c r="E80" s="253"/>
      <c r="F80" s="458"/>
    </row>
    <row r="81" spans="1:6" x14ac:dyDescent="0.25">
      <c r="A81" s="380" t="str">
        <f>+'Full Database (hide)'!A76</f>
        <v>Vertex CSS-5 Bleach</v>
      </c>
      <c r="B81" s="450" t="str">
        <f>+'Full Database (hide)'!B76</f>
        <v>N/A</v>
      </c>
      <c r="C81" s="481" t="str">
        <f>+'Full Database (hide)'!W76</f>
        <v>N/A</v>
      </c>
      <c r="D81" s="251"/>
      <c r="E81" s="253"/>
      <c r="F81" s="458"/>
    </row>
    <row r="82" spans="1:6" x14ac:dyDescent="0.25">
      <c r="A82" s="380" t="str">
        <f>+'Full Database (hide)'!A77</f>
        <v>Victory</v>
      </c>
      <c r="B82" s="450" t="str">
        <f>+'Full Database (hide)'!B77</f>
        <v>N/A</v>
      </c>
      <c r="C82" s="481" t="str">
        <f>+'Full Database (hide)'!W77</f>
        <v>N/A</v>
      </c>
      <c r="D82" s="251"/>
      <c r="E82" s="253"/>
      <c r="F82" s="458"/>
    </row>
    <row r="83" spans="1:6" ht="60" x14ac:dyDescent="0.25">
      <c r="A83" s="380" t="str">
        <f>+'Full Database (hide)'!A78</f>
        <v>VigorOx SP-15</v>
      </c>
      <c r="B83" s="450" t="str">
        <f>+'Full Database (hide)'!B78</f>
        <v>•Clarity
•Vigorox 15 F&amp;V
•Vigorox LS-15
•Vigorox XA-15</v>
      </c>
      <c r="C83" s="481" t="str">
        <f>+'Full Database (hide)'!W78</f>
        <v>N/A</v>
      </c>
      <c r="D83" s="251"/>
      <c r="E83" s="253"/>
      <c r="F83" s="458"/>
    </row>
    <row r="84" spans="1:6" ht="390" x14ac:dyDescent="0.25">
      <c r="A84" s="380" t="str">
        <f>+'Full Database (hide)'!A79</f>
        <v>XY-12 Liquid Sanitizer</v>
      </c>
      <c r="B84" s="450" t="str">
        <f>+'Full Database (hide)'!B79</f>
        <v>•A&amp;L Laboratories AL-CLOR 10
•ADVACARE 120 Chlorine Bleach
•AL-CLOR 10
•Animal Medic Liquid Chlorinate Sanitizer 
•Aqua Balance Pool and Spa Disinfectant
•COSA XY-12
•Dairy Mate Liquid Sanitizer 
•Dairy-Mate Liquid Chlorinated Sanitizer
•Dishwasher Liquid Sanitizer
•ECO-CLEAN Low Temperature Machine Sanitizer
•ECO-LINE Low Temperature Sanitizer
•Eco-san Liquid Sanitizer
•ECOTEMP Phase 1 Sanitizer
•ECOTEMP Phase 2 Sanitizer
•ECOTEMP Sanitizer
•Oasis Compac Chlorine Sanitizer
•Market Guard Chlorine Sanitizer
•Pristine QP
•Pristine QF
•Pristine QB
•Ful-Bac Liquid Sanitizer</v>
      </c>
      <c r="C84" s="481" t="str">
        <f>+'Full Database (hide)'!W79</f>
        <v>N/A</v>
      </c>
      <c r="D84" s="251"/>
      <c r="E84" s="253"/>
      <c r="F84" s="458"/>
    </row>
    <row r="85" spans="1:6" x14ac:dyDescent="0.25">
      <c r="A85" s="380" t="str">
        <f>+'Full Database (hide)'!A80</f>
        <v xml:space="preserve">Zep FS Formula 4665 </v>
      </c>
      <c r="B85" s="450" t="str">
        <f>+'Full Database (hide)'!B80</f>
        <v>N/A</v>
      </c>
      <c r="C85" s="481" t="str">
        <f>+'Full Database (hide)'!W80</f>
        <v>N/A</v>
      </c>
      <c r="D85" s="251"/>
      <c r="E85" s="253"/>
      <c r="F85" s="458"/>
    </row>
    <row r="86" spans="1:6" ht="45.75" thickBot="1" x14ac:dyDescent="0.3">
      <c r="A86" s="389" t="str">
        <f>+'Full Database (hide)'!A81</f>
        <v>Zerotol 2.0 (Sublabel B)</v>
      </c>
      <c r="B86" s="455" t="str">
        <f>+'Full Database (hide)'!B81</f>
        <v>•ZT 2.0
•Oxidate 2.0
•Greenclean Liquid 2.0</v>
      </c>
      <c r="C86" s="482" t="str">
        <f>+'Full Database (hide)'!W81</f>
        <v>Sublabel B: Agricultural (Oxidate 2.0)</v>
      </c>
      <c r="D86" s="460"/>
      <c r="E86" s="457"/>
      <c r="F86" s="459"/>
    </row>
    <row r="87" spans="1:6" x14ac:dyDescent="0.25">
      <c r="E87" s="456"/>
    </row>
  </sheetData>
  <sheetProtection algorithmName="SHA-512" hashValue="bg/aQFm51EC+wvOXtNJ97xm5EgzbT1+TWQ0TdZ2xrEMAiUKXCyxVDFpEvmdX3ya2S6ESQXnL6IHyxtqesizO1g==" saltValue="WTfkbDKs5fmNNcG8+J8zVA==" spinCount="100000" sheet="1" insertHyperlinks="0" selectLockedCells="1" sort="0" autoFilter="0"/>
  <autoFilter ref="A8:B75" xr:uid="{00000000-0009-0000-0000-000000000000}"/>
  <mergeCells count="9">
    <mergeCell ref="L14:V14"/>
    <mergeCell ref="G4:Q4"/>
    <mergeCell ref="G1:Q1"/>
    <mergeCell ref="A2:A6"/>
    <mergeCell ref="G2:Q2"/>
    <mergeCell ref="G3:Q3"/>
    <mergeCell ref="L11:T11"/>
    <mergeCell ref="L12:V13"/>
    <mergeCell ref="G5:Q5"/>
  </mergeCells>
  <hyperlinks>
    <hyperlink ref="D8" location="'Active ingredients'!C8" display="Active Ingredients" xr:uid="{00000000-0004-0000-0000-000000000000}"/>
    <hyperlink ref="E8" location="' Label Info (alt)'!A1" display="Label Information" xr:uid="{00000000-0004-0000-0000-000001000000}"/>
    <hyperlink ref="F8" location="'Product info'!E8" display="Product Information" xr:uid="{00000000-0004-0000-0000-000002000000}"/>
    <hyperlink ref="G2:Q2" r:id="rId1" display="https://producesafetyalliance.cornell.edu/sites/producesafetyalliance.cornell.edu/files/shared/documents/Sanitizer-Factsheet.pdf" xr:uid="{00000000-0004-0000-0000-000003000000}"/>
    <hyperlink ref="G3:Q3" r:id="rId2" display="https://www.youtube.com/watch?v=wNNJOeITtxU" xr:uid="{00000000-0004-0000-0000-000004000000}"/>
    <hyperlink ref="G4:Q4" r:id="rId3" display="● Before using one of the EPA-registered sanitizer products listed in this tool, check that the product is labeled for use in your state. The National Pesticide Information Retrieval System (NPIRS) maintains a database of state pesticide registrations. " xr:uid="{00000000-0004-0000-0000-000005000000}"/>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29"/>
  <sheetViews>
    <sheetView showGridLines="0" showRowColHeaders="0" zoomScale="90" zoomScaleNormal="90" workbookViewId="0">
      <pane xSplit="1" ySplit="8" topLeftCell="B9" activePane="bottomRight" state="frozen"/>
      <selection activeCell="B87" sqref="B87"/>
      <selection pane="topRight" activeCell="B87" sqref="B87"/>
      <selection pane="bottomLeft" activeCell="B87" sqref="B87"/>
      <selection pane="bottomRight" activeCell="L8" sqref="L8"/>
    </sheetView>
  </sheetViews>
  <sheetFormatPr defaultColWidth="9.140625" defaultRowHeight="15" x14ac:dyDescent="0.25"/>
  <cols>
    <col min="1" max="1" width="40.7109375" style="57" customWidth="1"/>
    <col min="2" max="2" width="30.28515625" style="241" customWidth="1"/>
    <col min="3" max="3" width="26" style="487" customWidth="1"/>
    <col min="4" max="4" width="20.5703125" style="105" bestFit="1" customWidth="1"/>
    <col min="5" max="5" width="14.28515625" style="111" bestFit="1" customWidth="1"/>
    <col min="6" max="6" width="15.140625" style="105" bestFit="1" customWidth="1"/>
    <col min="7" max="7" width="14.28515625" style="111" bestFit="1" customWidth="1"/>
    <col min="8" max="8" width="18.28515625" style="107" bestFit="1" customWidth="1"/>
    <col min="9" max="9" width="14.28515625" style="111" bestFit="1" customWidth="1"/>
    <col min="10" max="10" width="15.85546875" style="105" bestFit="1" customWidth="1"/>
    <col min="11" max="11" width="14.28515625" style="111" bestFit="1" customWidth="1"/>
    <col min="12" max="13" width="15.7109375" style="59" customWidth="1"/>
    <col min="14" max="19" width="8.7109375" style="58" customWidth="1"/>
    <col min="20" max="20" width="20.28515625" style="58" customWidth="1"/>
    <col min="21" max="21" width="16" style="58" customWidth="1"/>
    <col min="22" max="23" width="10.7109375" style="58" customWidth="1"/>
    <col min="24" max="24" width="12.140625" style="58" customWidth="1"/>
    <col min="25" max="31" width="20.28515625" style="58" customWidth="1"/>
    <col min="32" max="16384" width="9.140625" style="58"/>
  </cols>
  <sheetData>
    <row r="1" spans="1:13" customFormat="1" ht="24" customHeight="1" x14ac:dyDescent="0.25">
      <c r="A1" s="51" t="str">
        <f>+'Front page'!A1:B1</f>
        <v>Last revised: 11/9/2020</v>
      </c>
      <c r="B1" s="240"/>
      <c r="C1" s="483"/>
      <c r="D1" s="104"/>
      <c r="E1" s="108"/>
      <c r="F1" s="104"/>
      <c r="G1" s="108"/>
      <c r="H1" s="106"/>
      <c r="I1" s="108"/>
      <c r="J1" s="104"/>
      <c r="K1" s="108"/>
      <c r="L1" s="16"/>
      <c r="M1" s="16"/>
    </row>
    <row r="2" spans="1:13" customFormat="1" ht="18.75" customHeight="1" x14ac:dyDescent="0.25">
      <c r="A2" s="556" t="str">
        <f>+'Front page'!A2:A6</f>
        <v xml:space="preserve">This work product was supported under Cooperative Agreements 12-25-A-5357, 15-SCIDX-NY-0001, and 18-SCIDX-NY-0001 A01, between the US FDA, USDA, and Cornell University.  The information and viewpoints in this product do not necessarily reflect the viewpoints and policies of the supporting organization, cooperating organizations, or Cornell University. 
To suggest edits, updates, or additional products, please contact Donna Clements (dmp274@cornell.edu, 909-552-4355). </v>
      </c>
      <c r="B2" s="240"/>
      <c r="C2" s="483"/>
      <c r="D2" s="105"/>
      <c r="E2" s="109"/>
      <c r="F2" s="16"/>
      <c r="G2" s="108"/>
      <c r="H2" s="106"/>
      <c r="I2" s="108"/>
      <c r="J2" s="104"/>
      <c r="K2" s="108"/>
      <c r="L2" s="16"/>
      <c r="M2" s="16"/>
    </row>
    <row r="3" spans="1:13" customFormat="1" ht="23.25" customHeight="1" x14ac:dyDescent="0.25">
      <c r="A3" s="556"/>
      <c r="B3" s="240"/>
      <c r="C3" s="483"/>
      <c r="D3" s="16"/>
      <c r="E3" s="109"/>
      <c r="F3" s="16"/>
      <c r="G3" s="108"/>
      <c r="H3" s="106"/>
      <c r="I3" s="108"/>
      <c r="J3" s="104"/>
      <c r="K3" s="108"/>
      <c r="L3" s="16"/>
      <c r="M3" s="16"/>
    </row>
    <row r="4" spans="1:13" customFormat="1" ht="31.5" customHeight="1" x14ac:dyDescent="0.25">
      <c r="A4" s="556"/>
      <c r="B4" s="240"/>
      <c r="C4" s="483"/>
      <c r="D4" s="16"/>
      <c r="E4" s="109"/>
      <c r="F4" s="16"/>
      <c r="G4" s="108"/>
      <c r="H4" s="106"/>
      <c r="I4" s="108"/>
      <c r="J4" s="104"/>
      <c r="K4" s="108"/>
      <c r="L4" s="16"/>
      <c r="M4" s="16"/>
    </row>
    <row r="5" spans="1:13" customFormat="1" ht="31.5" customHeight="1" x14ac:dyDescent="0.25">
      <c r="A5" s="556"/>
      <c r="B5" s="240"/>
      <c r="C5" s="483"/>
      <c r="D5" s="16"/>
      <c r="E5" s="109"/>
      <c r="F5" s="16"/>
      <c r="G5" s="108"/>
      <c r="H5" s="106"/>
      <c r="I5" s="108"/>
      <c r="J5" s="104"/>
      <c r="K5" s="108"/>
      <c r="L5" s="16"/>
      <c r="M5" s="16"/>
    </row>
    <row r="6" spans="1:13" customFormat="1" ht="25.5" customHeight="1" thickBot="1" x14ac:dyDescent="0.3">
      <c r="A6" s="556"/>
      <c r="B6" s="240"/>
      <c r="C6" s="483"/>
      <c r="D6" s="16"/>
      <c r="E6" s="109"/>
      <c r="F6" s="16"/>
      <c r="G6" s="108"/>
      <c r="H6" s="106"/>
      <c r="I6" s="108"/>
      <c r="J6" s="104"/>
      <c r="K6" s="108"/>
      <c r="L6" s="16"/>
      <c r="M6" s="16"/>
    </row>
    <row r="7" spans="1:13" customFormat="1" ht="15.75" thickBot="1" x14ac:dyDescent="0.3">
      <c r="A7" s="2"/>
      <c r="B7" s="240"/>
      <c r="C7" s="483"/>
      <c r="D7" s="553" t="s">
        <v>18</v>
      </c>
      <c r="E7" s="554"/>
      <c r="F7" s="554"/>
      <c r="G7" s="554"/>
      <c r="H7" s="554"/>
      <c r="I7" s="554"/>
      <c r="J7" s="554"/>
      <c r="K7" s="555"/>
      <c r="M7" s="16"/>
    </row>
    <row r="8" spans="1:13" customFormat="1" ht="32.25" thickBot="1" x14ac:dyDescent="0.3">
      <c r="A8" s="461" t="str">
        <f>+'Full Database (hide)'!A3</f>
        <v>EPA-Labeled Product Name</v>
      </c>
      <c r="B8" s="465" t="str">
        <f>+'Full Database (hide)'!B3</f>
        <v>Alternate Brand Names</v>
      </c>
      <c r="C8" s="466" t="str">
        <f>+'Full Database (hide)'!W3</f>
        <v>EPA Sublabel</v>
      </c>
      <c r="D8" s="19" t="str">
        <f>+'Full Database (hide)'!D3</f>
        <v>Oxidizers</v>
      </c>
      <c r="E8" s="49" t="str">
        <f>+'Full Database (hide)'!E3</f>
        <v>Strength (percent)</v>
      </c>
      <c r="F8" s="463" t="str">
        <f>+'Full Database (hide)'!F3</f>
        <v>Organic Acids</v>
      </c>
      <c r="G8" s="49" t="str">
        <f>+'Full Database (hide)'!G3</f>
        <v>Strength (percent)</v>
      </c>
      <c r="H8" s="50" t="str">
        <f>+'Full Database (hide)'!H3</f>
        <v>Quaternary Ammoniums</v>
      </c>
      <c r="I8" s="49" t="str">
        <f>+'Full Database (hide)'!I3</f>
        <v>Strength (percent)</v>
      </c>
      <c r="J8" s="19" t="str">
        <f>+'Full Database (hide)'!J3</f>
        <v>Enhancers</v>
      </c>
      <c r="K8" s="49" t="str">
        <f>+'Full Database (hide)'!K3</f>
        <v>Strength (percent)</v>
      </c>
      <c r="L8" s="231" t="s">
        <v>43</v>
      </c>
      <c r="M8" s="231" t="s">
        <v>44</v>
      </c>
    </row>
    <row r="9" spans="1:13" x14ac:dyDescent="0.25">
      <c r="A9" s="454" t="str">
        <f>'Full Database (hide)'!A4</f>
        <v>Agchlor 310</v>
      </c>
      <c r="B9" s="464" t="str">
        <f>+'Full Database (hide)'!B4</f>
        <v>•Agchlor 310F</v>
      </c>
      <c r="C9" s="484" t="str">
        <f>+'Full Database (hide)'!W4</f>
        <v>N/A</v>
      </c>
      <c r="D9" s="467" t="str">
        <f>'Full Database (hide)'!D4</f>
        <v>Sodium hypochlorite</v>
      </c>
      <c r="E9" s="468">
        <f>'Full Database (hide)'!E4</f>
        <v>0.125</v>
      </c>
      <c r="F9" s="467" t="str">
        <f>'Full Database (hide)'!F4</f>
        <v>None</v>
      </c>
      <c r="G9" s="468" t="str">
        <f>'Full Database (hide)'!G4</f>
        <v>NA</v>
      </c>
      <c r="H9" s="469" t="str">
        <f>'Full Database (hide)'!H4</f>
        <v>None</v>
      </c>
      <c r="I9" s="468" t="str">
        <f>'Full Database (hide)'!I4</f>
        <v>NA</v>
      </c>
      <c r="J9" s="470" t="str">
        <f>'Full Database (hide)'!J4</f>
        <v>None</v>
      </c>
      <c r="K9" s="121" t="str">
        <f>'Full Database (hide)'!K4</f>
        <v>NA</v>
      </c>
      <c r="L9" s="62"/>
      <c r="M9" s="252"/>
    </row>
    <row r="10" spans="1:13" ht="60" x14ac:dyDescent="0.25">
      <c r="A10" s="380" t="str">
        <f>'Full Database (hide)'!A5</f>
        <v>Alpet D2</v>
      </c>
      <c r="B10" s="462" t="str">
        <f>+'Full Database (hide)'!B5</f>
        <v>•Alpet D2 Surface Sanitizer
•Alpet Surface Sanitizer D2</v>
      </c>
      <c r="C10" s="485" t="str">
        <f>+'Full Database (hide)'!W5</f>
        <v>N/A</v>
      </c>
      <c r="D10" s="385" t="str">
        <f>'Full Database (hide)'!D5</f>
        <v>Isopropyl Alcohol</v>
      </c>
      <c r="E10" s="386">
        <f>'Full Database (hide)'!E5</f>
        <v>0.58599999999999997</v>
      </c>
      <c r="F10" s="385" t="str">
        <f>'Full Database (hide)'!F5</f>
        <v>None</v>
      </c>
      <c r="G10" s="386" t="str">
        <f>'Full Database (hide)'!G5</f>
        <v>NA</v>
      </c>
      <c r="H10" s="387" t="str">
        <f>'Full Database (hide)'!H5</f>
        <v xml:space="preserve">Octyl Decyl Dimethyl Ammonium Chloride </v>
      </c>
      <c r="I10" s="386">
        <f>'Full Database (hide)'!I5</f>
        <v>7.4999999999999993E-5</v>
      </c>
      <c r="J10" s="385" t="str">
        <f>'Full Database (hide)'!J5</f>
        <v>None</v>
      </c>
      <c r="K10" s="122" t="str">
        <f>'Full Database (hide)'!K5</f>
        <v>NA</v>
      </c>
      <c r="L10" s="65"/>
      <c r="M10" s="252"/>
    </row>
    <row r="11" spans="1:13" ht="30" x14ac:dyDescent="0.25">
      <c r="A11" s="380" t="str">
        <f>'Full Database (hide)'!A6</f>
        <v>Anthium Dioxcide</v>
      </c>
      <c r="B11" s="462" t="str">
        <f>+'Full Database (hide)'!B6</f>
        <v>•Anthium TM Dioxcide 
•stabilized chlorine dioxide</v>
      </c>
      <c r="C11" s="485" t="str">
        <f>+'Full Database (hide)'!W6</f>
        <v>N/A</v>
      </c>
      <c r="D11" s="385" t="str">
        <f>'Full Database (hide)'!D6</f>
        <v>Chlorine dioxide</v>
      </c>
      <c r="E11" s="386">
        <f>'Full Database (hide)'!E6</f>
        <v>0.05</v>
      </c>
      <c r="F11" s="385" t="str">
        <f>'Full Database (hide)'!F6</f>
        <v>None</v>
      </c>
      <c r="G11" s="386" t="str">
        <f>'Full Database (hide)'!G6</f>
        <v>NA</v>
      </c>
      <c r="H11" s="387" t="str">
        <f>'Full Database (hide)'!H6</f>
        <v>None</v>
      </c>
      <c r="I11" s="386" t="str">
        <f>'Full Database (hide)'!I6</f>
        <v>NA</v>
      </c>
      <c r="J11" s="385" t="str">
        <f>'Full Database (hide)'!J6</f>
        <v>None</v>
      </c>
      <c r="K11" s="122" t="str">
        <f>'Full Database (hide)'!K6</f>
        <v>NA</v>
      </c>
      <c r="L11" s="65"/>
      <c r="M11" s="252"/>
    </row>
    <row r="12" spans="1:13" ht="45" x14ac:dyDescent="0.25">
      <c r="A12" s="380" t="str">
        <f>'Full Database (hide)'!A7</f>
        <v>Antimicrobial Fruit and Vegetable Treatment</v>
      </c>
      <c r="B12" s="462" t="str">
        <f>+'Full Database (hide)'!B7</f>
        <v>•Market Guard 700
•Simply Save Antimicrobial Produce Wash</v>
      </c>
      <c r="C12" s="485" t="str">
        <f>+'Full Database (hide)'!W7</f>
        <v>N/A</v>
      </c>
      <c r="D12" s="385" t="str">
        <f>'Full Database (hide)'!D7</f>
        <v>None</v>
      </c>
      <c r="E12" s="386" t="str">
        <f>'Full Database (hide)'!E7</f>
        <v>NA</v>
      </c>
      <c r="F12" s="385" t="str">
        <f>'Full Database (hide)'!F7</f>
        <v>Lactic acid</v>
      </c>
      <c r="G12" s="386">
        <f>'Full Database (hide)'!G7</f>
        <v>0.1729</v>
      </c>
      <c r="H12" s="387" t="str">
        <f>'Full Database (hide)'!H7</f>
        <v>Sodium dodecylbenzene-sulfonate</v>
      </c>
      <c r="I12" s="386">
        <f>'Full Database (hide)'!I7</f>
        <v>1.23E-2</v>
      </c>
      <c r="J12" s="385" t="str">
        <f>'Full Database (hide)'!J7</f>
        <v>None</v>
      </c>
      <c r="K12" s="122" t="str">
        <f>'Full Database (hide)'!K7</f>
        <v>NA</v>
      </c>
      <c r="L12" s="65"/>
      <c r="M12" s="252"/>
    </row>
    <row r="13" spans="1:13" ht="45" x14ac:dyDescent="0.25">
      <c r="A13" s="380" t="str">
        <f>'Full Database (hide)'!A8</f>
        <v>BioSide HS 15% (Sublabel A)</v>
      </c>
      <c r="B13" s="462" t="str">
        <f>+'Full Database (hide)'!B8</f>
        <v>•Pentagreen 15%
•Peragreen WW</v>
      </c>
      <c r="C13" s="485" t="str">
        <f>+'Full Database (hide)'!W8</f>
        <v>Sublabel A: General Directions for Use (BioSide HS 15%)</v>
      </c>
      <c r="D13" s="385" t="str">
        <f>'Full Database (hide)'!D8</f>
        <v>PAA with 
Hydrogen peroxide</v>
      </c>
      <c r="E13" s="386" t="str">
        <f>'Full Database (hide)'!E8</f>
        <v>15.0% 
22.0%</v>
      </c>
      <c r="F13" s="385" t="str">
        <f>'Full Database (hide)'!F8</f>
        <v>None</v>
      </c>
      <c r="G13" s="386" t="str">
        <f>'Full Database (hide)'!G8</f>
        <v>NA</v>
      </c>
      <c r="H13" s="387" t="str">
        <f>'Full Database (hide)'!H8</f>
        <v>None</v>
      </c>
      <c r="I13" s="386" t="str">
        <f>'Full Database (hide)'!I8</f>
        <v>NA</v>
      </c>
      <c r="J13" s="385" t="str">
        <f>'Full Database (hide)'!J8</f>
        <v>None</v>
      </c>
      <c r="K13" s="122" t="str">
        <f>'Full Database (hide)'!K8</f>
        <v>NA</v>
      </c>
      <c r="L13" s="65"/>
      <c r="M13" s="252"/>
    </row>
    <row r="14" spans="1:13" ht="30" x14ac:dyDescent="0.25">
      <c r="A14" s="380" t="str">
        <f>'Full Database (hide)'!A9</f>
        <v>BioSide HS 15% (Sublabel B)</v>
      </c>
      <c r="B14" s="462" t="str">
        <f>+'Full Database (hide)'!B9</f>
        <v>•Pentagreen 15%
•Peragreen WW</v>
      </c>
      <c r="C14" s="485" t="str">
        <f>+'Full Database (hide)'!W9</f>
        <v>Sublabel B: Agricultural Uses (Peragreen 15%)</v>
      </c>
      <c r="D14" s="385" t="str">
        <f>'Full Database (hide)'!D9</f>
        <v>PAA with 
Hydrogen peroxide</v>
      </c>
      <c r="E14" s="386" t="str">
        <f>'Full Database (hide)'!E9</f>
        <v>15.0% 
22.0%</v>
      </c>
      <c r="F14" s="385" t="str">
        <f>'Full Database (hide)'!F9</f>
        <v>None</v>
      </c>
      <c r="G14" s="386" t="str">
        <f>'Full Database (hide)'!G9</f>
        <v>NA</v>
      </c>
      <c r="H14" s="387" t="str">
        <f>'Full Database (hide)'!H9</f>
        <v>None</v>
      </c>
      <c r="I14" s="386" t="str">
        <f>'Full Database (hide)'!I9</f>
        <v>NA</v>
      </c>
      <c r="J14" s="385" t="str">
        <f>'Full Database (hide)'!J9</f>
        <v>None</v>
      </c>
      <c r="K14" s="122" t="str">
        <f>'Full Database (hide)'!K9</f>
        <v>NA</v>
      </c>
      <c r="L14" s="65"/>
      <c r="M14" s="252"/>
    </row>
    <row r="15" spans="1:13" x14ac:dyDescent="0.25">
      <c r="A15" s="380" t="str">
        <f>'Full Database (hide)'!A10</f>
        <v>Bromicide 4000</v>
      </c>
      <c r="B15" s="462" t="str">
        <f>+'Full Database (hide)'!B10</f>
        <v>•Liquibrom 4000</v>
      </c>
      <c r="C15" s="485" t="str">
        <f>+'Full Database (hide)'!W10</f>
        <v>N/A</v>
      </c>
      <c r="D15" s="385" t="str">
        <f>'Full Database (hide)'!D10</f>
        <v>None</v>
      </c>
      <c r="E15" s="386" t="str">
        <f>'Full Database (hide)'!E10</f>
        <v>NA</v>
      </c>
      <c r="F15" s="385" t="str">
        <f>'Full Database (hide)'!F10</f>
        <v>None</v>
      </c>
      <c r="G15" s="386" t="str">
        <f>'Full Database (hide)'!G10</f>
        <v>NA</v>
      </c>
      <c r="H15" s="387" t="str">
        <f>'Full Database (hide)'!H10</f>
        <v>None</v>
      </c>
      <c r="I15" s="386" t="str">
        <f>'Full Database (hide)'!I10</f>
        <v>NA</v>
      </c>
      <c r="J15" s="385" t="str">
        <f>'Full Database (hide)'!J10</f>
        <v>Sodium Bromide</v>
      </c>
      <c r="K15" s="122">
        <f>'Full Database (hide)'!K10</f>
        <v>0.4</v>
      </c>
      <c r="L15" s="65"/>
      <c r="M15" s="252"/>
    </row>
    <row r="16" spans="1:13" ht="45" x14ac:dyDescent="0.25">
      <c r="A16" s="380" t="str">
        <f>'Full Database (hide)'!A11</f>
        <v>Bromide Plus</v>
      </c>
      <c r="B16" s="462" t="str">
        <f>+'Full Database (hide)'!B11</f>
        <v>•AZURE® Deluxe Algae Controller
•Crystal® Blue</v>
      </c>
      <c r="C16" s="485" t="str">
        <f>+'Full Database (hide)'!W11</f>
        <v>N/A</v>
      </c>
      <c r="D16" s="385" t="str">
        <f>'Full Database (hide)'!D11</f>
        <v>None</v>
      </c>
      <c r="E16" s="386" t="str">
        <f>'Full Database (hide)'!E11</f>
        <v>NA</v>
      </c>
      <c r="F16" s="385" t="str">
        <f>'Full Database (hide)'!F11</f>
        <v>None</v>
      </c>
      <c r="G16" s="386" t="str">
        <f>'Full Database (hide)'!G11</f>
        <v>NA</v>
      </c>
      <c r="H16" s="387" t="str">
        <f>'Full Database (hide)'!H11</f>
        <v>None</v>
      </c>
      <c r="I16" s="386" t="str">
        <f>'Full Database (hide)'!I11</f>
        <v>NA</v>
      </c>
      <c r="J16" s="385" t="str">
        <f>'Full Database (hide)'!J11</f>
        <v>Sodium Bromide</v>
      </c>
      <c r="K16" s="122">
        <f>'Full Database (hide)'!K11</f>
        <v>0.4</v>
      </c>
      <c r="L16" s="65"/>
      <c r="M16" s="252"/>
    </row>
    <row r="17" spans="1:13" x14ac:dyDescent="0.25">
      <c r="A17" s="380" t="str">
        <f>'Full Database (hide)'!A12</f>
        <v>Busan 6040</v>
      </c>
      <c r="B17" s="462" t="str">
        <f>+'Full Database (hide)'!B12</f>
        <v>N/A</v>
      </c>
      <c r="C17" s="485" t="str">
        <f>+'Full Database (hide)'!W12</f>
        <v>N/A</v>
      </c>
      <c r="D17" s="385" t="str">
        <f>'Full Database (hide)'!D12</f>
        <v>None</v>
      </c>
      <c r="E17" s="386" t="str">
        <f>'Full Database (hide)'!E12</f>
        <v>NA</v>
      </c>
      <c r="F17" s="385" t="str">
        <f>'Full Database (hide)'!F12</f>
        <v>None</v>
      </c>
      <c r="G17" s="386" t="str">
        <f>'Full Database (hide)'!G12</f>
        <v>NA</v>
      </c>
      <c r="H17" s="387" t="str">
        <f>'Full Database (hide)'!H12</f>
        <v>None</v>
      </c>
      <c r="I17" s="386" t="str">
        <f>'Full Database (hide)'!I12</f>
        <v>NA</v>
      </c>
      <c r="J17" s="385" t="str">
        <f>'Full Database (hide)'!J12</f>
        <v>Sodium Bromide</v>
      </c>
      <c r="K17" s="122">
        <f>'Full Database (hide)'!K12</f>
        <v>0.4</v>
      </c>
      <c r="L17" s="65"/>
      <c r="M17" s="252"/>
    </row>
    <row r="18" spans="1:13" x14ac:dyDescent="0.25">
      <c r="A18" s="380" t="str">
        <f>'Full Database (hide)'!A13</f>
        <v>Carnebon 200</v>
      </c>
      <c r="B18" s="462" t="str">
        <f>+'Full Database (hide)'!B13</f>
        <v xml:space="preserve">•Anthium BCD-200  </v>
      </c>
      <c r="C18" s="485" t="str">
        <f>+'Full Database (hide)'!W13</f>
        <v>N/A</v>
      </c>
      <c r="D18" s="385" t="str">
        <f>'Full Database (hide)'!D13</f>
        <v>Chlorine dioxide</v>
      </c>
      <c r="E18" s="386">
        <f>'Full Database (hide)'!E13</f>
        <v>0.02</v>
      </c>
      <c r="F18" s="385" t="str">
        <f>'Full Database (hide)'!F13</f>
        <v>None</v>
      </c>
      <c r="G18" s="386" t="str">
        <f>'Full Database (hide)'!G13</f>
        <v>NA</v>
      </c>
      <c r="H18" s="387" t="str">
        <f>'Full Database (hide)'!H13</f>
        <v>None</v>
      </c>
      <c r="I18" s="386" t="str">
        <f>'Full Database (hide)'!I13</f>
        <v>NA</v>
      </c>
      <c r="J18" s="385" t="str">
        <f>'Full Database (hide)'!J13</f>
        <v>None</v>
      </c>
      <c r="K18" s="122" t="str">
        <f>'Full Database (hide)'!K13</f>
        <v>NA</v>
      </c>
      <c r="L18" s="65"/>
      <c r="M18" s="252"/>
    </row>
    <row r="19" spans="1:13" ht="165" x14ac:dyDescent="0.25">
      <c r="A19" s="380" t="str">
        <f>'Full Database (hide)'!A14</f>
        <v>CLB</v>
      </c>
      <c r="B19" s="462" t="str">
        <f>+'Full Database (hide)'!B14</f>
        <v>•Clorox Regular Bleach 2
•Clorox Mold Attacker 
•Clorox Mold Blaster
•Clorox Mold Destroyer
•Clorox Mold Eliminator
•Clorox Mold Killer
•Clorox Mold Remover
•Clorox Mold Eliminator Bleach
•Clorox Kills 99.9% of Germs* Regular Bleach
•Clorox Disinfecting Bleach 2</v>
      </c>
      <c r="C19" s="485" t="str">
        <f>+'Full Database (hide)'!W14</f>
        <v>N/A</v>
      </c>
      <c r="D19" s="385" t="str">
        <f>'Full Database (hide)'!D14</f>
        <v>Sodium hypochlorite</v>
      </c>
      <c r="E19" s="386">
        <f>'Full Database (hide)'!E14</f>
        <v>0.06</v>
      </c>
      <c r="F19" s="385" t="str">
        <f>'Full Database (hide)'!F14</f>
        <v>None</v>
      </c>
      <c r="G19" s="386" t="str">
        <f>'Full Database (hide)'!G14</f>
        <v>NA</v>
      </c>
      <c r="H19" s="387" t="str">
        <f>'Full Database (hide)'!H14</f>
        <v xml:space="preserve">None </v>
      </c>
      <c r="I19" s="386" t="str">
        <f>'Full Database (hide)'!I14</f>
        <v>NA</v>
      </c>
      <c r="J19" s="385" t="str">
        <f>'Full Database (hide)'!J14</f>
        <v>None</v>
      </c>
      <c r="K19" s="122" t="str">
        <f>'Full Database (hide)'!K14</f>
        <v>NA</v>
      </c>
      <c r="L19" s="65"/>
      <c r="M19" s="252"/>
    </row>
    <row r="20" spans="1:13" ht="30" x14ac:dyDescent="0.25">
      <c r="A20" s="380" t="str">
        <f>'Full Database (hide)'!A15</f>
        <v>CLB I</v>
      </c>
      <c r="B20" s="462" t="str">
        <f>+'Full Database (hide)'!B15</f>
        <v>•Clorox Germicidal Bleach 3
•Clorox Performance Bleach 1</v>
      </c>
      <c r="C20" s="485" t="str">
        <f>+'Full Database (hide)'!W15</f>
        <v>N/A</v>
      </c>
      <c r="D20" s="385" t="str">
        <f>'Full Database (hide)'!D15</f>
        <v>Sodium hypochlorite</v>
      </c>
      <c r="E20" s="386">
        <f>'Full Database (hide)'!E15</f>
        <v>6.0499999999999998E-2</v>
      </c>
      <c r="F20" s="385" t="str">
        <f>'Full Database (hide)'!F15</f>
        <v>None</v>
      </c>
      <c r="G20" s="386" t="str">
        <f>'Full Database (hide)'!G15</f>
        <v>NA</v>
      </c>
      <c r="H20" s="387" t="str">
        <f>'Full Database (hide)'!H15</f>
        <v xml:space="preserve">None </v>
      </c>
      <c r="I20" s="386" t="str">
        <f>'Full Database (hide)'!I15</f>
        <v>NA</v>
      </c>
      <c r="J20" s="385" t="str">
        <f>'Full Database (hide)'!J15</f>
        <v>None</v>
      </c>
      <c r="K20" s="122" t="str">
        <f>'Full Database (hide)'!K15</f>
        <v>NA</v>
      </c>
      <c r="L20" s="65"/>
      <c r="M20" s="252"/>
    </row>
    <row r="21" spans="1:13" x14ac:dyDescent="0.25">
      <c r="A21" s="380" t="str">
        <f>'Full Database (hide)'!A16</f>
        <v>Di-Oxy Solv</v>
      </c>
      <c r="B21" s="462" t="str">
        <f>+'Full Database (hide)'!B16</f>
        <v>N/A</v>
      </c>
      <c r="C21" s="485" t="str">
        <f>+'Full Database (hide)'!W16</f>
        <v>N/A</v>
      </c>
      <c r="D21" s="385" t="str">
        <f>'Full Database (hide)'!D16</f>
        <v>Hydrogen peroxide</v>
      </c>
      <c r="E21" s="386">
        <f>'Full Database (hide)'!E16</f>
        <v>0.27</v>
      </c>
      <c r="F21" s="385" t="str">
        <f>'Full Database (hide)'!F16</f>
        <v>None</v>
      </c>
      <c r="G21" s="386" t="str">
        <f>'Full Database (hide)'!G16</f>
        <v>NA</v>
      </c>
      <c r="H21" s="387" t="str">
        <f>'Full Database (hide)'!H16</f>
        <v>None</v>
      </c>
      <c r="I21" s="386" t="str">
        <f>'Full Database (hide)'!I16</f>
        <v>NA</v>
      </c>
      <c r="J21" s="385" t="str">
        <f>'Full Database (hide)'!J16</f>
        <v>None</v>
      </c>
      <c r="K21" s="122" t="str">
        <f>'Full Database (hide)'!K16</f>
        <v>NA</v>
      </c>
      <c r="L21" s="65"/>
      <c r="M21" s="252"/>
    </row>
    <row r="22" spans="1:13" x14ac:dyDescent="0.25">
      <c r="A22" s="380" t="str">
        <f>'Full Database (hide)'!A17</f>
        <v>Dixichlor Lite</v>
      </c>
      <c r="B22" s="462" t="str">
        <f>+'Full Database (hide)'!B17</f>
        <v>N/A</v>
      </c>
      <c r="C22" s="485" t="str">
        <f>+'Full Database (hide)'!W17</f>
        <v>N/A</v>
      </c>
      <c r="D22" s="385" t="str">
        <f>'Full Database (hide)'!D17</f>
        <v>Sodium hypochlorite</v>
      </c>
      <c r="E22" s="386">
        <f>'Full Database (hide)'!E17</f>
        <v>5.2499999999999998E-2</v>
      </c>
      <c r="F22" s="385" t="str">
        <f>'Full Database (hide)'!F17</f>
        <v>None</v>
      </c>
      <c r="G22" s="386" t="str">
        <f>'Full Database (hide)'!G17</f>
        <v>NA</v>
      </c>
      <c r="H22" s="387" t="str">
        <f>'Full Database (hide)'!H17</f>
        <v>None</v>
      </c>
      <c r="I22" s="386" t="str">
        <f>'Full Database (hide)'!I17</f>
        <v>NA</v>
      </c>
      <c r="J22" s="385" t="str">
        <f>'Full Database (hide)'!J17</f>
        <v>None</v>
      </c>
      <c r="K22" s="122" t="str">
        <f>'Full Database (hide)'!K17</f>
        <v>NA</v>
      </c>
      <c r="L22" s="65"/>
      <c r="M22" s="252"/>
    </row>
    <row r="23" spans="1:13" ht="150" x14ac:dyDescent="0.25">
      <c r="A23" s="380" t="str">
        <f>'Full Database (hide)'!A18</f>
        <v xml:space="preserve">ECR Calcium Hypochlorite AST </v>
      </c>
      <c r="B23" s="462" t="str">
        <f>+'Full Database (hide)'!B18</f>
        <v>•Aquafit AS1
•Aquafit AS2
•Aquafit AS3
•ECR Aquachlor AS1
•ECR Aquachlor AS2
•ECR Aquachlor AS3
•Aquafit AST
•ECR Aquachlor AST
•San Luis Pump AS300
•Septicfit</v>
      </c>
      <c r="C23" s="485" t="str">
        <f>+'Full Database (hide)'!W18</f>
        <v>N/A</v>
      </c>
      <c r="D23" s="385" t="str">
        <f>'Full Database (hide)'!D18</f>
        <v>Calcium hypochlorite</v>
      </c>
      <c r="E23" s="386">
        <f>'Full Database (hide)'!E18</f>
        <v>0.68</v>
      </c>
      <c r="F23" s="385" t="str">
        <f>'Full Database (hide)'!F18</f>
        <v>None</v>
      </c>
      <c r="G23" s="386" t="str">
        <f>'Full Database (hide)'!G18</f>
        <v>NA</v>
      </c>
      <c r="H23" s="387" t="str">
        <f>'Full Database (hide)'!H18</f>
        <v>None</v>
      </c>
      <c r="I23" s="386" t="str">
        <f>'Full Database (hide)'!I18</f>
        <v>NA</v>
      </c>
      <c r="J23" s="385" t="str">
        <f>'Full Database (hide)'!J18</f>
        <v>None</v>
      </c>
      <c r="K23" s="122" t="str">
        <f>'Full Database (hide)'!K18</f>
        <v>NA</v>
      </c>
      <c r="L23" s="65"/>
      <c r="M23" s="252"/>
    </row>
    <row r="24" spans="1:13" ht="45" x14ac:dyDescent="0.25">
      <c r="A24" s="380" t="str">
        <f>'Full Database (hide)'!A19</f>
        <v xml:space="preserve">ECR Calcium Hypochlorite granules </v>
      </c>
      <c r="B24" s="462" t="str">
        <f>+'Full Database (hide)'!B19</f>
        <v>•Aquafit
•ECR Aquachlor
•DPG Agchlor</v>
      </c>
      <c r="C24" s="485" t="str">
        <f>+'Full Database (hide)'!W19</f>
        <v>N/A</v>
      </c>
      <c r="D24" s="385" t="str">
        <f>'Full Database (hide)'!D19</f>
        <v>Calcium hypochlorite</v>
      </c>
      <c r="E24" s="386">
        <f>'Full Database (hide)'!E19</f>
        <v>0.68</v>
      </c>
      <c r="F24" s="385" t="str">
        <f>'Full Database (hide)'!F19</f>
        <v>None</v>
      </c>
      <c r="G24" s="386" t="str">
        <f>'Full Database (hide)'!G19</f>
        <v>NA</v>
      </c>
      <c r="H24" s="387" t="str">
        <f>'Full Database (hide)'!H19</f>
        <v>None</v>
      </c>
      <c r="I24" s="386" t="str">
        <f>'Full Database (hide)'!I19</f>
        <v>NA</v>
      </c>
      <c r="J24" s="385" t="str">
        <f>'Full Database (hide)'!J19</f>
        <v>None</v>
      </c>
      <c r="K24" s="122" t="str">
        <f>'Full Database (hide)'!K19</f>
        <v>NA</v>
      </c>
      <c r="L24" s="65"/>
      <c r="M24" s="252"/>
    </row>
    <row r="25" spans="1:13" ht="60" x14ac:dyDescent="0.25">
      <c r="A25" s="380" t="str">
        <f>'Full Database (hide)'!A20</f>
        <v>ECR Calcium Hypochlorite T</v>
      </c>
      <c r="B25" s="462" t="str">
        <f>+'Full Database (hide)'!B20</f>
        <v>•Aquafit T1
•Aquafit T3
•ECR Aquachlor T1
•ECR Aquachlor T3</v>
      </c>
      <c r="C25" s="485" t="str">
        <f>+'Full Database (hide)'!W20</f>
        <v>N/A</v>
      </c>
      <c r="D25" s="385" t="str">
        <f>'Full Database (hide)'!D20</f>
        <v>Calcium hypochlorite</v>
      </c>
      <c r="E25" s="386">
        <f>'Full Database (hide)'!E20</f>
        <v>0.68</v>
      </c>
      <c r="F25" s="385" t="str">
        <f>'Full Database (hide)'!F20</f>
        <v>None</v>
      </c>
      <c r="G25" s="386" t="str">
        <f>'Full Database (hide)'!G20</f>
        <v>NA</v>
      </c>
      <c r="H25" s="387" t="str">
        <f>'Full Database (hide)'!H20</f>
        <v>None</v>
      </c>
      <c r="I25" s="386" t="str">
        <f>'Full Database (hide)'!I20</f>
        <v>NA</v>
      </c>
      <c r="J25" s="385" t="str">
        <f>'Full Database (hide)'!J20</f>
        <v>None</v>
      </c>
      <c r="K25" s="122" t="str">
        <f>'Full Database (hide)'!K20</f>
        <v>NA</v>
      </c>
      <c r="L25" s="65"/>
      <c r="M25" s="252"/>
    </row>
    <row r="26" spans="1:13" ht="45" x14ac:dyDescent="0.25">
      <c r="A26" s="380" t="str">
        <f>'Full Database (hide)'!A21</f>
        <v>EnviroChlorite 15</v>
      </c>
      <c r="B26" s="462" t="str">
        <f>+'Full Database (hide)'!B21</f>
        <v>N/A</v>
      </c>
      <c r="C26" s="485" t="str">
        <f>+'Full Database (hide)'!W21</f>
        <v>N/A</v>
      </c>
      <c r="D26" s="385" t="str">
        <f>'Full Database (hide)'!D21</f>
        <v>Sodium chlorite  (precursor to chlorine dioxide)</v>
      </c>
      <c r="E26" s="386">
        <f>'Full Database (hide)'!E21</f>
        <v>0.15</v>
      </c>
      <c r="F26" s="385" t="str">
        <f>'Full Database (hide)'!F21</f>
        <v>None</v>
      </c>
      <c r="G26" s="386" t="str">
        <f>'Full Database (hide)'!G21</f>
        <v>NA</v>
      </c>
      <c r="H26" s="387" t="str">
        <f>'Full Database (hide)'!H21</f>
        <v>None</v>
      </c>
      <c r="I26" s="386" t="str">
        <f>'Full Database (hide)'!I21</f>
        <v>NA</v>
      </c>
      <c r="J26" s="385" t="str">
        <f>'Full Database (hide)'!J21</f>
        <v>None</v>
      </c>
      <c r="K26" s="122" t="str">
        <f>'Full Database (hide)'!K21</f>
        <v>NA</v>
      </c>
      <c r="L26" s="65"/>
      <c r="M26" s="252"/>
    </row>
    <row r="27" spans="1:13" ht="45" x14ac:dyDescent="0.25">
      <c r="A27" s="380" t="str">
        <f>'Full Database (hide)'!A22</f>
        <v>EnviroChlorite 7.5</v>
      </c>
      <c r="B27" s="462" t="str">
        <f>+'Full Database (hide)'!B22</f>
        <v>•Chlorcide
•Surecide AH</v>
      </c>
      <c r="C27" s="485" t="str">
        <f>+'Full Database (hide)'!W22</f>
        <v>N/A</v>
      </c>
      <c r="D27" s="385" t="str">
        <f>'Full Database (hide)'!D22</f>
        <v>Sodium chlorite  (precursor to chlorine dioxide)</v>
      </c>
      <c r="E27" s="386">
        <f>'Full Database (hide)'!E22</f>
        <v>7.4999999999999997E-2</v>
      </c>
      <c r="F27" s="385" t="str">
        <f>'Full Database (hide)'!F22</f>
        <v>None</v>
      </c>
      <c r="G27" s="386" t="str">
        <f>'Full Database (hide)'!G22</f>
        <v>NA</v>
      </c>
      <c r="H27" s="387" t="str">
        <f>'Full Database (hide)'!H22</f>
        <v>None</v>
      </c>
      <c r="I27" s="386" t="str">
        <f>'Full Database (hide)'!I22</f>
        <v>NA</v>
      </c>
      <c r="J27" s="385" t="str">
        <f>'Full Database (hide)'!J22</f>
        <v>None</v>
      </c>
      <c r="K27" s="122" t="str">
        <f>'Full Database (hide)'!K22</f>
        <v>NA</v>
      </c>
      <c r="L27" s="65"/>
      <c r="M27" s="252"/>
    </row>
    <row r="28" spans="1:13" ht="45" x14ac:dyDescent="0.25">
      <c r="A28" s="380" t="str">
        <f>'Full Database (hide)'!A23</f>
        <v>Ercopure BCD-15</v>
      </c>
      <c r="B28" s="462" t="str">
        <f>+'Full Database (hide)'!B23</f>
        <v>•Ercopure BCD-15
•Adox 1875</v>
      </c>
      <c r="C28" s="485" t="str">
        <f>+'Full Database (hide)'!W23</f>
        <v>N/A</v>
      </c>
      <c r="D28" s="385" t="str">
        <f>'Full Database (hide)'!D23</f>
        <v>Sodium chlorite  (precursor to chlorine dioxide)</v>
      </c>
      <c r="E28" s="386">
        <f>'Full Database (hide)'!E23</f>
        <v>0.15</v>
      </c>
      <c r="F28" s="385" t="str">
        <f>'Full Database (hide)'!F23</f>
        <v>None</v>
      </c>
      <c r="G28" s="386" t="str">
        <f>'Full Database (hide)'!G23</f>
        <v>NA</v>
      </c>
      <c r="H28" s="387" t="str">
        <f>'Full Database (hide)'!H23</f>
        <v>None</v>
      </c>
      <c r="I28" s="386" t="str">
        <f>'Full Database (hide)'!I23</f>
        <v>NA</v>
      </c>
      <c r="J28" s="385" t="str">
        <f>'Full Database (hide)'!J23</f>
        <v>None</v>
      </c>
      <c r="K28" s="122" t="str">
        <f>'Full Database (hide)'!K23</f>
        <v>NA</v>
      </c>
      <c r="L28" s="65"/>
      <c r="M28" s="252"/>
    </row>
    <row r="29" spans="1:13" ht="45" x14ac:dyDescent="0.25">
      <c r="A29" s="380" t="str">
        <f>'Full Database (hide)'!A24</f>
        <v>Ercopure BCD-25</v>
      </c>
      <c r="B29" s="462" t="str">
        <f>+'Full Database (hide)'!B24</f>
        <v>•Adox 8125
•Adox BCD-25
•Aseptrol 8125</v>
      </c>
      <c r="C29" s="485" t="str">
        <f>+'Full Database (hide)'!W24</f>
        <v>N/A</v>
      </c>
      <c r="D29" s="385" t="str">
        <f>'Full Database (hide)'!D24</f>
        <v>Sodium chlorite  (precursor to chlorine dioxide)</v>
      </c>
      <c r="E29" s="386">
        <f>'Full Database (hide)'!E24</f>
        <v>0.25</v>
      </c>
      <c r="F29" s="385" t="str">
        <f>'Full Database (hide)'!F24</f>
        <v>None</v>
      </c>
      <c r="G29" s="386" t="str">
        <f>'Full Database (hide)'!G24</f>
        <v>NA</v>
      </c>
      <c r="H29" s="387" t="str">
        <f>'Full Database (hide)'!H24</f>
        <v>None</v>
      </c>
      <c r="I29" s="386" t="str">
        <f>'Full Database (hide)'!I24</f>
        <v>NA</v>
      </c>
      <c r="J29" s="385" t="str">
        <f>'Full Database (hide)'!J24</f>
        <v>None</v>
      </c>
      <c r="K29" s="122" t="str">
        <f>'Full Database (hide)'!K24</f>
        <v>NA</v>
      </c>
      <c r="L29" s="65"/>
      <c r="M29" s="252"/>
    </row>
    <row r="30" spans="1:13" ht="45" x14ac:dyDescent="0.25">
      <c r="A30" s="380" t="str">
        <f>'Full Database (hide)'!A25</f>
        <v>Ercopure BCD-7.5</v>
      </c>
      <c r="B30" s="462" t="str">
        <f>+'Full Database (hide)'!B25</f>
        <v>•Adox BCD-7.5</v>
      </c>
      <c r="C30" s="485" t="str">
        <f>+'Full Database (hide)'!W25</f>
        <v>N/A</v>
      </c>
      <c r="D30" s="385" t="str">
        <f>'Full Database (hide)'!D25</f>
        <v>Sodium chlorite  (precursor to chlorine dioxide)</v>
      </c>
      <c r="E30" s="386">
        <f>'Full Database (hide)'!E25</f>
        <v>7.4999999999999997E-2</v>
      </c>
      <c r="F30" s="385" t="str">
        <f>'Full Database (hide)'!F25</f>
        <v>None</v>
      </c>
      <c r="G30" s="386" t="str">
        <f>'Full Database (hide)'!G25</f>
        <v>NA</v>
      </c>
      <c r="H30" s="387" t="str">
        <f>'Full Database (hide)'!H25</f>
        <v>None</v>
      </c>
      <c r="I30" s="386" t="str">
        <f>'Full Database (hide)'!I25</f>
        <v>NA</v>
      </c>
      <c r="J30" s="385" t="str">
        <f>'Full Database (hide)'!J25</f>
        <v>None</v>
      </c>
      <c r="K30" s="122" t="str">
        <f>'Full Database (hide)'!K25</f>
        <v>NA</v>
      </c>
      <c r="L30" s="65"/>
      <c r="M30" s="252"/>
    </row>
    <row r="31" spans="1:13" x14ac:dyDescent="0.25">
      <c r="A31" s="380" t="str">
        <f>'Full Database (hide)'!A26</f>
        <v>Freshgard 72</v>
      </c>
      <c r="B31" s="462" t="str">
        <f>+'Full Database (hide)'!B26</f>
        <v>N/A</v>
      </c>
      <c r="C31" s="485" t="str">
        <f>+'Full Database (hide)'!W26</f>
        <v>N/A</v>
      </c>
      <c r="D31" s="385" t="str">
        <f>'Full Database (hide)'!D26</f>
        <v>Sodium hypochlorite</v>
      </c>
      <c r="E31" s="386">
        <f>'Full Database (hide)'!E26</f>
        <v>0.125</v>
      </c>
      <c r="F31" s="385" t="str">
        <f>'Full Database (hide)'!F26</f>
        <v>None</v>
      </c>
      <c r="G31" s="386" t="str">
        <f>'Full Database (hide)'!G26</f>
        <v>NA</v>
      </c>
      <c r="H31" s="387" t="str">
        <f>'Full Database (hide)'!H26</f>
        <v>None</v>
      </c>
      <c r="I31" s="386" t="str">
        <f>'Full Database (hide)'!I26</f>
        <v>NA</v>
      </c>
      <c r="J31" s="385" t="str">
        <f>'Full Database (hide)'!J26</f>
        <v>None</v>
      </c>
      <c r="K31" s="122" t="str">
        <f>'Full Database (hide)'!K26</f>
        <v>NA</v>
      </c>
      <c r="L31" s="65"/>
      <c r="M31" s="252"/>
    </row>
    <row r="32" spans="1:13" ht="409.5" x14ac:dyDescent="0.25">
      <c r="A32" s="380" t="str">
        <f>'Full Database (hide)'!A27</f>
        <v xml:space="preserve">HTH Dry Chlorinator Tablets for Swimming Pools </v>
      </c>
      <c r="B32" s="462" t="str">
        <f>+'Full Database (hide)'!B27</f>
        <v>•Calcium Hypochlorite Tablets 68
•CCH Calcium Hypochlorite Tablets
•CCH Tablets
•Constant-Chlor Dry Chlorinator Tablets for swimming pools
•DryTec Calcium Hypochlorite Briquettes
•DryTec FG Briquettes
•DryTec FG Briquettes (Food Grade)
•DryTec FG Briquettes for Food Contact Applications
•DryTec FG Calcium Hypochlorite Briquettes
•Frexus Calcium Hypochlorite Briquettes
•HTH Automatic CHlorinator Feeder Tablets for Swimming Pools
•HTH Chlorinating Briquettes Chlorinator
•HTH Clean n' Scrub Tablets
•HTH Clean n' Scrub Tablets Chlorinator
•HTH Constant-Chlor Dry Chlorinator Tablets for Swimming Pools
•HTH Poolife Active Cleaning</v>
      </c>
      <c r="C32" s="485" t="str">
        <f>+'Full Database (hide)'!W27</f>
        <v>N/A</v>
      </c>
      <c r="D32" s="385" t="str">
        <f>'Full Database (hide)'!D27</f>
        <v>Calcium hypochlorite</v>
      </c>
      <c r="E32" s="386">
        <f>'Full Database (hide)'!E27</f>
        <v>0.68</v>
      </c>
      <c r="F32" s="385" t="str">
        <f>'Full Database (hide)'!F27</f>
        <v>None</v>
      </c>
      <c r="G32" s="386" t="str">
        <f>'Full Database (hide)'!G27</f>
        <v>NA</v>
      </c>
      <c r="H32" s="387" t="str">
        <f>'Full Database (hide)'!H27</f>
        <v>None</v>
      </c>
      <c r="I32" s="386" t="str">
        <f>'Full Database (hide)'!I27</f>
        <v>NA</v>
      </c>
      <c r="J32" s="385" t="str">
        <f>'Full Database (hide)'!J27</f>
        <v>None</v>
      </c>
      <c r="K32" s="122" t="str">
        <f>'Full Database (hide)'!K27</f>
        <v>NA</v>
      </c>
      <c r="L32" s="65"/>
      <c r="M32" s="252"/>
    </row>
    <row r="33" spans="1:13" x14ac:dyDescent="0.25">
      <c r="A33" s="380" t="str">
        <f>'Full Database (hide)'!A28</f>
        <v>Hypo 150</v>
      </c>
      <c r="B33" s="462" t="str">
        <f>+'Full Database (hide)'!B28</f>
        <v>N/A</v>
      </c>
      <c r="C33" s="485" t="str">
        <f>+'Full Database (hide)'!W28</f>
        <v>N/A</v>
      </c>
      <c r="D33" s="385" t="str">
        <f>'Full Database (hide)'!D28</f>
        <v>Sodium hypochlorite</v>
      </c>
      <c r="E33" s="386">
        <f>'Full Database (hide)'!E28</f>
        <v>0.125</v>
      </c>
      <c r="F33" s="385" t="str">
        <f>'Full Database (hide)'!F28</f>
        <v>None</v>
      </c>
      <c r="G33" s="386" t="str">
        <f>'Full Database (hide)'!G28</f>
        <v>NA</v>
      </c>
      <c r="H33" s="387" t="str">
        <f>'Full Database (hide)'!H28</f>
        <v>None</v>
      </c>
      <c r="I33" s="386" t="str">
        <f>'Full Database (hide)'!I28</f>
        <v>NA</v>
      </c>
      <c r="J33" s="385" t="str">
        <f>'Full Database (hide)'!J28</f>
        <v>None</v>
      </c>
      <c r="K33" s="122" t="str">
        <f>'Full Database (hide)'!K28</f>
        <v>NA</v>
      </c>
      <c r="L33" s="65"/>
      <c r="M33" s="252"/>
    </row>
    <row r="34" spans="1:13" ht="60" x14ac:dyDescent="0.25">
      <c r="A34" s="380" t="str">
        <f>'Full Database (hide)'!A29</f>
        <v xml:space="preserve">Induclor </v>
      </c>
      <c r="B34" s="462" t="str">
        <f>+'Full Database (hide)'!B29</f>
        <v>•Incredipool Calcium Hypochlorite Granules
•Americhlor Calcium Hypochlorite Granules</v>
      </c>
      <c r="C34" s="485" t="str">
        <f>+'Full Database (hide)'!W29</f>
        <v>N/A</v>
      </c>
      <c r="D34" s="385" t="str">
        <f>'Full Database (hide)'!D29</f>
        <v>Calcium hypochlorite</v>
      </c>
      <c r="E34" s="386">
        <f>'Full Database (hide)'!E29</f>
        <v>0.68</v>
      </c>
      <c r="F34" s="385" t="str">
        <f>'Full Database (hide)'!F29</f>
        <v>None</v>
      </c>
      <c r="G34" s="386" t="str">
        <f>'Full Database (hide)'!G29</f>
        <v>NA</v>
      </c>
      <c r="H34" s="387" t="str">
        <f>'Full Database (hide)'!H29</f>
        <v>None</v>
      </c>
      <c r="I34" s="386" t="str">
        <f>'Full Database (hide)'!I29</f>
        <v>NA</v>
      </c>
      <c r="J34" s="385" t="str">
        <f>'Full Database (hide)'!J29</f>
        <v>None</v>
      </c>
      <c r="K34" s="122" t="str">
        <f>'Full Database (hide)'!K29</f>
        <v>NA</v>
      </c>
      <c r="L34" s="65"/>
      <c r="M34" s="252"/>
    </row>
    <row r="35" spans="1:13" ht="135" x14ac:dyDescent="0.25">
      <c r="A35" s="380" t="str">
        <f>'Full Database (hide)'!A30</f>
        <v>Jet-Ag</v>
      </c>
      <c r="B35" s="462" t="str">
        <f>+'Full Database (hide)'!B30</f>
        <v>•Diamante 5.0
•Evocade
•Jet Fog
•Jet Water Irrigation
•Jet-Ag Post Harvest Storage 
•Jet-PH Potato Wash
•Jet-Ag 5
•Perafog
•Recurve 5.0</v>
      </c>
      <c r="C35" s="485" t="str">
        <f>+'Full Database (hide)'!W30</f>
        <v>N/A</v>
      </c>
      <c r="D35" s="385" t="str">
        <f>'Full Database (hide)'!D30</f>
        <v>PAA with Hydrogen Peroxide</v>
      </c>
      <c r="E35" s="386" t="str">
        <f>'Full Database (hide)'!E30</f>
        <v>4.9%
26.5%</v>
      </c>
      <c r="F35" s="385" t="str">
        <f>'Full Database (hide)'!F30</f>
        <v>None</v>
      </c>
      <c r="G35" s="386" t="str">
        <f>'Full Database (hide)'!G30</f>
        <v>NA</v>
      </c>
      <c r="H35" s="387" t="str">
        <f>'Full Database (hide)'!H30</f>
        <v>None</v>
      </c>
      <c r="I35" s="386" t="str">
        <f>'Full Database (hide)'!I30</f>
        <v>NA</v>
      </c>
      <c r="J35" s="385" t="str">
        <f>'Full Database (hide)'!J30</f>
        <v>None</v>
      </c>
      <c r="K35" s="122" t="str">
        <f>'Full Database (hide)'!K30</f>
        <v>NA</v>
      </c>
      <c r="L35" s="65"/>
      <c r="M35" s="252"/>
    </row>
    <row r="36" spans="1:13" ht="45" x14ac:dyDescent="0.25">
      <c r="A36" s="380" t="str">
        <f>'Full Database (hide)'!A31</f>
        <v>Jet-Ag 15%</v>
      </c>
      <c r="B36" s="462" t="str">
        <f>+'Full Database (hide)'!B31</f>
        <v>•Diamante 15.0
•Jet Ag 15
•Recurve 15.0</v>
      </c>
      <c r="C36" s="485" t="str">
        <f>+'Full Database (hide)'!W31</f>
        <v>N/A</v>
      </c>
      <c r="D36" s="385" t="str">
        <f>'Full Database (hide)'!D31</f>
        <v>PAA with Hydrogen Peroxide</v>
      </c>
      <c r="E36" s="386" t="str">
        <f>'Full Database (hide)'!E31</f>
        <v>15%
22.0%</v>
      </c>
      <c r="F36" s="385" t="str">
        <f>'Full Database (hide)'!F31</f>
        <v>None</v>
      </c>
      <c r="G36" s="386" t="str">
        <f>'Full Database (hide)'!G31</f>
        <v>NA</v>
      </c>
      <c r="H36" s="387" t="str">
        <f>'Full Database (hide)'!H31</f>
        <v>None</v>
      </c>
      <c r="I36" s="386" t="str">
        <f>'Full Database (hide)'!I31</f>
        <v>NA</v>
      </c>
      <c r="J36" s="385" t="str">
        <f>'Full Database (hide)'!J31</f>
        <v>None</v>
      </c>
      <c r="K36" s="122" t="str">
        <f>'Full Database (hide)'!K31</f>
        <v>NA</v>
      </c>
      <c r="L36" s="65"/>
      <c r="M36" s="252"/>
    </row>
    <row r="37" spans="1:13" x14ac:dyDescent="0.25">
      <c r="A37" s="380" t="str">
        <f>'Full Database (hide)'!A32</f>
        <v>LFI Sanitizer</v>
      </c>
      <c r="B37" s="462" t="str">
        <f>+'Full Database (hide)'!B32</f>
        <v>•LFI</v>
      </c>
      <c r="C37" s="485" t="str">
        <f>+'Full Database (hide)'!W32</f>
        <v>N/A</v>
      </c>
      <c r="D37" s="385" t="str">
        <f>'Full Database (hide)'!D32</f>
        <v>Iodine</v>
      </c>
      <c r="E37" s="386">
        <f>'Full Database (hide)'!E32</f>
        <v>1.6E-2</v>
      </c>
      <c r="F37" s="385" t="str">
        <f>'Full Database (hide)'!F32</f>
        <v>None</v>
      </c>
      <c r="G37" s="386" t="str">
        <f>'Full Database (hide)'!G32</f>
        <v>NA</v>
      </c>
      <c r="H37" s="387" t="str">
        <f>'Full Database (hide)'!H32</f>
        <v>None</v>
      </c>
      <c r="I37" s="386" t="str">
        <f>'Full Database (hide)'!I32</f>
        <v>NA</v>
      </c>
      <c r="J37" s="385" t="str">
        <f>'Full Database (hide)'!J32</f>
        <v>None</v>
      </c>
      <c r="K37" s="122" t="str">
        <f>'Full Database (hide)'!K32</f>
        <v>NA</v>
      </c>
      <c r="L37" s="65"/>
      <c r="M37" s="252"/>
    </row>
    <row r="38" spans="1:13" x14ac:dyDescent="0.25">
      <c r="A38" s="380" t="str">
        <f>'Full Database (hide)'!A33</f>
        <v>Liquichlor 12.5% Solution</v>
      </c>
      <c r="B38" s="462" t="str">
        <f>+'Full Database (hide)'!B33</f>
        <v>•Supershock</v>
      </c>
      <c r="C38" s="485" t="str">
        <f>+'Full Database (hide)'!W33</f>
        <v>N/A</v>
      </c>
      <c r="D38" s="385" t="str">
        <f>'Full Database (hide)'!D33</f>
        <v>Sodium hypochlorite</v>
      </c>
      <c r="E38" s="386">
        <f>'Full Database (hide)'!E33</f>
        <v>0.125</v>
      </c>
      <c r="F38" s="385" t="str">
        <f>'Full Database (hide)'!F33</f>
        <v>None</v>
      </c>
      <c r="G38" s="386" t="str">
        <f>'Full Database (hide)'!G33</f>
        <v>NA</v>
      </c>
      <c r="H38" s="387" t="str">
        <f>'Full Database (hide)'!H33</f>
        <v>None</v>
      </c>
      <c r="I38" s="386" t="str">
        <f>'Full Database (hide)'!I33</f>
        <v>NA</v>
      </c>
      <c r="J38" s="385" t="str">
        <f>'Full Database (hide)'!J33</f>
        <v>None</v>
      </c>
      <c r="K38" s="122" t="str">
        <f>'Full Database (hide)'!K33</f>
        <v>NA</v>
      </c>
      <c r="L38" s="65"/>
      <c r="M38" s="252"/>
    </row>
    <row r="39" spans="1:13" ht="75" x14ac:dyDescent="0.25">
      <c r="A39" s="380" t="str">
        <f>'Full Database (hide)'!A34</f>
        <v>Lonza Formulation S-21F</v>
      </c>
      <c r="B39" s="462" t="str">
        <f>+'Full Database (hide)'!B34</f>
        <v>•Simple Green D</v>
      </c>
      <c r="C39" s="485" t="str">
        <f>+'Full Database (hide)'!W34</f>
        <v>N/A</v>
      </c>
      <c r="D39" s="385" t="str">
        <f>'Full Database (hide)'!D34</f>
        <v>None</v>
      </c>
      <c r="E39" s="386" t="str">
        <f>'Full Database (hide)'!E34</f>
        <v>NA</v>
      </c>
      <c r="F39" s="385" t="str">
        <f>'Full Database (hide)'!F34</f>
        <v>None</v>
      </c>
      <c r="G39" s="386" t="str">
        <f>'Full Database (hide)'!G34</f>
        <v>NA</v>
      </c>
      <c r="H39" s="387" t="str">
        <f>'Full Database (hide)'!H34</f>
        <v xml:space="preserve">n-Alkyl dimethyl benzyl ammonium chloride
(50% C14, 40% C12, 10% C16) </v>
      </c>
      <c r="I39" s="386">
        <f>'Full Database (hide)'!I34</f>
        <v>2.1999999999999999E-2</v>
      </c>
      <c r="J39" s="385" t="str">
        <f>'Full Database (hide)'!J34</f>
        <v>None</v>
      </c>
      <c r="K39" s="122" t="str">
        <f>'Full Database (hide)'!K34</f>
        <v>NA</v>
      </c>
      <c r="L39" s="65"/>
      <c r="M39" s="252"/>
    </row>
    <row r="40" spans="1:13" ht="30" x14ac:dyDescent="0.25">
      <c r="A40" s="380" t="str">
        <f>'Full Database (hide)'!A35</f>
        <v>Maguard 5626</v>
      </c>
      <c r="B40" s="462" t="str">
        <f>+'Full Database (hide)'!B35</f>
        <v xml:space="preserve">•PeroxySan X6
</v>
      </c>
      <c r="C40" s="485" t="str">
        <f>+'Full Database (hide)'!W35</f>
        <v>N/A</v>
      </c>
      <c r="D40" s="385" t="str">
        <f>'Full Database (hide)'!D35</f>
        <v>PAA with 
Hydrogen peroxide</v>
      </c>
      <c r="E40" s="386" t="str">
        <f>'Full Database (hide)'!E35</f>
        <v>5.9% 
27.3%</v>
      </c>
      <c r="F40" s="385" t="str">
        <f>'Full Database (hide)'!F35</f>
        <v>None</v>
      </c>
      <c r="G40" s="386" t="str">
        <f>'Full Database (hide)'!G35</f>
        <v>NA</v>
      </c>
      <c r="H40" s="387" t="str">
        <f>'Full Database (hide)'!H35</f>
        <v>None</v>
      </c>
      <c r="I40" s="386" t="str">
        <f>'Full Database (hide)'!I35</f>
        <v>NA</v>
      </c>
      <c r="J40" s="385" t="str">
        <f>'Full Database (hide)'!J35</f>
        <v>None</v>
      </c>
      <c r="K40" s="122" t="str">
        <f>'Full Database (hide)'!K35</f>
        <v>NA</v>
      </c>
      <c r="L40" s="65"/>
      <c r="M40" s="252"/>
    </row>
    <row r="41" spans="1:13" x14ac:dyDescent="0.25">
      <c r="A41" s="380" t="str">
        <f>'Full Database (hide)'!A36</f>
        <v>Olin Chlorine</v>
      </c>
      <c r="B41" s="462" t="str">
        <f>+'Full Database (hide)'!B36</f>
        <v>N/A</v>
      </c>
      <c r="C41" s="485" t="str">
        <f>+'Full Database (hide)'!W36</f>
        <v>N/A</v>
      </c>
      <c r="D41" s="385" t="str">
        <f>'Full Database (hide)'!D36</f>
        <v>Chlorine (gas)</v>
      </c>
      <c r="E41" s="386">
        <f>'Full Database (hide)'!E36</f>
        <v>0.995</v>
      </c>
      <c r="F41" s="385" t="str">
        <f>'Full Database (hide)'!F36</f>
        <v>None</v>
      </c>
      <c r="G41" s="386" t="str">
        <f>'Full Database (hide)'!G36</f>
        <v>NA</v>
      </c>
      <c r="H41" s="387" t="str">
        <f>'Full Database (hide)'!H36</f>
        <v>None</v>
      </c>
      <c r="I41" s="386" t="str">
        <f>'Full Database (hide)'!I36</f>
        <v>NA</v>
      </c>
      <c r="J41" s="385" t="str">
        <f>'Full Database (hide)'!J36</f>
        <v>None</v>
      </c>
      <c r="K41" s="122" t="str">
        <f>'Full Database (hide)'!K36</f>
        <v>NA</v>
      </c>
      <c r="L41" s="65"/>
      <c r="M41" s="252"/>
    </row>
    <row r="42" spans="1:13" ht="45" x14ac:dyDescent="0.25">
      <c r="A42" s="380" t="str">
        <f>'Full Database (hide)'!A37</f>
        <v>Oxine</v>
      </c>
      <c r="B42" s="462" t="str">
        <f>+'Full Database (hide)'!B37</f>
        <v>•Respicide GP Disinfecting Solution
•Biovex</v>
      </c>
      <c r="C42" s="485" t="str">
        <f>+'Full Database (hide)'!W37</f>
        <v>N/A</v>
      </c>
      <c r="D42" s="385" t="str">
        <f>'Full Database (hide)'!D37</f>
        <v>Chlorine dioxide</v>
      </c>
      <c r="E42" s="386">
        <f>'Full Database (hide)'!E37</f>
        <v>0.02</v>
      </c>
      <c r="F42" s="385" t="str">
        <f>'Full Database (hide)'!F37</f>
        <v>None</v>
      </c>
      <c r="G42" s="386" t="str">
        <f>'Full Database (hide)'!G37</f>
        <v>NA</v>
      </c>
      <c r="H42" s="387" t="str">
        <f>'Full Database (hide)'!H37</f>
        <v>None</v>
      </c>
      <c r="I42" s="386" t="str">
        <f>'Full Database (hide)'!I37</f>
        <v>NA</v>
      </c>
      <c r="J42" s="385" t="str">
        <f>'Full Database (hide)'!J37</f>
        <v>None</v>
      </c>
      <c r="K42" s="122" t="str">
        <f>'Full Database (hide)'!K37</f>
        <v>NA</v>
      </c>
      <c r="L42" s="65"/>
      <c r="M42" s="252"/>
    </row>
    <row r="43" spans="1:13" ht="150" x14ac:dyDescent="0.25">
      <c r="A43" s="380" t="str">
        <f>'Full Database (hide)'!A38</f>
        <v>Oxonia Active</v>
      </c>
      <c r="B43" s="462" t="str">
        <f>+'Full Database (hide)'!B38</f>
        <v>•A &amp; L Laboratories Deptil PA5
•Aspen Dairy SOlutions Peracid V
•Cosa Oxonia Active
•Deptil PA5
•Klenz Active
•Oxonia Active LS
•Oxy-Sept 333
•Peracid V
•Perasan B</v>
      </c>
      <c r="C43" s="485" t="str">
        <f>+'Full Database (hide)'!W38</f>
        <v>N/A</v>
      </c>
      <c r="D43" s="385" t="str">
        <f>'Full Database (hide)'!D38</f>
        <v>PAA with 
Hydrogen peroxide</v>
      </c>
      <c r="E43" s="386" t="str">
        <f>'Full Database (hide)'!E38</f>
        <v>27.5%
5.8%</v>
      </c>
      <c r="F43" s="385" t="str">
        <f>'Full Database (hide)'!F38</f>
        <v>None</v>
      </c>
      <c r="G43" s="386" t="str">
        <f>'Full Database (hide)'!G38</f>
        <v>NA</v>
      </c>
      <c r="H43" s="387" t="str">
        <f>'Full Database (hide)'!H38</f>
        <v>None</v>
      </c>
      <c r="I43" s="386" t="str">
        <f>'Full Database (hide)'!I38</f>
        <v>NA</v>
      </c>
      <c r="J43" s="385" t="str">
        <f>'Full Database (hide)'!J38</f>
        <v>None</v>
      </c>
      <c r="K43" s="122" t="str">
        <f>'Full Database (hide)'!K38</f>
        <v>NA</v>
      </c>
      <c r="L43" s="65"/>
      <c r="M43" s="252"/>
    </row>
    <row r="44" spans="1:13" x14ac:dyDescent="0.25">
      <c r="A44" s="380" t="str">
        <f>'Full Database (hide)'!A39</f>
        <v>Pac-chlor 12.5%</v>
      </c>
      <c r="B44" s="462" t="str">
        <f>+'Full Database (hide)'!B39</f>
        <v>N/A</v>
      </c>
      <c r="C44" s="485" t="str">
        <f>+'Full Database (hide)'!W39</f>
        <v>N/A</v>
      </c>
      <c r="D44" s="385" t="str">
        <f>'Full Database (hide)'!D39</f>
        <v>Sodium hypochlorite</v>
      </c>
      <c r="E44" s="386">
        <f>'Full Database (hide)'!E39</f>
        <v>0.125</v>
      </c>
      <c r="F44" s="385" t="str">
        <f>'Full Database (hide)'!F39</f>
        <v>None</v>
      </c>
      <c r="G44" s="386" t="str">
        <f>'Full Database (hide)'!G39</f>
        <v>NA</v>
      </c>
      <c r="H44" s="387" t="str">
        <f>'Full Database (hide)'!H39</f>
        <v>None</v>
      </c>
      <c r="I44" s="386" t="str">
        <f>'Full Database (hide)'!I39</f>
        <v>NA</v>
      </c>
      <c r="J44" s="385" t="str">
        <f>'Full Database (hide)'!J39</f>
        <v>None</v>
      </c>
      <c r="K44" s="122" t="str">
        <f>'Full Database (hide)'!K39</f>
        <v>NA</v>
      </c>
      <c r="L44" s="65"/>
      <c r="M44" s="252"/>
    </row>
    <row r="45" spans="1:13" ht="45" x14ac:dyDescent="0.25">
      <c r="A45" s="380" t="str">
        <f>'Full Database (hide)'!A40</f>
        <v>Peraclean 15</v>
      </c>
      <c r="B45" s="462" t="str">
        <f>+'Full Database (hide)'!B40</f>
        <v>•Jet-Oxide 15
•Peraclean 15% (Peroxyacetic acid solution)</v>
      </c>
      <c r="C45" s="485" t="str">
        <f>+'Full Database (hide)'!W40</f>
        <v>N/A</v>
      </c>
      <c r="D45" s="385" t="str">
        <f>'Full Database (hide)'!D40</f>
        <v>PAA with 
Hydrogen peroxide</v>
      </c>
      <c r="E45" s="386" t="str">
        <f>'Full Database (hide)'!E40</f>
        <v>15.0% 
22.0%</v>
      </c>
      <c r="F45" s="385" t="str">
        <f>'Full Database (hide)'!F40</f>
        <v>None</v>
      </c>
      <c r="G45" s="386" t="str">
        <f>'Full Database (hide)'!G40</f>
        <v>NA</v>
      </c>
      <c r="H45" s="387" t="str">
        <f>'Full Database (hide)'!H40</f>
        <v>None</v>
      </c>
      <c r="I45" s="386" t="str">
        <f>'Full Database (hide)'!I40</f>
        <v>NA</v>
      </c>
      <c r="J45" s="385" t="str">
        <f>'Full Database (hide)'!J40</f>
        <v>None</v>
      </c>
      <c r="K45" s="122" t="str">
        <f>'Full Database (hide)'!K40</f>
        <v>NA</v>
      </c>
      <c r="L45" s="65"/>
      <c r="M45" s="252"/>
    </row>
    <row r="46" spans="1:13" ht="30" x14ac:dyDescent="0.25">
      <c r="A46" s="380" t="str">
        <f>'Full Database (hide)'!A41</f>
        <v>Peraclean 5</v>
      </c>
      <c r="B46" s="462" t="str">
        <f>+'Full Database (hide)'!B41</f>
        <v>•Jet-Oxide</v>
      </c>
      <c r="C46" s="485" t="str">
        <f>+'Full Database (hide)'!W41</f>
        <v>N/A</v>
      </c>
      <c r="D46" s="385" t="str">
        <f>'Full Database (hide)'!D41</f>
        <v>PAA with 
Hydrogen peroxide</v>
      </c>
      <c r="E46" s="386" t="str">
        <f>'Full Database (hide)'!E41</f>
        <v>4.9% 
26.5%</v>
      </c>
      <c r="F46" s="385" t="str">
        <f>'Full Database (hide)'!F41</f>
        <v>None</v>
      </c>
      <c r="G46" s="386" t="str">
        <f>'Full Database (hide)'!G41</f>
        <v>NA</v>
      </c>
      <c r="H46" s="387" t="str">
        <f>'Full Database (hide)'!H41</f>
        <v>None</v>
      </c>
      <c r="I46" s="386" t="str">
        <f>'Full Database (hide)'!I41</f>
        <v>NA</v>
      </c>
      <c r="J46" s="385" t="str">
        <f>'Full Database (hide)'!J41</f>
        <v>None</v>
      </c>
      <c r="K46" s="122" t="str">
        <f>'Full Database (hide)'!K41</f>
        <v>NA</v>
      </c>
      <c r="L46" s="65"/>
      <c r="M46" s="252"/>
    </row>
    <row r="47" spans="1:13" ht="60" x14ac:dyDescent="0.25">
      <c r="A47" s="380" t="str">
        <f>'Full Database (hide)'!A42</f>
        <v>Perasan A (Sublabel A)</v>
      </c>
      <c r="B47" s="462" t="str">
        <f>+'Full Database (hide)'!B42</f>
        <v>•Peragreen 5.6%
•Bioside HS 5%
•Doom
•Oxysan</v>
      </c>
      <c r="C47" s="485" t="str">
        <f>+'Full Database (hide)'!W42</f>
        <v>Sublabel A: General Directions for Use (Perasan A)</v>
      </c>
      <c r="D47" s="385" t="str">
        <f>'Full Database (hide)'!D42</f>
        <v>PAA with 
Hydrogen peroxide</v>
      </c>
      <c r="E47" s="386" t="str">
        <f>'Full Database (hide)'!E42</f>
        <v>5.6% 
26.5%</v>
      </c>
      <c r="F47" s="385" t="str">
        <f>'Full Database (hide)'!F42</f>
        <v>None</v>
      </c>
      <c r="G47" s="386" t="str">
        <f>'Full Database (hide)'!G42</f>
        <v>NA</v>
      </c>
      <c r="H47" s="387" t="str">
        <f>'Full Database (hide)'!H42</f>
        <v>None</v>
      </c>
      <c r="I47" s="386" t="str">
        <f>'Full Database (hide)'!I42</f>
        <v>NA</v>
      </c>
      <c r="J47" s="385" t="str">
        <f>'Full Database (hide)'!J42</f>
        <v>None</v>
      </c>
      <c r="K47" s="122" t="str">
        <f>'Full Database (hide)'!K42</f>
        <v>NA</v>
      </c>
      <c r="L47" s="65"/>
      <c r="M47" s="252"/>
    </row>
    <row r="48" spans="1:13" ht="60" x14ac:dyDescent="0.25">
      <c r="A48" s="380" t="str">
        <f>'Full Database (hide)'!A43</f>
        <v>Perasan A (Sublabel B)</v>
      </c>
      <c r="B48" s="462" t="str">
        <f>+'Full Database (hide)'!B43</f>
        <v>•Peragreen 5.6%
•Bioside HS 5%
•Doom
•Oxysan</v>
      </c>
      <c r="C48" s="485" t="str">
        <f>+'Full Database (hide)'!W43</f>
        <v>Sublabel B: Agricultural Uses (Peragreen 5.6)</v>
      </c>
      <c r="D48" s="385" t="str">
        <f>'Full Database (hide)'!D43</f>
        <v>PAA with 
Hydrogen peroxide</v>
      </c>
      <c r="E48" s="386" t="str">
        <f>'Full Database (hide)'!E43</f>
        <v>5.6% 
26.5%</v>
      </c>
      <c r="F48" s="385" t="str">
        <f>'Full Database (hide)'!F43</f>
        <v>None</v>
      </c>
      <c r="G48" s="386" t="str">
        <f>'Full Database (hide)'!G43</f>
        <v>NA</v>
      </c>
      <c r="H48" s="387" t="str">
        <f>'Full Database (hide)'!H43</f>
        <v>None</v>
      </c>
      <c r="I48" s="386" t="str">
        <f>'Full Database (hide)'!I43</f>
        <v>NA</v>
      </c>
      <c r="J48" s="385" t="str">
        <f>'Full Database (hide)'!J43</f>
        <v>None</v>
      </c>
      <c r="K48" s="122" t="str">
        <f>'Full Database (hide)'!K43</f>
        <v>NA</v>
      </c>
      <c r="L48" s="65"/>
      <c r="M48" s="252"/>
    </row>
    <row r="49" spans="1:13" ht="30" x14ac:dyDescent="0.25">
      <c r="A49" s="380" t="str">
        <f>'Full Database (hide)'!A44</f>
        <v>Perasan C-5</v>
      </c>
      <c r="B49" s="462" t="str">
        <f>+'Full Database (hide)'!B44</f>
        <v>N/A</v>
      </c>
      <c r="C49" s="485" t="str">
        <f>+'Full Database (hide)'!W44</f>
        <v>N/A</v>
      </c>
      <c r="D49" s="385" t="str">
        <f>'Full Database (hide)'!D44</f>
        <v>PAA with 
Hydrogen peroxide</v>
      </c>
      <c r="E49" s="386" t="str">
        <f>'Full Database (hide)'!E44</f>
        <v>5.0% 
22.4%</v>
      </c>
      <c r="F49" s="385" t="str">
        <f>'Full Database (hide)'!F44</f>
        <v>None</v>
      </c>
      <c r="G49" s="386" t="str">
        <f>'Full Database (hide)'!G44</f>
        <v>NA</v>
      </c>
      <c r="H49" s="387" t="str">
        <f>'Full Database (hide)'!H44</f>
        <v>None</v>
      </c>
      <c r="I49" s="386" t="str">
        <f>'Full Database (hide)'!I44</f>
        <v>NA</v>
      </c>
      <c r="J49" s="385" t="str">
        <f>'Full Database (hide)'!J44</f>
        <v>None</v>
      </c>
      <c r="K49" s="122" t="str">
        <f>'Full Database (hide)'!K44</f>
        <v>NA</v>
      </c>
      <c r="L49" s="65"/>
      <c r="M49" s="252"/>
    </row>
    <row r="50" spans="1:13" ht="45" x14ac:dyDescent="0.25">
      <c r="A50" s="380" t="str">
        <f>'Full Database (hide)'!A45</f>
        <v>Perasan OG (Sublabel A)</v>
      </c>
      <c r="B50" s="462" t="str">
        <f>+'Full Database (hide)'!B45</f>
        <v>•Peragreeen 22 ww
•Peragreen 22</v>
      </c>
      <c r="C50" s="485" t="str">
        <f>+'Full Database (hide)'!W45</f>
        <v>Sublabel A: General Directions for Use (Perasan OG)</v>
      </c>
      <c r="D50" s="385" t="str">
        <f>'Full Database (hide)'!D45</f>
        <v>PAA with 
Hydrogen peroxide</v>
      </c>
      <c r="E50" s="386" t="str">
        <f>'Full Database (hide)'!E45</f>
        <v>21.5% 
5.0%</v>
      </c>
      <c r="F50" s="385" t="str">
        <f>'Full Database (hide)'!F45</f>
        <v>None</v>
      </c>
      <c r="G50" s="386" t="str">
        <f>'Full Database (hide)'!G45</f>
        <v>NA</v>
      </c>
      <c r="H50" s="387" t="str">
        <f>'Full Database (hide)'!H45</f>
        <v>None</v>
      </c>
      <c r="I50" s="386" t="str">
        <f>'Full Database (hide)'!I45</f>
        <v>NA</v>
      </c>
      <c r="J50" s="385" t="str">
        <f>'Full Database (hide)'!J45</f>
        <v>None</v>
      </c>
      <c r="K50" s="122" t="str">
        <f>'Full Database (hide)'!K45</f>
        <v>NA</v>
      </c>
      <c r="L50" s="65"/>
      <c r="M50" s="252"/>
    </row>
    <row r="51" spans="1:13" ht="30" x14ac:dyDescent="0.25">
      <c r="A51" s="380" t="str">
        <f>'Full Database (hide)'!A46</f>
        <v>Perasan OG (Sublabel B)</v>
      </c>
      <c r="B51" s="462" t="str">
        <f>+'Full Database (hide)'!B46</f>
        <v>•Peragreeen 22 ww
•Peragreen 22</v>
      </c>
      <c r="C51" s="485" t="str">
        <f>+'Full Database (hide)'!W46</f>
        <v>Sublabel B: Agricultural Uses (Perasan OG)</v>
      </c>
      <c r="D51" s="385" t="str">
        <f>'Full Database (hide)'!D46</f>
        <v>PAA with 
Hydrogen peroxide</v>
      </c>
      <c r="E51" s="386" t="str">
        <f>'Full Database (hide)'!E46</f>
        <v>21.5% 
5.0%</v>
      </c>
      <c r="F51" s="385" t="str">
        <f>'Full Database (hide)'!F46</f>
        <v>None</v>
      </c>
      <c r="G51" s="386" t="str">
        <f>'Full Database (hide)'!G46</f>
        <v>NA</v>
      </c>
      <c r="H51" s="387" t="str">
        <f>'Full Database (hide)'!H46</f>
        <v>None</v>
      </c>
      <c r="I51" s="386" t="str">
        <f>'Full Database (hide)'!I46</f>
        <v>NA</v>
      </c>
      <c r="J51" s="385" t="str">
        <f>'Full Database (hide)'!J46</f>
        <v>None</v>
      </c>
      <c r="K51" s="122" t="str">
        <f>'Full Database (hide)'!K46</f>
        <v>NA</v>
      </c>
      <c r="L51" s="65"/>
      <c r="M51" s="252"/>
    </row>
    <row r="52" spans="1:13" ht="30" x14ac:dyDescent="0.25">
      <c r="A52" s="380" t="str">
        <f>'Full Database (hide)'!A47</f>
        <v>PerOx Extreme</v>
      </c>
      <c r="B52" s="462" t="str">
        <f>+'Full Database (hide)'!B47</f>
        <v>•Per-Ox F&amp;V</v>
      </c>
      <c r="C52" s="485" t="str">
        <f>+'Full Database (hide)'!W47</f>
        <v>N/A</v>
      </c>
      <c r="D52" s="385" t="str">
        <f>'Full Database (hide)'!D47</f>
        <v>PAA with 
Hydrogen peroxide</v>
      </c>
      <c r="E52" s="386" t="str">
        <f>'Full Database (hide)'!E47</f>
        <v>15.0% 
10.0%</v>
      </c>
      <c r="F52" s="385" t="str">
        <f>'Full Database (hide)'!F47</f>
        <v>None</v>
      </c>
      <c r="G52" s="386" t="str">
        <f>'Full Database (hide)'!G47</f>
        <v>NA</v>
      </c>
      <c r="H52" s="387" t="str">
        <f>'Full Database (hide)'!H47</f>
        <v>None</v>
      </c>
      <c r="I52" s="386" t="str">
        <f>'Full Database (hide)'!I47</f>
        <v>NA</v>
      </c>
      <c r="J52" s="385" t="str">
        <f>'Full Database (hide)'!J47</f>
        <v>None</v>
      </c>
      <c r="K52" s="122" t="str">
        <f>'Full Database (hide)'!K47</f>
        <v>NA</v>
      </c>
      <c r="L52" s="65"/>
      <c r="M52" s="252"/>
    </row>
    <row r="53" spans="1:13" ht="45" x14ac:dyDescent="0.25">
      <c r="A53" s="380" t="str">
        <f>'Full Database (hide)'!A48</f>
        <v>PPG 70 CAL Hypo Granules</v>
      </c>
      <c r="B53" s="462" t="str">
        <f>+'Full Database (hide)'!B48</f>
        <v>•Zappit 73
•Induclor 70
•Incredipool 73</v>
      </c>
      <c r="C53" s="485" t="str">
        <f>+'Full Database (hide)'!W48</f>
        <v>N/A</v>
      </c>
      <c r="D53" s="385" t="str">
        <f>'Full Database (hide)'!D48</f>
        <v>Calcium hypochlorite</v>
      </c>
      <c r="E53" s="386">
        <f>'Full Database (hide)'!E48</f>
        <v>0.73</v>
      </c>
      <c r="F53" s="385" t="str">
        <f>'Full Database (hide)'!F48</f>
        <v>None</v>
      </c>
      <c r="G53" s="386" t="str">
        <f>'Full Database (hide)'!G48</f>
        <v>NA</v>
      </c>
      <c r="H53" s="387" t="str">
        <f>'Full Database (hide)'!H48</f>
        <v>None</v>
      </c>
      <c r="I53" s="386" t="str">
        <f>'Full Database (hide)'!I48</f>
        <v>NA</v>
      </c>
      <c r="J53" s="385" t="str">
        <f>'Full Database (hide)'!J48</f>
        <v>None</v>
      </c>
      <c r="K53" s="122" t="str">
        <f>'Full Database (hide)'!K48</f>
        <v>NA</v>
      </c>
      <c r="L53" s="65"/>
      <c r="M53" s="252"/>
    </row>
    <row r="54" spans="1:13" x14ac:dyDescent="0.25">
      <c r="A54" s="380" t="str">
        <f>'Full Database (hide)'!A49</f>
        <v>PPG Calcium Hypochlorite Tablets</v>
      </c>
      <c r="B54" s="462" t="str">
        <f>+'Full Database (hide)'!B49</f>
        <v>•Accutab</v>
      </c>
      <c r="C54" s="485" t="str">
        <f>+'Full Database (hide)'!W49</f>
        <v>N/A</v>
      </c>
      <c r="D54" s="385" t="str">
        <f>'Full Database (hide)'!D49</f>
        <v>Calcium hypochlorite</v>
      </c>
      <c r="E54" s="386">
        <f>'Full Database (hide)'!E49</f>
        <v>0.68</v>
      </c>
      <c r="F54" s="385" t="str">
        <f>'Full Database (hide)'!F49</f>
        <v>None</v>
      </c>
      <c r="G54" s="386" t="str">
        <f>'Full Database (hide)'!G49</f>
        <v>NA</v>
      </c>
      <c r="H54" s="387" t="str">
        <f>'Full Database (hide)'!H49</f>
        <v>None</v>
      </c>
      <c r="I54" s="386" t="str">
        <f>'Full Database (hide)'!I49</f>
        <v>NA</v>
      </c>
      <c r="J54" s="385" t="str">
        <f>'Full Database (hide)'!J49</f>
        <v>None</v>
      </c>
      <c r="K54" s="122" t="str">
        <f>'Full Database (hide)'!K49</f>
        <v>NA</v>
      </c>
      <c r="L54" s="65"/>
      <c r="M54" s="252"/>
    </row>
    <row r="55" spans="1:13" ht="45" x14ac:dyDescent="0.25">
      <c r="A55" s="380" t="str">
        <f>'Full Database (hide)'!A50</f>
        <v xml:space="preserve">Pro-san L </v>
      </c>
      <c r="B55" s="462" t="str">
        <f>+'Full Database (hide)'!B50</f>
        <v>N/A</v>
      </c>
      <c r="C55" s="485" t="str">
        <f>+'Full Database (hide)'!W50</f>
        <v>N/A</v>
      </c>
      <c r="D55" s="385" t="str">
        <f>'Full Database (hide)'!D50</f>
        <v>None</v>
      </c>
      <c r="E55" s="386" t="str">
        <f>'Full Database (hide)'!E50</f>
        <v>NA</v>
      </c>
      <c r="F55" s="385" t="str">
        <f>'Full Database (hide)'!F50</f>
        <v>Citric acid</v>
      </c>
      <c r="G55" s="386">
        <f>'Full Database (hide)'!G50</f>
        <v>6.6E-3</v>
      </c>
      <c r="H55" s="387" t="str">
        <f>'Full Database (hide)'!H50</f>
        <v>Sodium dodecylbenzene-sulfonate</v>
      </c>
      <c r="I55" s="386">
        <f>'Full Database (hide)'!I50</f>
        <v>3.6000000000000002E-4</v>
      </c>
      <c r="J55" s="385" t="str">
        <f>'Full Database (hide)'!J50</f>
        <v>None</v>
      </c>
      <c r="K55" s="122" t="str">
        <f>'Full Database (hide)'!K50</f>
        <v>NA</v>
      </c>
      <c r="L55" s="65"/>
      <c r="M55" s="252"/>
    </row>
    <row r="56" spans="1:13" ht="30" x14ac:dyDescent="0.25">
      <c r="A56" s="380" t="str">
        <f>'Full Database (hide)'!A51</f>
        <v>Proxitane 15:23</v>
      </c>
      <c r="B56" s="462" t="str">
        <f>+'Full Database (hide)'!B51</f>
        <v>•Proxitane WW-16</v>
      </c>
      <c r="C56" s="485" t="str">
        <f>+'Full Database (hide)'!W51</f>
        <v>N/A</v>
      </c>
      <c r="D56" s="385" t="str">
        <f>'Full Database (hide)'!D51</f>
        <v>PAA with Hydrogen Peroxide</v>
      </c>
      <c r="E56" s="386" t="str">
        <f>'Full Database (hide)'!E51</f>
        <v>15.0%
23.0%</v>
      </c>
      <c r="F56" s="385" t="str">
        <f>'Full Database (hide)'!F51</f>
        <v>None</v>
      </c>
      <c r="G56" s="386" t="str">
        <f>'Full Database (hide)'!G51</f>
        <v>NA</v>
      </c>
      <c r="H56" s="387" t="str">
        <f>'Full Database (hide)'!H51</f>
        <v>None</v>
      </c>
      <c r="I56" s="386" t="str">
        <f>'Full Database (hide)'!I51</f>
        <v>NA</v>
      </c>
      <c r="J56" s="385" t="str">
        <f>'Full Database (hide)'!J51</f>
        <v>None</v>
      </c>
      <c r="K56" s="122" t="str">
        <f>'Full Database (hide)'!K51</f>
        <v>NA</v>
      </c>
      <c r="L56" s="65"/>
      <c r="M56" s="252"/>
    </row>
    <row r="57" spans="1:13" ht="75" x14ac:dyDescent="0.25">
      <c r="A57" s="380" t="str">
        <f>'Full Database (hide)'!A52</f>
        <v>Proxitane EQ Liquid Sanitizer</v>
      </c>
      <c r="B57" s="462" t="str">
        <f>+'Full Database (hide)'!B52</f>
        <v>•Proxitane EQ
•Proxitane EQ Liquid Sanitizer &amp; Disinfectant
•Proxitane EQ Liquid Sanitizer and Disinfectant</v>
      </c>
      <c r="C57" s="485" t="str">
        <f>+'Full Database (hide)'!W52</f>
        <v>N/A</v>
      </c>
      <c r="D57" s="385" t="str">
        <f>'Full Database (hide)'!D52</f>
        <v>PAA with Hydrogen Peroxide</v>
      </c>
      <c r="E57" s="386" t="str">
        <f>'Full Database (hide)'!E52</f>
        <v>5.3%
23.0%</v>
      </c>
      <c r="F57" s="385" t="str">
        <f>'Full Database (hide)'!F52</f>
        <v>None</v>
      </c>
      <c r="G57" s="386" t="str">
        <f>'Full Database (hide)'!G52</f>
        <v>NA</v>
      </c>
      <c r="H57" s="387" t="str">
        <f>'Full Database (hide)'!H52</f>
        <v>None</v>
      </c>
      <c r="I57" s="386" t="str">
        <f>'Full Database (hide)'!I52</f>
        <v>NA</v>
      </c>
      <c r="J57" s="385" t="str">
        <f>'Full Database (hide)'!J52</f>
        <v>None</v>
      </c>
      <c r="K57" s="122" t="str">
        <f>'Full Database (hide)'!K52</f>
        <v>NA</v>
      </c>
      <c r="L57" s="65"/>
      <c r="M57" s="252"/>
    </row>
    <row r="58" spans="1:13" ht="30" x14ac:dyDescent="0.25">
      <c r="A58" s="380" t="str">
        <f>'Full Database (hide)'!A53</f>
        <v>Proxitane WW-12</v>
      </c>
      <c r="B58" s="462" t="str">
        <f>+'Full Database (hide)'!B53</f>
        <v>N/A</v>
      </c>
      <c r="C58" s="485" t="str">
        <f>+'Full Database (hide)'!W53</f>
        <v>N/A</v>
      </c>
      <c r="D58" s="385" t="str">
        <f>'Full Database (hide)'!D53</f>
        <v>PAA with Hydrogen Peroxide</v>
      </c>
      <c r="E58" s="386" t="str">
        <f>'Full Database (hide)'!E53</f>
        <v>12.0%
18.5%</v>
      </c>
      <c r="F58" s="385" t="str">
        <f>'Full Database (hide)'!F53</f>
        <v>None</v>
      </c>
      <c r="G58" s="386" t="str">
        <f>'Full Database (hide)'!G53</f>
        <v>NA</v>
      </c>
      <c r="H58" s="387" t="str">
        <f>'Full Database (hide)'!H53</f>
        <v>None</v>
      </c>
      <c r="I58" s="386" t="str">
        <f>'Full Database (hide)'!I53</f>
        <v>NA</v>
      </c>
      <c r="J58" s="385" t="str">
        <f>'Full Database (hide)'!J53</f>
        <v>None</v>
      </c>
      <c r="K58" s="122" t="str">
        <f>'Full Database (hide)'!K53</f>
        <v>NA</v>
      </c>
      <c r="L58" s="65"/>
      <c r="M58" s="252"/>
    </row>
    <row r="59" spans="1:13" ht="180" x14ac:dyDescent="0.25">
      <c r="A59" s="380" t="str">
        <f>'Full Database (hide)'!A54</f>
        <v>Puma</v>
      </c>
      <c r="B59" s="462" t="str">
        <f>+'Full Database (hide)'!B54</f>
        <v>•Concentrated Clorox Germicidal Bleach1
•Clorox Germicidal Bleach2
•Clorox Regular-Bleach1
•Clorox Multi-Purpose Bleach1
•Concentrated Clorox Multi-purpose Bleach1
•Clorox Disinfecting Bleach1
•Concentrated Clorox Disinfecting Bleach1
•Concentrated Clorox Regular-Bleach</v>
      </c>
      <c r="C59" s="485" t="str">
        <f>+'Full Database (hide)'!W54</f>
        <v>N/A</v>
      </c>
      <c r="D59" s="385" t="str">
        <f>'Full Database (hide)'!D54</f>
        <v>Sodium hypochlorite</v>
      </c>
      <c r="E59" s="386">
        <f>'Full Database (hide)'!E54</f>
        <v>8.2500000000000004E-2</v>
      </c>
      <c r="F59" s="385" t="str">
        <f>'Full Database (hide)'!F54</f>
        <v>None</v>
      </c>
      <c r="G59" s="386" t="str">
        <f>'Full Database (hide)'!G54</f>
        <v>NA</v>
      </c>
      <c r="H59" s="387" t="str">
        <f>'Full Database (hide)'!H54</f>
        <v>None</v>
      </c>
      <c r="I59" s="386" t="str">
        <f>'Full Database (hide)'!I54</f>
        <v>NA</v>
      </c>
      <c r="J59" s="385" t="str">
        <f>'Full Database (hide)'!J54</f>
        <v>None</v>
      </c>
      <c r="K59" s="122" t="str">
        <f>'Full Database (hide)'!K54</f>
        <v>NA</v>
      </c>
      <c r="L59" s="65"/>
      <c r="M59" s="252"/>
    </row>
    <row r="60" spans="1:13" ht="150" x14ac:dyDescent="0.25">
      <c r="A60" s="380" t="str">
        <f>'Full Database (hide)'!A55</f>
        <v>Pure Bright Germicidal Ultra Bleach</v>
      </c>
      <c r="B60" s="462" t="str">
        <f>+'Full Database (hide)'!B55</f>
        <v>•Hi-Lex Ultra Bleach
•Red Max Germicidal Bleach
•Germicidal Bleach
•Bleach Regular
•Pure Power Regular Bleach
•Top Job Bleach
•Hi-Lex Bleach Regular Scent
•Boardwalk Germicidal Ultra Bleach
•HDX Germicidal Bleach 1</v>
      </c>
      <c r="C60" s="485" t="str">
        <f>+'Full Database (hide)'!W55</f>
        <v>N/A</v>
      </c>
      <c r="D60" s="385" t="str">
        <f>'Full Database (hide)'!D55</f>
        <v>Sodium hypochlorite</v>
      </c>
      <c r="E60" s="386">
        <f>'Full Database (hide)'!E55</f>
        <v>0.06</v>
      </c>
      <c r="F60" s="385" t="str">
        <f>'Full Database (hide)'!F55</f>
        <v>None</v>
      </c>
      <c r="G60" s="386" t="str">
        <f>'Full Database (hide)'!G55</f>
        <v>NA</v>
      </c>
      <c r="H60" s="387" t="str">
        <f>'Full Database (hide)'!H55</f>
        <v>None</v>
      </c>
      <c r="I60" s="386" t="str">
        <f>'Full Database (hide)'!I55</f>
        <v>NA</v>
      </c>
      <c r="J60" s="385" t="str">
        <f>'Full Database (hide)'!J55</f>
        <v>None</v>
      </c>
      <c r="K60" s="122" t="str">
        <f>'Full Database (hide)'!K55</f>
        <v>NA</v>
      </c>
      <c r="L60" s="65"/>
      <c r="M60" s="252"/>
    </row>
    <row r="61" spans="1:13" ht="60" x14ac:dyDescent="0.25">
      <c r="A61" s="380" t="str">
        <f>'Full Database (hide)'!A56</f>
        <v>Re-Ox</v>
      </c>
      <c r="B61" s="462" t="str">
        <f>+'Full Database (hide)'!B56</f>
        <v>•Re-Ox Deposit Control Disinfectant
•Clearitas 350
•Clearitas 450</v>
      </c>
      <c r="C61" s="485" t="str">
        <f>+'Full Database (hide)'!W56</f>
        <v>N/A</v>
      </c>
      <c r="D61" s="385" t="str">
        <f>'Full Database (hide)'!D56</f>
        <v>Sodium hypochlorite</v>
      </c>
      <c r="E61" s="386">
        <f>'Full Database (hide)'!E56</f>
        <v>5.0000000000000001E-4</v>
      </c>
      <c r="F61" s="385" t="str">
        <f>'Full Database (hide)'!F56</f>
        <v>None</v>
      </c>
      <c r="G61" s="386" t="str">
        <f>'Full Database (hide)'!G56</f>
        <v>NA</v>
      </c>
      <c r="H61" s="387" t="str">
        <f>'Full Database (hide)'!H56</f>
        <v>None</v>
      </c>
      <c r="I61" s="386" t="str">
        <f>'Full Database (hide)'!I56</f>
        <v>NA</v>
      </c>
      <c r="J61" s="385" t="str">
        <f>'Full Database (hide)'!J56</f>
        <v>None</v>
      </c>
      <c r="K61" s="122" t="str">
        <f>'Full Database (hide)'!K56</f>
        <v>NA</v>
      </c>
      <c r="L61" s="65"/>
      <c r="M61" s="252"/>
    </row>
    <row r="62" spans="1:13" ht="30" x14ac:dyDescent="0.25">
      <c r="A62" s="380" t="str">
        <f>'Full Database (hide)'!A57</f>
        <v>SaniDate 12.0</v>
      </c>
      <c r="B62" s="462" t="str">
        <f>+'Full Database (hide)'!B57</f>
        <v>•Greenclean Liquid 12.0
•Terrastart</v>
      </c>
      <c r="C62" s="485" t="str">
        <f>+'Full Database (hide)'!W57</f>
        <v>N/A</v>
      </c>
      <c r="D62" s="385" t="str">
        <f>'Full Database (hide)'!D57</f>
        <v>PAA with 
Hydrogen peroxide</v>
      </c>
      <c r="E62" s="386" t="str">
        <f>'Full Database (hide)'!E57</f>
        <v>12.0% 
18.5%</v>
      </c>
      <c r="F62" s="385" t="str">
        <f>'Full Database (hide)'!F57</f>
        <v>None</v>
      </c>
      <c r="G62" s="386" t="str">
        <f>'Full Database (hide)'!G57</f>
        <v>NA</v>
      </c>
      <c r="H62" s="387" t="str">
        <f>'Full Database (hide)'!H57</f>
        <v>None</v>
      </c>
      <c r="I62" s="386" t="str">
        <f>'Full Database (hide)'!I57</f>
        <v>NA</v>
      </c>
      <c r="J62" s="385" t="str">
        <f>'Full Database (hide)'!J57</f>
        <v>None</v>
      </c>
      <c r="K62" s="122" t="str">
        <f>'Full Database (hide)'!K57</f>
        <v>NA</v>
      </c>
      <c r="L62" s="65"/>
      <c r="M62" s="252"/>
    </row>
    <row r="63" spans="1:13" ht="30" x14ac:dyDescent="0.25">
      <c r="A63" s="380" t="str">
        <f>'Full Database (hide)'!A58</f>
        <v>SaniDate 15.0</v>
      </c>
      <c r="B63" s="462" t="str">
        <f>+'Full Database (hide)'!B58</f>
        <v>N/A</v>
      </c>
      <c r="C63" s="485" t="str">
        <f>+'Full Database (hide)'!W58</f>
        <v>N/A</v>
      </c>
      <c r="D63" s="385" t="str">
        <f>'Full Database (hide)'!D58</f>
        <v>PAA with 
Hydrogen peroxide</v>
      </c>
      <c r="E63" s="386" t="str">
        <f>'Full Database (hide)'!E58</f>
        <v>15.0% 
10.0%</v>
      </c>
      <c r="F63" s="385" t="str">
        <f>'Full Database (hide)'!F58</f>
        <v>None</v>
      </c>
      <c r="G63" s="386" t="str">
        <f>'Full Database (hide)'!G58</f>
        <v>NA</v>
      </c>
      <c r="H63" s="387" t="str">
        <f>'Full Database (hide)'!H58</f>
        <v>None</v>
      </c>
      <c r="I63" s="386" t="str">
        <f>'Full Database (hide)'!I58</f>
        <v>NA</v>
      </c>
      <c r="J63" s="385" t="str">
        <f>'Full Database (hide)'!J58</f>
        <v>None</v>
      </c>
      <c r="K63" s="122" t="str">
        <f>'Full Database (hide)'!K58</f>
        <v>NA</v>
      </c>
      <c r="L63" s="65"/>
      <c r="M63" s="252"/>
    </row>
    <row r="64" spans="1:13" ht="90" x14ac:dyDescent="0.25">
      <c r="A64" s="380" t="str">
        <f>'Full Database (hide)'!A59</f>
        <v>SaniDate 5.0 (Sublabel A)</v>
      </c>
      <c r="B64" s="462" t="str">
        <f>+'Full Database (hide)'!B59</f>
        <v>•Greenclean Liquid 5.0
•Greenclean Max Algaecide
•Greenclean WTO
•Sanidate WTO
•Storox 5.0 Post Harvest Treatment</v>
      </c>
      <c r="C64" s="485" t="str">
        <f>+'Full Database (hide)'!W59</f>
        <v>Sublabel A: General Uses (Sanidate 5.0)</v>
      </c>
      <c r="D64" s="385" t="str">
        <f>'Full Database (hide)'!D59</f>
        <v>PAA with 
Hydrogen peroxide</v>
      </c>
      <c r="E64" s="386" t="str">
        <f>'Full Database (hide)'!E59</f>
        <v>5.3% 
23.0%</v>
      </c>
      <c r="F64" s="385" t="str">
        <f>'Full Database (hide)'!F59</f>
        <v>None</v>
      </c>
      <c r="G64" s="386" t="str">
        <f>'Full Database (hide)'!G59</f>
        <v>NA</v>
      </c>
      <c r="H64" s="387" t="str">
        <f>'Full Database (hide)'!H59</f>
        <v>None</v>
      </c>
      <c r="I64" s="386" t="str">
        <f>'Full Database (hide)'!I59</f>
        <v>NA</v>
      </c>
      <c r="J64" s="385" t="str">
        <f>'Full Database (hide)'!J59</f>
        <v>None</v>
      </c>
      <c r="K64" s="122" t="str">
        <f>'Full Database (hide)'!K59</f>
        <v>NA</v>
      </c>
      <c r="L64" s="65"/>
      <c r="M64" s="252"/>
    </row>
    <row r="65" spans="1:13" ht="90" x14ac:dyDescent="0.25">
      <c r="A65" s="380" t="str">
        <f>'Full Database (hide)'!A60</f>
        <v>SaniDate 5.0 (Sublabel B)</v>
      </c>
      <c r="B65" s="462" t="str">
        <f>+'Full Database (hide)'!B60</f>
        <v>•Greenclean Liquid 5.0
•Greenclean Max Algaecide
•Greenclean WTO
•Sanidate WTO
•Storox 5.0 Post Harvest Treatment</v>
      </c>
      <c r="C65" s="485" t="str">
        <f>+'Full Database (hide)'!W60</f>
        <v>Sublabel B: Agricultural Uses (Sanidate WTO)</v>
      </c>
      <c r="D65" s="385" t="str">
        <f>'Full Database (hide)'!D60</f>
        <v>PAA with 
Hydrogen peroxide</v>
      </c>
      <c r="E65" s="386" t="str">
        <f>'Full Database (hide)'!E60</f>
        <v>5.3% 
23.0%</v>
      </c>
      <c r="F65" s="385" t="str">
        <f>'Full Database (hide)'!F60</f>
        <v>None</v>
      </c>
      <c r="G65" s="386" t="str">
        <f>'Full Database (hide)'!G60</f>
        <v>NA</v>
      </c>
      <c r="H65" s="387" t="str">
        <f>'Full Database (hide)'!H60</f>
        <v>None</v>
      </c>
      <c r="I65" s="386" t="str">
        <f>'Full Database (hide)'!I60</f>
        <v>NA</v>
      </c>
      <c r="J65" s="385" t="str">
        <f>'Full Database (hide)'!J60</f>
        <v>None</v>
      </c>
      <c r="K65" s="122" t="str">
        <f>'Full Database (hide)'!K60</f>
        <v>NA</v>
      </c>
      <c r="L65" s="65"/>
      <c r="M65" s="252"/>
    </row>
    <row r="66" spans="1:13" ht="75" x14ac:dyDescent="0.25">
      <c r="A66" s="380" t="str">
        <f>'Full Database (hide)'!A61</f>
        <v>Sanidate Disinfectant</v>
      </c>
      <c r="B66" s="462" t="str">
        <f>+'Full Database (hide)'!B61</f>
        <v>•Sanidate Disinfectant/Sanitizer
•SD Disinfectant
•Storox 2.0
•Storox Fruit and Vegetable Wash</v>
      </c>
      <c r="C66" s="485" t="str">
        <f>+'Full Database (hide)'!W61</f>
        <v>N/A</v>
      </c>
      <c r="D66" s="385" t="str">
        <f>'Full Database (hide)'!D61</f>
        <v>PAA with 
Hydrogen peroxide</v>
      </c>
      <c r="E66" s="386" t="str">
        <f>'Full Database (hide)'!E61</f>
        <v>2.0% 
27%</v>
      </c>
      <c r="F66" s="385" t="str">
        <f>'Full Database (hide)'!F61</f>
        <v>None</v>
      </c>
      <c r="G66" s="386" t="str">
        <f>'Full Database (hide)'!G61</f>
        <v>NA</v>
      </c>
      <c r="H66" s="387" t="str">
        <f>'Full Database (hide)'!H61</f>
        <v>None</v>
      </c>
      <c r="I66" s="386" t="str">
        <f>'Full Database (hide)'!I61</f>
        <v>NA</v>
      </c>
      <c r="J66" s="385" t="str">
        <f>'Full Database (hide)'!J61</f>
        <v>None</v>
      </c>
      <c r="K66" s="122" t="str">
        <f>'Full Database (hide)'!K61</f>
        <v>NA</v>
      </c>
      <c r="L66" s="65"/>
      <c r="M66" s="252"/>
    </row>
    <row r="67" spans="1:13" ht="120" x14ac:dyDescent="0.25">
      <c r="A67" s="380" t="str">
        <f>'Full Database (hide)'!A62</f>
        <v>SaniDate Ready to Use (Sublabel A)</v>
      </c>
      <c r="B67" s="462" t="str">
        <f>+'Full Database (hide)'!B62</f>
        <v>•Biosafe Disease Control RTU
•Biosafe Fruit &amp; Vegetable Wash
•Oxidate Ready to Use
•Sanidate Fruit and Vegetable Wash
•Sanidate Versatile Sanitizer
•Zerotol Ready to Use</v>
      </c>
      <c r="C67" s="485" t="str">
        <f>+'Full Database (hide)'!W62</f>
        <v>Sublabel A: Commercial Directions for Use</v>
      </c>
      <c r="D67" s="385" t="str">
        <f>'Full Database (hide)'!D62</f>
        <v>Hydrogen peroxide</v>
      </c>
      <c r="E67" s="386">
        <f>'Full Database (hide)'!E62</f>
        <v>1.08E-3</v>
      </c>
      <c r="F67" s="385" t="str">
        <f>'Full Database (hide)'!F62</f>
        <v>None</v>
      </c>
      <c r="G67" s="386" t="str">
        <f>'Full Database (hide)'!G62</f>
        <v>NA</v>
      </c>
      <c r="H67" s="387" t="str">
        <f>'Full Database (hide)'!H62</f>
        <v>None</v>
      </c>
      <c r="I67" s="386" t="str">
        <f>'Full Database (hide)'!I62</f>
        <v>NA</v>
      </c>
      <c r="J67" s="385" t="str">
        <f>'Full Database (hide)'!J62</f>
        <v>None</v>
      </c>
      <c r="K67" s="122" t="str">
        <f>'Full Database (hide)'!K62</f>
        <v>NA</v>
      </c>
      <c r="L67" s="65"/>
      <c r="M67" s="252"/>
    </row>
    <row r="68" spans="1:13" ht="375" x14ac:dyDescent="0.25">
      <c r="A68" s="380" t="str">
        <f>'Full Database (hide)'!A63</f>
        <v>Selectrocide 2L500</v>
      </c>
      <c r="B68" s="462" t="str">
        <f>+'Full Database (hide)'!B63</f>
        <v>•Clean Seat &amp; Sport 2L500
•Clo2bber
•Clo2bber 100 Abridged
•Clo2bber-Pro
•Drubber
•GC 1 Liter
•GC 1L
•Locker Boom Spray Cleanre and Deodorizer
•Orin Sport Spray Cleaner and Deodorizer
•Orinx 2L100A
•Orinx Spray Cleaner and Deodorizer
•Patriot Surface SOlutions RTU 32OZ 100PPM
•Pure Hockey Spray Cleaner and Deodorizer
•Pure Sport Spray Cleaner and Deodorizer
•Purex Spray Cleaner and Deodorizer
•Selective Micro Clean-Alpha
•Selectrocide Pouch 200 MG Abridged</v>
      </c>
      <c r="C68" s="485" t="str">
        <f>+'Full Database (hide)'!W63</f>
        <v>N/A</v>
      </c>
      <c r="D68" s="385" t="str">
        <f>'Full Database (hide)'!D63</f>
        <v>Sodium chlorite  (precursor to chlorine dioxide)</v>
      </c>
      <c r="E68" s="386">
        <f>'Full Database (hide)'!E63</f>
        <v>0.30499999999999999</v>
      </c>
      <c r="F68" s="385" t="str">
        <f>'Full Database (hide)'!F63</f>
        <v>None</v>
      </c>
      <c r="G68" s="386" t="str">
        <f>'Full Database (hide)'!G63</f>
        <v>NA</v>
      </c>
      <c r="H68" s="387" t="str">
        <f>'Full Database (hide)'!H63</f>
        <v>None</v>
      </c>
      <c r="I68" s="386" t="str">
        <f>'Full Database (hide)'!I63</f>
        <v>NA</v>
      </c>
      <c r="J68" s="385" t="str">
        <f>'Full Database (hide)'!J63</f>
        <v>None</v>
      </c>
      <c r="K68" s="122" t="str">
        <f>'Full Database (hide)'!K63</f>
        <v>NA</v>
      </c>
      <c r="L68" s="65"/>
      <c r="M68" s="252"/>
    </row>
    <row r="69" spans="1:13" ht="330" x14ac:dyDescent="0.25">
      <c r="A69" s="380" t="str">
        <f>'Full Database (hide)'!A64</f>
        <v>Selectrocide 5G</v>
      </c>
      <c r="B69" s="462" t="str">
        <f>+'Full Database (hide)'!B64</f>
        <v>•AC-1
•AC-12
•AC-5
•Agriwater 12G
•Agriwater 5G
•Biocure 500
•Clean Seat &amp; Sport
•Deodorpro 12G
•Deodorpro 1G
•Deodorpro 5G
•Deodorpro Disinfectant 12G
•Deodorpro Disinfectant 1G
•Deodorpro Disinfectant 5G
•Fit Fresh Antimicrobial Produce Wash
•Fit fresh Antimicrobial Spoilage Produce Wash
•Selectrocide 12G
•Selectrocide 750MG
•Selectrocide 1G
•Selectrofresh 12G Food Processing</v>
      </c>
      <c r="C69" s="485" t="str">
        <f>+'Full Database (hide)'!W64</f>
        <v>N/A</v>
      </c>
      <c r="D69" s="385" t="str">
        <f>'Full Database (hide)'!D64</f>
        <v>Sodium chlorite  (precursor to chlorine dioxide)</v>
      </c>
      <c r="E69" s="386">
        <f>'Full Database (hide)'!E64</f>
        <v>0.30499999999999999</v>
      </c>
      <c r="F69" s="385" t="str">
        <f>'Full Database (hide)'!F64</f>
        <v>None</v>
      </c>
      <c r="G69" s="386" t="str">
        <f>'Full Database (hide)'!G64</f>
        <v>NA</v>
      </c>
      <c r="H69" s="387" t="str">
        <f>'Full Database (hide)'!H64</f>
        <v>None</v>
      </c>
      <c r="I69" s="386" t="str">
        <f>'Full Database (hide)'!I64</f>
        <v>NA</v>
      </c>
      <c r="J69" s="385" t="str">
        <f>'Full Database (hide)'!J64</f>
        <v>None</v>
      </c>
      <c r="K69" s="122" t="str">
        <f>'Full Database (hide)'!K64</f>
        <v>NA</v>
      </c>
      <c r="L69" s="65"/>
      <c r="M69" s="252"/>
    </row>
    <row r="70" spans="1:13" x14ac:dyDescent="0.25">
      <c r="A70" s="380" t="str">
        <f>'Full Database (hide)'!A65</f>
        <v>Sno-Glo Bleach</v>
      </c>
      <c r="B70" s="462" t="str">
        <f>+'Full Database (hide)'!B65</f>
        <v>N/A</v>
      </c>
      <c r="C70" s="485" t="str">
        <f>+'Full Database (hide)'!W65</f>
        <v>N/A</v>
      </c>
      <c r="D70" s="385" t="str">
        <f>'Full Database (hide)'!D65</f>
        <v>Sodium hypochlorite</v>
      </c>
      <c r="E70" s="386">
        <f>'Full Database (hide)'!E65</f>
        <v>0.1</v>
      </c>
      <c r="F70" s="385" t="str">
        <f>'Full Database (hide)'!F65</f>
        <v>None</v>
      </c>
      <c r="G70" s="386" t="str">
        <f>'Full Database (hide)'!G65</f>
        <v>NA</v>
      </c>
      <c r="H70" s="387" t="str">
        <f>'Full Database (hide)'!H65</f>
        <v>None</v>
      </c>
      <c r="I70" s="386" t="str">
        <f>'Full Database (hide)'!I65</f>
        <v>NA</v>
      </c>
      <c r="J70" s="385" t="str">
        <f>'Full Database (hide)'!J65</f>
        <v>None</v>
      </c>
      <c r="K70" s="122" t="str">
        <f>'Full Database (hide)'!K65</f>
        <v>NA</v>
      </c>
      <c r="L70" s="65"/>
      <c r="M70" s="252"/>
    </row>
    <row r="71" spans="1:13" ht="45" x14ac:dyDescent="0.25">
      <c r="A71" s="380" t="str">
        <f>'Full Database (hide)'!A66</f>
        <v>Sodium Hypochlorite 12.5%</v>
      </c>
      <c r="B71" s="462" t="str">
        <f>+'Full Database (hide)'!B66</f>
        <v>•Sodium Hypochlorite 15%
•Chlorine Sanitizer FP-33
•Sani-I-King No. 451</v>
      </c>
      <c r="C71" s="485" t="str">
        <f>+'Full Database (hide)'!W66</f>
        <v>N/A</v>
      </c>
      <c r="D71" s="385" t="str">
        <f>'Full Database (hide)'!D66</f>
        <v>Sodium hypochlorite</v>
      </c>
      <c r="E71" s="386">
        <f>'Full Database (hide)'!E66</f>
        <v>0.125</v>
      </c>
      <c r="F71" s="385" t="str">
        <f>'Full Database (hide)'!F66</f>
        <v>None</v>
      </c>
      <c r="G71" s="386" t="str">
        <f>'Full Database (hide)'!G66</f>
        <v>NA</v>
      </c>
      <c r="H71" s="387" t="str">
        <f>'Full Database (hide)'!H66</f>
        <v>None</v>
      </c>
      <c r="I71" s="386" t="str">
        <f>'Full Database (hide)'!I66</f>
        <v>NA</v>
      </c>
      <c r="J71" s="385" t="str">
        <f>'Full Database (hide)'!J66</f>
        <v>None</v>
      </c>
      <c r="K71" s="122" t="str">
        <f>'Full Database (hide)'!K66</f>
        <v>NA</v>
      </c>
      <c r="L71" s="65"/>
      <c r="M71" s="252"/>
    </row>
    <row r="72" spans="1:13" ht="60" x14ac:dyDescent="0.25">
      <c r="A72" s="380" t="str">
        <f>'Full Database (hide)'!A67</f>
        <v>Sodium Hypochlorite 12.5%</v>
      </c>
      <c r="B72" s="462" t="str">
        <f>+'Full Database (hide)'!B67</f>
        <v>•Pool Chlor
•Pro Chlor 12.5
•Chlorsan
•Chlorsan 125</v>
      </c>
      <c r="C72" s="485" t="str">
        <f>+'Full Database (hide)'!W67</f>
        <v>N/A</v>
      </c>
      <c r="D72" s="385" t="str">
        <f>'Full Database (hide)'!D67</f>
        <v>Sodium hypochlorite</v>
      </c>
      <c r="E72" s="386">
        <f>'Full Database (hide)'!E67</f>
        <v>0.125</v>
      </c>
      <c r="F72" s="385" t="str">
        <f>'Full Database (hide)'!F67</f>
        <v>None</v>
      </c>
      <c r="G72" s="386" t="str">
        <f>'Full Database (hide)'!G67</f>
        <v>NA</v>
      </c>
      <c r="H72" s="387" t="str">
        <f>'Full Database (hide)'!H67</f>
        <v>None</v>
      </c>
      <c r="I72" s="386" t="str">
        <f>'Full Database (hide)'!I67</f>
        <v>NA</v>
      </c>
      <c r="J72" s="385" t="str">
        <f>'Full Database (hide)'!J67</f>
        <v>None</v>
      </c>
      <c r="K72" s="122" t="str">
        <f>'Full Database (hide)'!K67</f>
        <v>NA</v>
      </c>
      <c r="L72" s="65"/>
      <c r="M72" s="252"/>
    </row>
    <row r="73" spans="1:13" ht="45" x14ac:dyDescent="0.25">
      <c r="A73" s="380" t="str">
        <f>'Full Database (hide)'!A68</f>
        <v>Sodium Hypochlorite-12.5 Bacticide</v>
      </c>
      <c r="B73" s="462" t="str">
        <f>+'Full Database (hide)'!B68</f>
        <v>•Hypure Sodium Hypochlorite 12.5
•Agrichlor Plus</v>
      </c>
      <c r="C73" s="485" t="str">
        <f>+'Full Database (hide)'!W68</f>
        <v>N/A</v>
      </c>
      <c r="D73" s="385" t="str">
        <f>'Full Database (hide)'!D68</f>
        <v>Sodium hypochlorite</v>
      </c>
      <c r="E73" s="386">
        <f>'Full Database (hide)'!E68</f>
        <v>0.125</v>
      </c>
      <c r="F73" s="385" t="str">
        <f>'Full Database (hide)'!F68</f>
        <v>None</v>
      </c>
      <c r="G73" s="386" t="str">
        <f>'Full Database (hide)'!G68</f>
        <v>NA</v>
      </c>
      <c r="H73" s="387" t="str">
        <f>'Full Database (hide)'!H68</f>
        <v>None</v>
      </c>
      <c r="I73" s="386" t="str">
        <f>'Full Database (hide)'!I68</f>
        <v>NA</v>
      </c>
      <c r="J73" s="385" t="str">
        <f>'Full Database (hide)'!J68</f>
        <v>None</v>
      </c>
      <c r="K73" s="122" t="str">
        <f>'Full Database (hide)'!K68</f>
        <v>NA</v>
      </c>
      <c r="L73" s="65"/>
      <c r="M73" s="252"/>
    </row>
    <row r="74" spans="1:13" ht="105" x14ac:dyDescent="0.25">
      <c r="A74" s="380" t="str">
        <f>'Full Database (hide)'!A69</f>
        <v>Ster-Bac</v>
      </c>
      <c r="B74" s="462" t="str">
        <f>+'Full Database (hide)'!B69</f>
        <v>•Market Guard Quat Sanitizer
•Tex Stat
•Flex Pak Quat Sanitizer
•Oasis Compac Quat Sanitizer
•Oasis 144 Quat Sanitizer
•Keyston Food Contact Surface Sanitizer</v>
      </c>
      <c r="C74" s="485" t="str">
        <f>+'Full Database (hide)'!W69</f>
        <v>N/A</v>
      </c>
      <c r="D74" s="385" t="str">
        <f>'Full Database (hide)'!D69</f>
        <v>None</v>
      </c>
      <c r="E74" s="386" t="str">
        <f>'Full Database (hide)'!E69</f>
        <v>NA</v>
      </c>
      <c r="F74" s="385" t="str">
        <f>'Full Database (hide)'!F69</f>
        <v>None</v>
      </c>
      <c r="G74" s="386" t="str">
        <f>'Full Database (hide)'!G69</f>
        <v>NA</v>
      </c>
      <c r="H74" s="387" t="str">
        <f>'Full Database (hide)'!H69</f>
        <v xml:space="preserve">n-Alkyl dimethyl benzyl ammonium chloride
(50% C14, 40% C12, 10% C16) </v>
      </c>
      <c r="I74" s="386">
        <f>'Full Database (hide)'!I69</f>
        <v>0.1</v>
      </c>
      <c r="J74" s="385" t="str">
        <f>'Full Database (hide)'!J69</f>
        <v>None</v>
      </c>
      <c r="K74" s="122" t="str">
        <f>'Full Database (hide)'!K69</f>
        <v>NA</v>
      </c>
      <c r="L74" s="65"/>
      <c r="M74" s="252"/>
    </row>
    <row r="75" spans="1:13" ht="45" x14ac:dyDescent="0.25">
      <c r="A75" s="380" t="str">
        <f>'Full Database (hide)'!A70</f>
        <v>Surchlor</v>
      </c>
      <c r="B75" s="462" t="str">
        <f>+'Full Database (hide)'!B70</f>
        <v>•Sur-shock
•Elements Liquid Shock - 12.5% Sodium Hypochlorite</v>
      </c>
      <c r="C75" s="485" t="str">
        <f>+'Full Database (hide)'!W70</f>
        <v>N/A</v>
      </c>
      <c r="D75" s="385" t="str">
        <f>'Full Database (hide)'!D70</f>
        <v>Sodium hypochlorite</v>
      </c>
      <c r="E75" s="386">
        <f>'Full Database (hide)'!E70</f>
        <v>0.125</v>
      </c>
      <c r="F75" s="385" t="str">
        <f>'Full Database (hide)'!F70</f>
        <v>None</v>
      </c>
      <c r="G75" s="386" t="str">
        <f>'Full Database (hide)'!G70</f>
        <v>NA</v>
      </c>
      <c r="H75" s="387" t="str">
        <f>'Full Database (hide)'!H70</f>
        <v>None</v>
      </c>
      <c r="I75" s="386" t="str">
        <f>'Full Database (hide)'!I70</f>
        <v>NA</v>
      </c>
      <c r="J75" s="385" t="str">
        <f>'Full Database (hide)'!J70</f>
        <v>None</v>
      </c>
      <c r="K75" s="122" t="str">
        <f>'Full Database (hide)'!K70</f>
        <v>NA</v>
      </c>
      <c r="L75" s="65"/>
      <c r="M75" s="252"/>
    </row>
    <row r="76" spans="1:13" ht="30" x14ac:dyDescent="0.25">
      <c r="A76" s="380" t="str">
        <f>'Full Database (hide)'!A71</f>
        <v>Synergex</v>
      </c>
      <c r="B76" s="462" t="str">
        <f>+'Full Database (hide)'!B71</f>
        <v>N/A</v>
      </c>
      <c r="C76" s="485" t="str">
        <f>+'Full Database (hide)'!W71</f>
        <v>N/A</v>
      </c>
      <c r="D76" s="385" t="str">
        <f>'Full Database (hide)'!D71</f>
        <v>PAA with 
Hydrogen peroxide</v>
      </c>
      <c r="E76" s="386" t="str">
        <f>'Full Database (hide)'!E71</f>
        <v>2.38% 
10.7%</v>
      </c>
      <c r="F76" s="385" t="str">
        <f>'Full Database (hide)'!F71</f>
        <v>None</v>
      </c>
      <c r="G76" s="386" t="str">
        <f>'Full Database (hide)'!G71</f>
        <v>NA</v>
      </c>
      <c r="H76" s="387" t="str">
        <f>'Full Database (hide)'!H71</f>
        <v xml:space="preserve">None </v>
      </c>
      <c r="I76" s="386" t="str">
        <f>'Full Database (hide)'!I71</f>
        <v>NA</v>
      </c>
      <c r="J76" s="385" t="str">
        <f>'Full Database (hide)'!J71</f>
        <v>None</v>
      </c>
      <c r="K76" s="122" t="str">
        <f>'Full Database (hide)'!K71</f>
        <v>NA</v>
      </c>
      <c r="L76" s="65"/>
      <c r="M76" s="252"/>
    </row>
    <row r="77" spans="1:13" ht="30" x14ac:dyDescent="0.25">
      <c r="A77" s="380" t="str">
        <f>'Full Database (hide)'!A72</f>
        <v>Tsunami 100</v>
      </c>
      <c r="B77" s="462" t="str">
        <f>+'Full Database (hide)'!B72</f>
        <v>•3DT Tsunami 100</v>
      </c>
      <c r="C77" s="485" t="str">
        <f>+'Full Database (hide)'!W72</f>
        <v>N/A</v>
      </c>
      <c r="D77" s="385" t="str">
        <f>'Full Database (hide)'!D72</f>
        <v>PAA with 
Hydrogen peroxide</v>
      </c>
      <c r="E77" s="386" t="str">
        <f>'Full Database (hide)'!E72</f>
        <v>15.2% 
11.2%</v>
      </c>
      <c r="F77" s="385" t="str">
        <f>'Full Database (hide)'!F72</f>
        <v>None</v>
      </c>
      <c r="G77" s="386" t="str">
        <f>'Full Database (hide)'!G72</f>
        <v>NA</v>
      </c>
      <c r="H77" s="387" t="str">
        <f>'Full Database (hide)'!H72</f>
        <v>None</v>
      </c>
      <c r="I77" s="386" t="str">
        <f>'Full Database (hide)'!I72</f>
        <v>NA</v>
      </c>
      <c r="J77" s="385" t="str">
        <f>'Full Database (hide)'!J72</f>
        <v>None</v>
      </c>
      <c r="K77" s="122" t="str">
        <f>'Full Database (hide)'!K72</f>
        <v>NA</v>
      </c>
      <c r="L77" s="65"/>
      <c r="M77" s="252"/>
    </row>
    <row r="78" spans="1:13" ht="105" x14ac:dyDescent="0.25">
      <c r="A78" s="380" t="str">
        <f>'Full Database (hide)'!A73</f>
        <v>Ultra Clorox Brand Regular Bleach</v>
      </c>
      <c r="B78" s="462" t="str">
        <f>+'Full Database (hide)'!B73</f>
        <v>•Clorox Regular-bleach
•Clorox Germicidal Bleach
•Clorox Ultra Germicidal Bleach
•Ultra Clorox Bleach for Institutional Use
•Ultra Clorox Institutional Bleach</v>
      </c>
      <c r="C78" s="485" t="str">
        <f>+'Full Database (hide)'!W73</f>
        <v>N/A</v>
      </c>
      <c r="D78" s="385" t="str">
        <f>'Full Database (hide)'!D73</f>
        <v>Sodium hypochlorite</v>
      </c>
      <c r="E78" s="386">
        <f>'Full Database (hide)'!E73</f>
        <v>0.06</v>
      </c>
      <c r="F78" s="385" t="str">
        <f>'Full Database (hide)'!F73</f>
        <v>None</v>
      </c>
      <c r="G78" s="386" t="str">
        <f>'Full Database (hide)'!G73</f>
        <v>NA</v>
      </c>
      <c r="H78" s="387" t="str">
        <f>'Full Database (hide)'!H73</f>
        <v>None</v>
      </c>
      <c r="I78" s="386" t="str">
        <f>'Full Database (hide)'!I73</f>
        <v>NA</v>
      </c>
      <c r="J78" s="385" t="str">
        <f>'Full Database (hide)'!J73</f>
        <v>None</v>
      </c>
      <c r="K78" s="122" t="str">
        <f>'Full Database (hide)'!K73</f>
        <v>NA</v>
      </c>
      <c r="L78" s="65"/>
      <c r="M78" s="252"/>
    </row>
    <row r="79" spans="1:13" x14ac:dyDescent="0.25">
      <c r="A79" s="380" t="str">
        <f>'Full Database (hide)'!A74</f>
        <v>Vertex Concentrate</v>
      </c>
      <c r="B79" s="462" t="str">
        <f>+'Full Database (hide)'!B74</f>
        <v>N/A</v>
      </c>
      <c r="C79" s="485" t="str">
        <f>+'Full Database (hide)'!W74</f>
        <v>N/A</v>
      </c>
      <c r="D79" s="385" t="str">
        <f>'Full Database (hide)'!D74</f>
        <v>Sodium hypochlorite</v>
      </c>
      <c r="E79" s="386">
        <f>'Full Database (hide)'!E74</f>
        <v>0.1</v>
      </c>
      <c r="F79" s="385" t="str">
        <f>'Full Database (hide)'!F74</f>
        <v>None</v>
      </c>
      <c r="G79" s="386" t="str">
        <f>'Full Database (hide)'!G74</f>
        <v>NA</v>
      </c>
      <c r="H79" s="387" t="str">
        <f>'Full Database (hide)'!H74</f>
        <v>None</v>
      </c>
      <c r="I79" s="386" t="str">
        <f>'Full Database (hide)'!I74</f>
        <v>NA</v>
      </c>
      <c r="J79" s="385" t="str">
        <f>'Full Database (hide)'!J74</f>
        <v>None</v>
      </c>
      <c r="K79" s="122" t="str">
        <f>'Full Database (hide)'!K74</f>
        <v>NA</v>
      </c>
      <c r="L79" s="65"/>
      <c r="M79" s="252"/>
    </row>
    <row r="80" spans="1:13" x14ac:dyDescent="0.25">
      <c r="A80" s="380" t="str">
        <f>'Full Database (hide)'!A75</f>
        <v>Vertex CSS-12</v>
      </c>
      <c r="B80" s="462" t="str">
        <f>+'Full Database (hide)'!B75</f>
        <v>N/A</v>
      </c>
      <c r="C80" s="485" t="str">
        <f>+'Full Database (hide)'!W75</f>
        <v>N/A</v>
      </c>
      <c r="D80" s="385" t="str">
        <f>'Full Database (hide)'!D75</f>
        <v>Sodium hypochlorite</v>
      </c>
      <c r="E80" s="386">
        <f>'Full Database (hide)'!E75</f>
        <v>0.12</v>
      </c>
      <c r="F80" s="385" t="str">
        <f>'Full Database (hide)'!F75</f>
        <v>None</v>
      </c>
      <c r="G80" s="386" t="str">
        <f>'Full Database (hide)'!G75</f>
        <v>NA</v>
      </c>
      <c r="H80" s="387" t="str">
        <f>'Full Database (hide)'!H75</f>
        <v>None</v>
      </c>
      <c r="I80" s="386" t="str">
        <f>'Full Database (hide)'!I75</f>
        <v>NA</v>
      </c>
      <c r="J80" s="385" t="str">
        <f>'Full Database (hide)'!J75</f>
        <v>None</v>
      </c>
      <c r="K80" s="122" t="str">
        <f>'Full Database (hide)'!K75</f>
        <v>NA</v>
      </c>
      <c r="L80" s="65"/>
      <c r="M80" s="252"/>
    </row>
    <row r="81" spans="1:13" x14ac:dyDescent="0.25">
      <c r="A81" s="380" t="str">
        <f>'Full Database (hide)'!A76</f>
        <v>Vertex CSS-5 Bleach</v>
      </c>
      <c r="B81" s="462" t="str">
        <f>+'Full Database (hide)'!B76</f>
        <v>N/A</v>
      </c>
      <c r="C81" s="485" t="str">
        <f>+'Full Database (hide)'!W76</f>
        <v>N/A</v>
      </c>
      <c r="D81" s="385" t="str">
        <f>'Full Database (hide)'!D76</f>
        <v>Sodium hypochlorite</v>
      </c>
      <c r="E81" s="386">
        <f>'Full Database (hide)'!E76</f>
        <v>5.2499999999999998E-2</v>
      </c>
      <c r="F81" s="385" t="str">
        <f>'Full Database (hide)'!F76</f>
        <v>None</v>
      </c>
      <c r="G81" s="386" t="str">
        <f>'Full Database (hide)'!G76</f>
        <v>NA</v>
      </c>
      <c r="H81" s="387" t="str">
        <f>'Full Database (hide)'!H76</f>
        <v>None</v>
      </c>
      <c r="I81" s="386" t="str">
        <f>'Full Database (hide)'!I76</f>
        <v>NA</v>
      </c>
      <c r="J81" s="385" t="str">
        <f>'Full Database (hide)'!J76</f>
        <v>None</v>
      </c>
      <c r="K81" s="122" t="str">
        <f>'Full Database (hide)'!K76</f>
        <v>NA</v>
      </c>
      <c r="L81" s="65"/>
      <c r="M81" s="252"/>
    </row>
    <row r="82" spans="1:13" ht="30" x14ac:dyDescent="0.25">
      <c r="A82" s="380" t="str">
        <f>'Full Database (hide)'!A77</f>
        <v>Victory</v>
      </c>
      <c r="B82" s="462" t="str">
        <f>+'Full Database (hide)'!B77</f>
        <v>N/A</v>
      </c>
      <c r="C82" s="485" t="str">
        <f>+'Full Database (hide)'!W77</f>
        <v>N/A</v>
      </c>
      <c r="D82" s="385" t="str">
        <f>'Full Database (hide)'!D77</f>
        <v>PAA with 
Hydrogen peroxide</v>
      </c>
      <c r="E82" s="386" t="str">
        <f>'Full Database (hide)'!E77</f>
        <v>15.2% 
11.2%</v>
      </c>
      <c r="F82" s="385" t="str">
        <f>'Full Database (hide)'!F77</f>
        <v>None</v>
      </c>
      <c r="G82" s="386" t="str">
        <f>'Full Database (hide)'!G77</f>
        <v>NA</v>
      </c>
      <c r="H82" s="387" t="str">
        <f>'Full Database (hide)'!H77</f>
        <v>None</v>
      </c>
      <c r="I82" s="386" t="str">
        <f>'Full Database (hide)'!I77</f>
        <v>NA</v>
      </c>
      <c r="J82" s="385" t="str">
        <f>'Full Database (hide)'!J77</f>
        <v>None</v>
      </c>
      <c r="K82" s="122" t="str">
        <f>'Full Database (hide)'!K77</f>
        <v>NA</v>
      </c>
      <c r="L82" s="65"/>
      <c r="M82" s="252"/>
    </row>
    <row r="83" spans="1:13" ht="60" x14ac:dyDescent="0.25">
      <c r="A83" s="380" t="str">
        <f>'Full Database (hide)'!A78</f>
        <v>VigorOx SP-15</v>
      </c>
      <c r="B83" s="462" t="str">
        <f>+'Full Database (hide)'!B78</f>
        <v>•Clarity
•Vigorox 15 F&amp;V
•Vigorox LS-15
•Vigorox XA-15</v>
      </c>
      <c r="C83" s="485" t="str">
        <f>+'Full Database (hide)'!W78</f>
        <v>N/A</v>
      </c>
      <c r="D83" s="385" t="str">
        <f>'Full Database (hide)'!D78</f>
        <v>PAA with 
Hydrogen peroxide</v>
      </c>
      <c r="E83" s="386" t="str">
        <f>'Full Database (hide)'!E78</f>
        <v>15.0% 
10.0%</v>
      </c>
      <c r="F83" s="385" t="str">
        <f>'Full Database (hide)'!F78</f>
        <v>None</v>
      </c>
      <c r="G83" s="386" t="str">
        <f>'Full Database (hide)'!G78</f>
        <v>NA</v>
      </c>
      <c r="H83" s="387" t="str">
        <f>'Full Database (hide)'!H78</f>
        <v>None</v>
      </c>
      <c r="I83" s="386" t="str">
        <f>'Full Database (hide)'!I78</f>
        <v>NA</v>
      </c>
      <c r="J83" s="385" t="str">
        <f>'Full Database (hide)'!J78</f>
        <v>None</v>
      </c>
      <c r="K83" s="122" t="str">
        <f>'Full Database (hide)'!K78</f>
        <v>NA</v>
      </c>
      <c r="L83" s="65"/>
      <c r="M83" s="252"/>
    </row>
    <row r="84" spans="1:13" ht="409.5" x14ac:dyDescent="0.25">
      <c r="A84" s="380" t="str">
        <f>'Full Database (hide)'!A79</f>
        <v>XY-12 Liquid Sanitizer</v>
      </c>
      <c r="B84" s="462" t="str">
        <f>+'Full Database (hide)'!B79</f>
        <v>•A&amp;L Laboratories AL-CLOR 10
•ADVACARE 120 Chlorine Bleach
•AL-CLOR 10
•Animal Medic Liquid Chlorinate Sanitizer 
•Aqua Balance Pool and Spa Disinfectant
•COSA XY-12
•Dairy Mate Liquid Sanitizer 
•Dairy-Mate Liquid Chlorinated Sanitizer
•Dishwasher Liquid Sanitizer
•ECO-CLEAN Low Temperature Machine Sanitizer
•ECO-LINE Low Temperature Sanitizer
•Eco-san Liquid Sanitizer
•ECOTEMP Phase 1 Sanitizer
•ECOTEMP Phase 2 Sanitizer
•ECOTEMP Sanitizer
•Oasis Compac Chlorine Sanitizer
•Market Guard Chlorine Sanitizer
•Pristine QP
•Pristine QF
•Pristine QB
•Ful-Bac Liquid Sanitizer</v>
      </c>
      <c r="C84" s="485" t="str">
        <f>+'Full Database (hide)'!W79</f>
        <v>N/A</v>
      </c>
      <c r="D84" s="385" t="str">
        <f>'Full Database (hide)'!D79</f>
        <v>Sodium hypochlorite</v>
      </c>
      <c r="E84" s="386">
        <f>'Full Database (hide)'!E79</f>
        <v>8.4000000000000005E-2</v>
      </c>
      <c r="F84" s="385" t="str">
        <f>'Full Database (hide)'!F79</f>
        <v>None</v>
      </c>
      <c r="G84" s="386" t="str">
        <f>'Full Database (hide)'!G79</f>
        <v>NA</v>
      </c>
      <c r="H84" s="387" t="str">
        <f>'Full Database (hide)'!H79</f>
        <v>None</v>
      </c>
      <c r="I84" s="386" t="str">
        <f>'Full Database (hide)'!I79</f>
        <v>NA</v>
      </c>
      <c r="J84" s="385" t="str">
        <f>'Full Database (hide)'!J79</f>
        <v>None</v>
      </c>
      <c r="K84" s="122" t="str">
        <f>'Full Database (hide)'!K79</f>
        <v>NA</v>
      </c>
      <c r="L84" s="65"/>
      <c r="M84" s="252"/>
    </row>
    <row r="85" spans="1:13" x14ac:dyDescent="0.25">
      <c r="A85" s="380" t="str">
        <f>'Full Database (hide)'!A80</f>
        <v xml:space="preserve">Zep FS Formula 4665 </v>
      </c>
      <c r="B85" s="462" t="str">
        <f>+'Full Database (hide)'!B80</f>
        <v>N/A</v>
      </c>
      <c r="C85" s="485" t="str">
        <f>+'Full Database (hide)'!W80</f>
        <v>N/A</v>
      </c>
      <c r="D85" s="385" t="str">
        <f>'Full Database (hide)'!D80</f>
        <v>Sodium hypochlorite</v>
      </c>
      <c r="E85" s="386">
        <f>'Full Database (hide)'!E80</f>
        <v>0.125</v>
      </c>
      <c r="F85" s="385" t="str">
        <f>'Full Database (hide)'!F80</f>
        <v>None</v>
      </c>
      <c r="G85" s="386" t="str">
        <f>'Full Database (hide)'!G80</f>
        <v>NA</v>
      </c>
      <c r="H85" s="387" t="str">
        <f>'Full Database (hide)'!H80</f>
        <v>None</v>
      </c>
      <c r="I85" s="386" t="str">
        <f>'Full Database (hide)'!I80</f>
        <v>NA</v>
      </c>
      <c r="J85" s="385" t="str">
        <f>'Full Database (hide)'!J80</f>
        <v>None</v>
      </c>
      <c r="K85" s="122" t="str">
        <f>'Full Database (hide)'!K80</f>
        <v>NA</v>
      </c>
      <c r="L85" s="65"/>
      <c r="M85" s="252"/>
    </row>
    <row r="86" spans="1:13" ht="45.75" thickBot="1" x14ac:dyDescent="0.3">
      <c r="A86" s="389" t="str">
        <f>'Full Database (hide)'!A81</f>
        <v>Zerotol 2.0 (Sublabel B)</v>
      </c>
      <c r="B86" s="471" t="str">
        <f>+'Full Database (hide)'!B81</f>
        <v>•ZT 2.0
•Oxidate 2.0
•Greenclean Liquid 2.0</v>
      </c>
      <c r="C86" s="486" t="str">
        <f>+'Full Database (hide)'!W81</f>
        <v>Sublabel B: Agricultural (Oxidate 2.0)</v>
      </c>
      <c r="D86" s="395" t="str">
        <f>'Full Database (hide)'!D81</f>
        <v>PAA with 
Hydrogen peroxide</v>
      </c>
      <c r="E86" s="391" t="str">
        <f>'Full Database (hide)'!E81</f>
        <v>2.0%
27.1%</v>
      </c>
      <c r="F86" s="392" t="str">
        <f>'Full Database (hide)'!F81</f>
        <v>None</v>
      </c>
      <c r="G86" s="394" t="str">
        <f>'Full Database (hide)'!G81</f>
        <v>NA</v>
      </c>
      <c r="H86" s="393" t="str">
        <f>'Full Database (hide)'!H81</f>
        <v>None</v>
      </c>
      <c r="I86" s="394" t="str">
        <f>'Full Database (hide)'!I81</f>
        <v>NA</v>
      </c>
      <c r="J86" s="392" t="str">
        <f>'Full Database (hide)'!J81</f>
        <v>None</v>
      </c>
      <c r="K86" s="123" t="str">
        <f>'Full Database (hide)'!K81</f>
        <v>NA</v>
      </c>
      <c r="L86" s="475"/>
      <c r="M86" s="474"/>
    </row>
    <row r="87" spans="1:13" x14ac:dyDescent="0.25">
      <c r="E87" s="472"/>
      <c r="F87" s="473"/>
      <c r="G87" s="110"/>
      <c r="H87" s="473"/>
      <c r="I87" s="110"/>
      <c r="J87" s="473"/>
      <c r="K87" s="110"/>
      <c r="M87" s="239"/>
    </row>
    <row r="88" spans="1:13" x14ac:dyDescent="0.25">
      <c r="E88" s="110"/>
      <c r="G88" s="110"/>
      <c r="H88" s="105"/>
      <c r="I88" s="110"/>
      <c r="K88" s="110"/>
    </row>
    <row r="89" spans="1:13" x14ac:dyDescent="0.25">
      <c r="E89" s="110"/>
      <c r="G89" s="110"/>
      <c r="H89" s="105"/>
      <c r="I89" s="110"/>
      <c r="K89" s="110"/>
    </row>
    <row r="90" spans="1:13" x14ac:dyDescent="0.25">
      <c r="E90" s="110"/>
      <c r="G90" s="110"/>
      <c r="H90" s="105"/>
      <c r="I90" s="110"/>
      <c r="K90" s="110"/>
    </row>
    <row r="91" spans="1:13" x14ac:dyDescent="0.25">
      <c r="E91" s="110"/>
      <c r="G91" s="110"/>
      <c r="H91" s="105"/>
      <c r="I91" s="110"/>
      <c r="K91" s="110"/>
    </row>
    <row r="92" spans="1:13" x14ac:dyDescent="0.25">
      <c r="E92" s="110"/>
      <c r="G92" s="110"/>
      <c r="H92" s="105"/>
      <c r="I92" s="110"/>
      <c r="K92" s="110"/>
    </row>
    <row r="93" spans="1:13" x14ac:dyDescent="0.25">
      <c r="E93" s="110"/>
      <c r="G93" s="110"/>
      <c r="H93" s="105"/>
      <c r="I93" s="110"/>
      <c r="K93" s="110"/>
    </row>
    <row r="94" spans="1:13" x14ac:dyDescent="0.25">
      <c r="E94" s="110"/>
      <c r="G94" s="110"/>
      <c r="H94" s="105"/>
      <c r="I94" s="110"/>
      <c r="K94" s="110"/>
    </row>
    <row r="95" spans="1:13" x14ac:dyDescent="0.25">
      <c r="E95" s="110"/>
      <c r="G95" s="110"/>
      <c r="H95" s="105"/>
      <c r="I95" s="110"/>
      <c r="K95" s="110"/>
    </row>
    <row r="96" spans="1:13" x14ac:dyDescent="0.25">
      <c r="E96" s="110"/>
      <c r="G96" s="110"/>
      <c r="H96" s="105"/>
      <c r="I96" s="110"/>
      <c r="K96" s="110"/>
    </row>
    <row r="97" spans="5:11" x14ac:dyDescent="0.25">
      <c r="E97" s="110"/>
      <c r="G97" s="110"/>
      <c r="H97" s="105"/>
      <c r="I97" s="110"/>
      <c r="K97" s="110"/>
    </row>
    <row r="98" spans="5:11" x14ac:dyDescent="0.25">
      <c r="E98" s="110"/>
      <c r="G98" s="110"/>
      <c r="H98" s="105"/>
      <c r="I98" s="110"/>
      <c r="K98" s="110"/>
    </row>
    <row r="99" spans="5:11" x14ac:dyDescent="0.25">
      <c r="E99" s="110"/>
      <c r="G99" s="110"/>
      <c r="H99" s="105"/>
      <c r="I99" s="110"/>
      <c r="K99" s="110"/>
    </row>
    <row r="100" spans="5:11" x14ac:dyDescent="0.25">
      <c r="E100" s="110"/>
      <c r="G100" s="110"/>
      <c r="H100" s="105"/>
      <c r="I100" s="110"/>
      <c r="K100" s="110"/>
    </row>
    <row r="101" spans="5:11" x14ac:dyDescent="0.25">
      <c r="E101" s="110"/>
      <c r="G101" s="110"/>
      <c r="H101" s="105"/>
      <c r="I101" s="110"/>
      <c r="K101" s="110"/>
    </row>
    <row r="102" spans="5:11" x14ac:dyDescent="0.25">
      <c r="E102" s="110"/>
      <c r="G102" s="110"/>
      <c r="H102" s="105"/>
      <c r="I102" s="110"/>
      <c r="K102" s="110"/>
    </row>
    <row r="103" spans="5:11" x14ac:dyDescent="0.25">
      <c r="E103" s="110"/>
      <c r="G103" s="110"/>
      <c r="H103" s="105"/>
      <c r="I103" s="110"/>
      <c r="K103" s="110"/>
    </row>
    <row r="104" spans="5:11" x14ac:dyDescent="0.25">
      <c r="E104" s="110"/>
      <c r="G104" s="110"/>
      <c r="H104" s="105"/>
      <c r="I104" s="110"/>
      <c r="K104" s="110"/>
    </row>
    <row r="105" spans="5:11" x14ac:dyDescent="0.25">
      <c r="E105" s="110"/>
      <c r="G105" s="110"/>
      <c r="H105" s="105"/>
      <c r="I105" s="110"/>
      <c r="K105" s="110"/>
    </row>
    <row r="106" spans="5:11" x14ac:dyDescent="0.25">
      <c r="E106" s="110"/>
      <c r="G106" s="110"/>
      <c r="H106" s="105"/>
      <c r="I106" s="110"/>
      <c r="K106" s="110"/>
    </row>
    <row r="107" spans="5:11" x14ac:dyDescent="0.25">
      <c r="E107" s="110"/>
      <c r="G107" s="110"/>
      <c r="H107" s="105"/>
      <c r="I107" s="110"/>
      <c r="K107" s="110"/>
    </row>
    <row r="108" spans="5:11" x14ac:dyDescent="0.25">
      <c r="E108" s="110"/>
      <c r="G108" s="110"/>
      <c r="H108" s="105"/>
      <c r="I108" s="110"/>
      <c r="K108" s="110"/>
    </row>
    <row r="109" spans="5:11" x14ac:dyDescent="0.25">
      <c r="E109" s="110"/>
      <c r="G109" s="110"/>
      <c r="H109" s="105"/>
      <c r="I109" s="110"/>
      <c r="K109" s="110"/>
    </row>
    <row r="110" spans="5:11" x14ac:dyDescent="0.25">
      <c r="E110" s="110"/>
      <c r="G110" s="110"/>
      <c r="H110" s="105"/>
      <c r="I110" s="110"/>
      <c r="K110" s="110"/>
    </row>
    <row r="111" spans="5:11" x14ac:dyDescent="0.25">
      <c r="E111" s="110"/>
      <c r="G111" s="110"/>
      <c r="H111" s="105"/>
      <c r="I111" s="110"/>
      <c r="K111" s="110"/>
    </row>
    <row r="112" spans="5:11" x14ac:dyDescent="0.25">
      <c r="E112" s="110"/>
      <c r="G112" s="110"/>
      <c r="H112" s="105"/>
      <c r="I112" s="110"/>
      <c r="K112" s="110"/>
    </row>
    <row r="113" spans="5:11" x14ac:dyDescent="0.25">
      <c r="E113" s="110"/>
      <c r="G113" s="110"/>
      <c r="H113" s="105"/>
      <c r="I113" s="110"/>
      <c r="K113" s="110"/>
    </row>
    <row r="114" spans="5:11" x14ac:dyDescent="0.25">
      <c r="E114" s="110"/>
      <c r="G114" s="110"/>
      <c r="H114" s="105"/>
      <c r="I114" s="110"/>
      <c r="K114" s="110"/>
    </row>
    <row r="115" spans="5:11" x14ac:dyDescent="0.25">
      <c r="E115" s="110"/>
      <c r="G115" s="110"/>
      <c r="H115" s="105"/>
      <c r="I115" s="110"/>
      <c r="K115" s="110"/>
    </row>
    <row r="116" spans="5:11" x14ac:dyDescent="0.25">
      <c r="E116" s="110"/>
      <c r="G116" s="110"/>
      <c r="H116" s="105"/>
      <c r="I116" s="110"/>
      <c r="K116" s="110"/>
    </row>
    <row r="117" spans="5:11" x14ac:dyDescent="0.25">
      <c r="E117" s="110"/>
      <c r="G117" s="110"/>
      <c r="H117" s="105"/>
      <c r="I117" s="110"/>
      <c r="K117" s="110"/>
    </row>
    <row r="118" spans="5:11" x14ac:dyDescent="0.25">
      <c r="E118" s="110"/>
      <c r="G118" s="110"/>
      <c r="H118" s="105"/>
      <c r="I118" s="110"/>
      <c r="K118" s="110"/>
    </row>
    <row r="119" spans="5:11" x14ac:dyDescent="0.25">
      <c r="E119" s="110"/>
      <c r="G119" s="110"/>
      <c r="H119" s="105"/>
      <c r="I119" s="110"/>
      <c r="K119" s="110"/>
    </row>
    <row r="120" spans="5:11" x14ac:dyDescent="0.25">
      <c r="E120" s="110"/>
      <c r="G120" s="110"/>
      <c r="H120" s="105"/>
      <c r="I120" s="110"/>
      <c r="K120" s="110"/>
    </row>
    <row r="121" spans="5:11" x14ac:dyDescent="0.25">
      <c r="E121" s="110"/>
      <c r="G121" s="110"/>
      <c r="H121" s="105"/>
      <c r="I121" s="110"/>
      <c r="K121" s="110"/>
    </row>
    <row r="122" spans="5:11" x14ac:dyDescent="0.25">
      <c r="E122" s="110"/>
      <c r="G122" s="110"/>
      <c r="H122" s="105"/>
      <c r="I122" s="110"/>
      <c r="K122" s="110"/>
    </row>
    <row r="123" spans="5:11" x14ac:dyDescent="0.25">
      <c r="E123" s="110"/>
      <c r="G123" s="110"/>
      <c r="H123" s="105"/>
      <c r="I123" s="110"/>
      <c r="K123" s="110"/>
    </row>
    <row r="124" spans="5:11" x14ac:dyDescent="0.25">
      <c r="E124" s="110"/>
      <c r="G124" s="110"/>
      <c r="H124" s="105"/>
      <c r="I124" s="110"/>
      <c r="K124" s="110"/>
    </row>
    <row r="125" spans="5:11" x14ac:dyDescent="0.25">
      <c r="E125" s="110"/>
      <c r="G125" s="110"/>
      <c r="H125" s="105"/>
      <c r="I125" s="110"/>
      <c r="K125" s="110"/>
    </row>
    <row r="126" spans="5:11" x14ac:dyDescent="0.25">
      <c r="E126" s="110"/>
      <c r="G126" s="110"/>
      <c r="H126" s="105"/>
      <c r="I126" s="110"/>
      <c r="K126" s="110"/>
    </row>
    <row r="127" spans="5:11" x14ac:dyDescent="0.25">
      <c r="E127" s="110"/>
      <c r="G127" s="110"/>
      <c r="H127" s="105"/>
      <c r="I127" s="110"/>
      <c r="K127" s="110"/>
    </row>
    <row r="128" spans="5:11" x14ac:dyDescent="0.25">
      <c r="E128" s="110"/>
      <c r="G128" s="110"/>
      <c r="H128" s="105"/>
      <c r="I128" s="110"/>
      <c r="K128" s="110"/>
    </row>
    <row r="129" spans="5:11" x14ac:dyDescent="0.25">
      <c r="E129" s="110"/>
      <c r="G129" s="110"/>
      <c r="H129" s="105"/>
      <c r="I129" s="110"/>
      <c r="K129" s="110"/>
    </row>
  </sheetData>
  <sheetProtection algorithmName="SHA-512" hashValue="f3y241FQQJIaLeponTInMh5CJVD1CD7+60JZaB4ldt4nsOyf0m4zE4MjxYHM4g5nciFx1w9yGaRvHkIGbRw7KQ==" saltValue="fbaio2KkdybMHf+gsuCX9Q==" spinCount="100000" sheet="1" selectLockedCells="1" sort="0" autoFilter="0"/>
  <autoFilter ref="A8:K75" xr:uid="{00000000-0009-0000-0000-000001000000}"/>
  <mergeCells count="2">
    <mergeCell ref="D7:K7"/>
    <mergeCell ref="A2:A6"/>
  </mergeCells>
  <hyperlinks>
    <hyperlink ref="M8" location="'Product info'!E8" display="Product Information" xr:uid="{00000000-0004-0000-0100-000000000000}"/>
    <hyperlink ref="L8" location="' Label Info (alt)'!A1" display="Label Information" xr:uid="{00000000-0004-0000-0100-000001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88"/>
  <sheetViews>
    <sheetView showGridLines="0" showRowColHeaders="0" zoomScale="90" zoomScaleNormal="90" workbookViewId="0">
      <pane xSplit="1" ySplit="9" topLeftCell="B10" activePane="bottomRight" state="frozen"/>
      <selection activeCell="B87" sqref="B87"/>
      <selection pane="topRight" activeCell="B87" sqref="B87"/>
      <selection pane="bottomLeft" activeCell="B87" sqref="B87"/>
      <selection pane="bottomRight" activeCell="F13" sqref="F13"/>
    </sheetView>
  </sheetViews>
  <sheetFormatPr defaultColWidth="9.140625" defaultRowHeight="15" x14ac:dyDescent="0.25"/>
  <cols>
    <col min="1" max="1" width="40.7109375" style="57" customWidth="1"/>
    <col min="2" max="2" width="34.140625" style="57" bestFit="1" customWidth="1"/>
    <col min="3" max="3" width="22.5703125" style="57" customWidth="1"/>
    <col min="4" max="4" width="15.7109375" style="58" customWidth="1"/>
    <col min="5" max="5" width="18.5703125" style="58" customWidth="1"/>
    <col min="6" max="6" width="13.140625" style="58" customWidth="1"/>
    <col min="7" max="7" width="12.140625" style="58" customWidth="1"/>
    <col min="8" max="10" width="14.7109375" style="58" customWidth="1"/>
    <col min="11" max="11" width="18.140625" style="58" customWidth="1"/>
    <col min="12" max="12" width="20.28515625" style="58" customWidth="1"/>
    <col min="13" max="13" width="39.42578125" style="58" customWidth="1"/>
    <col min="14" max="14" width="15.7109375" style="58" customWidth="1"/>
    <col min="15" max="16384" width="9.140625" style="58"/>
  </cols>
  <sheetData>
    <row r="1" spans="1:14" ht="24" customHeight="1" x14ac:dyDescent="0.25">
      <c r="A1" s="69" t="str">
        <f>+'Front page'!A1:B1</f>
        <v>Last revised: 11/9/2020</v>
      </c>
      <c r="B1" s="292"/>
      <c r="C1" s="478"/>
    </row>
    <row r="2" spans="1:14" ht="18.75" customHeight="1" x14ac:dyDescent="0.25">
      <c r="A2" s="546" t="str">
        <f>+'Front page'!A2:A6</f>
        <v xml:space="preserve">This work product was supported under Cooperative Agreements 12-25-A-5357, 15-SCIDX-NY-0001, and 18-SCIDX-NY-0001 A01, between the US FDA, USDA, and Cornell University.  The information and viewpoints in this product do not necessarily reflect the viewpoints and policies of the supporting organization, cooperating organizations, or Cornell University. 
To suggest edits, updates, or additional products, please contact Donna Clements (dmp274@cornell.edu, 909-552-4355). </v>
      </c>
      <c r="B2" s="235"/>
      <c r="C2" s="477"/>
      <c r="D2" s="59"/>
    </row>
    <row r="3" spans="1:14" ht="23.25" customHeight="1" x14ac:dyDescent="0.25">
      <c r="A3" s="546"/>
      <c r="B3" s="235"/>
      <c r="C3" s="477"/>
      <c r="D3" s="59"/>
    </row>
    <row r="4" spans="1:14" ht="31.5" customHeight="1" x14ac:dyDescent="0.25">
      <c r="A4" s="546"/>
      <c r="B4" s="235"/>
      <c r="C4" s="477"/>
      <c r="D4" s="59"/>
    </row>
    <row r="5" spans="1:14" ht="31.5" customHeight="1" x14ac:dyDescent="0.25">
      <c r="A5" s="546"/>
      <c r="B5" s="235"/>
      <c r="C5" s="477"/>
      <c r="D5" s="59"/>
    </row>
    <row r="6" spans="1:14" ht="25.5" customHeight="1" thickBot="1" x14ac:dyDescent="0.3">
      <c r="A6" s="546"/>
      <c r="B6" s="235"/>
      <c r="C6" s="477"/>
      <c r="D6" s="59"/>
    </row>
    <row r="7" spans="1:14" ht="18.600000000000001" customHeight="1" thickBot="1" x14ac:dyDescent="0.3">
      <c r="A7" s="546"/>
      <c r="B7" s="235"/>
      <c r="C7" s="477"/>
      <c r="D7" s="239"/>
      <c r="E7" s="560" t="s">
        <v>285</v>
      </c>
      <c r="F7" s="560"/>
      <c r="G7" s="560"/>
      <c r="H7" s="560"/>
      <c r="I7" s="560"/>
      <c r="J7" s="560"/>
      <c r="K7" s="560"/>
    </row>
    <row r="8" spans="1:14" ht="15.75" customHeight="1" thickBot="1" x14ac:dyDescent="0.3">
      <c r="E8" s="557" t="str">
        <f>+'Full Database (hide)'!N2</f>
        <v>EPA Label</v>
      </c>
      <c r="F8" s="558"/>
      <c r="G8" s="559"/>
      <c r="H8" s="557" t="s">
        <v>19</v>
      </c>
      <c r="I8" s="558"/>
      <c r="J8" s="559"/>
      <c r="K8" s="561" t="str">
        <f>+'Full Database (hide)'!S3</f>
        <v>Contains Efficacy Statement to Control Public Health Organisms?</v>
      </c>
      <c r="L8" s="238"/>
    </row>
    <row r="9" spans="1:14" ht="99.75" customHeight="1" thickBot="1" x14ac:dyDescent="0.3">
      <c r="A9" s="129" t="str">
        <f>+'Full Database (hide)'!A3</f>
        <v>EPA-Labeled Product Name</v>
      </c>
      <c r="B9" s="243" t="str">
        <f>+'Full Database (hide)'!B3</f>
        <v>Alternate Brand Names</v>
      </c>
      <c r="C9" s="497" t="str">
        <f>+'Full Database (hide)'!W3</f>
        <v>EPA Sublabel</v>
      </c>
      <c r="D9" s="352" t="s">
        <v>42</v>
      </c>
      <c r="E9" s="19" t="str">
        <f>+'Full Database (hide)'!N3</f>
        <v>EPA Registration Number</v>
      </c>
      <c r="F9" s="22" t="str">
        <f>+'Full Database (hide)'!O3</f>
        <v>Link to EPA Label</v>
      </c>
      <c r="G9" s="21" t="str">
        <f>+'Full Database (hide)'!T3</f>
        <v>Labeled Use Info Based on Version Date:</v>
      </c>
      <c r="H9" s="20" t="str">
        <f>+'Full Database (hide)'!P3</f>
        <v>Labeled For Use on Non-Porous Food Contact Surfaces?</v>
      </c>
      <c r="I9" s="118" t="str">
        <f>+'Full Database (hide)'!Q3</f>
        <v xml:space="preserve">Labeled For Use in Fruit and Vegetable Wash Water? </v>
      </c>
      <c r="J9" s="21" t="str">
        <f>+'Full Database (hide)'!R3</f>
        <v>Labeled For Use in Irrigation Water?</v>
      </c>
      <c r="K9" s="562"/>
      <c r="L9" s="256" t="str">
        <f>+'Full Database (hide)'!M3</f>
        <v>Organic Materials Review Institute (OMRI) Listing</v>
      </c>
      <c r="M9" s="90" t="str">
        <f>+'Full Database (hide)'!V3</f>
        <v xml:space="preserve">Notes </v>
      </c>
      <c r="N9" s="229" t="s">
        <v>44</v>
      </c>
    </row>
    <row r="10" spans="1:14" ht="30" x14ac:dyDescent="0.25">
      <c r="A10" s="60" t="str">
        <f>'Full Database (hide)'!A4</f>
        <v>Agchlor 310</v>
      </c>
      <c r="B10" s="289" t="str">
        <f>+'Full Database (hide)'!B4</f>
        <v>•Agchlor 310F</v>
      </c>
      <c r="C10" s="525" t="str">
        <f>+'Full Database (hide)'!W4</f>
        <v>N/A</v>
      </c>
      <c r="D10" s="494"/>
      <c r="E10" s="153" t="str">
        <f>'Full Database (hide)'!N4</f>
        <v>2792-62</v>
      </c>
      <c r="F10" s="130" t="str">
        <f>HYPERLINK('Full Database (hide)'!O4,"Label PDF")</f>
        <v>Label PDF</v>
      </c>
      <c r="G10" s="162">
        <f>'Full Database (hide)'!T4</f>
        <v>41052</v>
      </c>
      <c r="H10" s="76" t="str">
        <f>IF(ISNUMBER('Full Database (hide)'!P4),"Yes                  See Page "&amp;'Full Database (hide)'!P4,"No")</f>
        <v>Yes                  See Page 7</v>
      </c>
      <c r="I10" s="119" t="str">
        <f>IF(ISNUMBER('Full Database (hide)'!Q4),"Yes                  See Page "&amp;'Full Database (hide)'!Q4,"No")</f>
        <v>Yes                  See Page 7</v>
      </c>
      <c r="J10" s="77" t="str">
        <f>IF(ISNUMBER('Full Database (hide)'!R4),"Yes                  See Page "&amp;'Full Database (hide)'!R4,"No")</f>
        <v>No</v>
      </c>
      <c r="K10" s="259" t="str">
        <f>+'Full Database (hide)'!S4</f>
        <v>No</v>
      </c>
      <c r="L10" s="257" t="str">
        <f>'Full Database (hide)'!M4</f>
        <v>Not listed</v>
      </c>
      <c r="M10" s="79" t="str">
        <f>+'Full Database (hide)'!V4</f>
        <v>None</v>
      </c>
      <c r="N10" s="54"/>
    </row>
    <row r="11" spans="1:14" ht="30" x14ac:dyDescent="0.25">
      <c r="A11" s="155" t="str">
        <f>'Full Database (hide)'!A5</f>
        <v>Alpet D2</v>
      </c>
      <c r="B11" s="289" t="str">
        <f>+'Full Database (hide)'!B5</f>
        <v>•Alpet D2 Surface Sanitizer
•Alpet Surface Sanitizer D2</v>
      </c>
      <c r="C11" s="500" t="str">
        <f>+'Full Database (hide)'!W5</f>
        <v>N/A</v>
      </c>
      <c r="D11" s="495"/>
      <c r="E11" s="156" t="str">
        <f>'Full Database (hide)'!N5</f>
        <v>73232-1</v>
      </c>
      <c r="F11" s="130" t="str">
        <f>HYPERLINK('Full Database (hide)'!O5,"Label PDF")</f>
        <v>Label PDF</v>
      </c>
      <c r="G11" s="163">
        <f>'Full Database (hide)'!T5</f>
        <v>43942</v>
      </c>
      <c r="H11" s="157" t="str">
        <f>IF(ISNUMBER('Full Database (hide)'!P5),"Yes                  See Page "&amp;'Full Database (hide)'!P5,"No")</f>
        <v>Yes                  See Page 6</v>
      </c>
      <c r="I11" s="158" t="str">
        <f>IF(ISNUMBER('Full Database (hide)'!Q5),"Yes                  See Page "&amp;'Full Database (hide)'!Q5,"No")</f>
        <v>No</v>
      </c>
      <c r="J11" s="236" t="str">
        <f>IF(ISNUMBER('Full Database (hide)'!R5),"Yes                  See Page "&amp;'Full Database (hide)'!R5,"No")</f>
        <v>No</v>
      </c>
      <c r="K11" s="262" t="str">
        <f>+'Full Database (hide)'!S5</f>
        <v>For Food Contact Surfaces</v>
      </c>
      <c r="L11" s="258" t="str">
        <f>'Full Database (hide)'!M5</f>
        <v>Not listed</v>
      </c>
      <c r="M11" s="159" t="str">
        <f>+'Full Database (hide)'!V5</f>
        <v xml:space="preserve">None </v>
      </c>
      <c r="N11" s="55"/>
    </row>
    <row r="12" spans="1:14" ht="30" x14ac:dyDescent="0.25">
      <c r="A12" s="155" t="str">
        <f>'Full Database (hide)'!A6</f>
        <v>Anthium Dioxcide</v>
      </c>
      <c r="B12" s="289" t="str">
        <f>+'Full Database (hide)'!B6</f>
        <v>•Anthium TM Dioxcide 
•stabilized chlorine dioxide</v>
      </c>
      <c r="C12" s="498" t="str">
        <f>+'Full Database (hide)'!W6</f>
        <v>N/A</v>
      </c>
      <c r="D12" s="495"/>
      <c r="E12" s="156" t="str">
        <f>'Full Database (hide)'!N6</f>
        <v>9150-2</v>
      </c>
      <c r="F12" s="130" t="str">
        <f>HYPERLINK('Full Database (hide)'!O6,"Label PDF")</f>
        <v>Label PDF</v>
      </c>
      <c r="G12" s="163">
        <f>'Full Database (hide)'!T6</f>
        <v>43927</v>
      </c>
      <c r="H12" s="157" t="str">
        <f>IF(ISNUMBER('Full Database (hide)'!P6),"Yes                  See Page "&amp;'Full Database (hide)'!P6,"No")</f>
        <v>Yes                  See Page 23</v>
      </c>
      <c r="I12" s="158" t="str">
        <f>IF(ISNUMBER('Full Database (hide)'!Q6),"Yes                  See Page "&amp;'Full Database (hide)'!Q6,"No")</f>
        <v>Yes                  See Page 9</v>
      </c>
      <c r="J12" s="236" t="str">
        <f>IF(ISNUMBER('Full Database (hide)'!R6),"Yes                  See Page "&amp;'Full Database (hide)'!R6,"No")</f>
        <v>Yes                  See Page 22</v>
      </c>
      <c r="K12" s="260" t="str">
        <f>+'Full Database (hide)'!S6</f>
        <v>No</v>
      </c>
      <c r="L12" s="258" t="str">
        <f>'Full Database (hide)'!M6</f>
        <v>Not listed</v>
      </c>
      <c r="M12" s="159" t="str">
        <f>+'Full Database (hide)'!V6</f>
        <v>None</v>
      </c>
      <c r="N12" s="55"/>
    </row>
    <row r="13" spans="1:14" ht="45" x14ac:dyDescent="0.25">
      <c r="A13" s="155" t="str">
        <f>'Full Database (hide)'!A7</f>
        <v>Antimicrobial Fruit and Vegetable Treatment</v>
      </c>
      <c r="B13" s="289" t="str">
        <f>+'Full Database (hide)'!B7</f>
        <v>•Market Guard 700
•Simply Save Antimicrobial Produce Wash</v>
      </c>
      <c r="C13" s="498" t="str">
        <f>+'Full Database (hide)'!W7</f>
        <v>N/A</v>
      </c>
      <c r="D13" s="495"/>
      <c r="E13" s="156" t="str">
        <f>'Full Database (hide)'!N7</f>
        <v>1677-234</v>
      </c>
      <c r="F13" s="130" t="str">
        <f>HYPERLINK('Full Database (hide)'!O7,"Label PDF")</f>
        <v>Label PDF</v>
      </c>
      <c r="G13" s="163">
        <f>'Full Database (hide)'!T7</f>
        <v>43039</v>
      </c>
      <c r="H13" s="157" t="str">
        <f>IF(ISNUMBER('Full Database (hide)'!P7),"Yes                  See Page "&amp;'Full Database (hide)'!P7,"No")</f>
        <v>No</v>
      </c>
      <c r="I13" s="158" t="str">
        <f>IF(ISNUMBER('Full Database (hide)'!Q7),"Yes                  See Page "&amp;'Full Database (hide)'!Q7,"No")</f>
        <v>Yes                  See Page 4</v>
      </c>
      <c r="J13" s="236" t="str">
        <f>IF(ISNUMBER('Full Database (hide)'!R7),"Yes                  See Page "&amp;'Full Database (hide)'!R7,"No")</f>
        <v>No</v>
      </c>
      <c r="K13" s="260" t="str">
        <f>+'Full Database (hide)'!S7</f>
        <v>For Washing Fruits and Vegetables</v>
      </c>
      <c r="L13" s="258" t="str">
        <f>'Full Database (hide)'!M7</f>
        <v>Not listed</v>
      </c>
      <c r="M13" s="159" t="str">
        <f>+'Full Database (hide)'!V7</f>
        <v>None</v>
      </c>
      <c r="N13" s="55"/>
    </row>
    <row r="14" spans="1:14" ht="45" x14ac:dyDescent="0.25">
      <c r="A14" s="63" t="str">
        <f>'Full Database (hide)'!A8</f>
        <v>BioSide HS 15% (Sublabel A)</v>
      </c>
      <c r="B14" s="289" t="str">
        <f>+'Full Database (hide)'!B8</f>
        <v>•Pentagreen 15%
•Peragreen WW</v>
      </c>
      <c r="C14" s="498" t="str">
        <f>+'Full Database (hide)'!W8</f>
        <v>Sublabel A: General Directions for Use (BioSide HS 15%)</v>
      </c>
      <c r="D14" s="495"/>
      <c r="E14" s="154" t="str">
        <f>'Full Database (hide)'!N8</f>
        <v>63838-2</v>
      </c>
      <c r="F14" s="130" t="str">
        <f>HYPERLINK('Full Database (hide)'!O8,"Label PDF")</f>
        <v>Label PDF</v>
      </c>
      <c r="G14" s="164">
        <f>'Full Database (hide)'!T8</f>
        <v>43882</v>
      </c>
      <c r="H14" s="86" t="str">
        <f>IF(ISNUMBER('Full Database (hide)'!P8),"Yes                  See Page "&amp;'Full Database (hide)'!P8,"No")</f>
        <v>Yes                  See Page 5</v>
      </c>
      <c r="I14" s="120" t="str">
        <f>IF(ISNUMBER('Full Database (hide)'!Q8),"Yes                  See Page "&amp;'Full Database (hide)'!Q8,"No")</f>
        <v>Yes                  See Page 9</v>
      </c>
      <c r="J14" s="87" t="str">
        <f>IF(ISNUMBER('Full Database (hide)'!R8),"Yes                  See Page "&amp;'Full Database (hide)'!R8,"No")</f>
        <v>No</v>
      </c>
      <c r="K14" s="262" t="str">
        <f>+'Full Database (hide)'!S8</f>
        <v>For Food Contact Surfaces</v>
      </c>
      <c r="L14" s="261" t="str">
        <f>'Full Database (hide)'!M8</f>
        <v>See Notes for restrictions</v>
      </c>
      <c r="M14" s="89" t="str">
        <f>+'Full Database (hide)'!V8</f>
        <v>OMRI Restrictions:  
Allowed as a Processing Santizer; 
Allowed with Restrictions for Pest Control</v>
      </c>
      <c r="N14" s="55"/>
    </row>
    <row r="15" spans="1:14" ht="45" x14ac:dyDescent="0.25">
      <c r="A15" s="63" t="str">
        <f>'Full Database (hide)'!A9</f>
        <v>BioSide HS 15% (Sublabel B)</v>
      </c>
      <c r="B15" s="289" t="str">
        <f>+'Full Database (hide)'!B9</f>
        <v>•Pentagreen 15%
•Peragreen WW</v>
      </c>
      <c r="C15" s="498" t="str">
        <f>+'Full Database (hide)'!W9</f>
        <v>Sublabel B: Agricultural Uses (Peragreen 15%)</v>
      </c>
      <c r="D15" s="495"/>
      <c r="E15" s="154" t="str">
        <f>'Full Database (hide)'!N9</f>
        <v>63838-2</v>
      </c>
      <c r="F15" s="130" t="str">
        <f>HYPERLINK('Full Database (hide)'!O9,"Label PDF")</f>
        <v>Label PDF</v>
      </c>
      <c r="G15" s="164">
        <f>'Full Database (hide)'!T9</f>
        <v>43882</v>
      </c>
      <c r="H15" s="86" t="str">
        <f>IF(ISNUMBER('Full Database (hide)'!P9),"Yes                  See Page "&amp;'Full Database (hide)'!P9,"No")</f>
        <v>No</v>
      </c>
      <c r="I15" s="120" t="str">
        <f>IF(ISNUMBER('Full Database (hide)'!Q9),"Yes                  See Page "&amp;'Full Database (hide)'!Q9,"No")</f>
        <v>Yes                  See Page 14</v>
      </c>
      <c r="J15" s="87" t="str">
        <f>IF(ISNUMBER('Full Database (hide)'!R9),"Yes                  See Page "&amp;'Full Database (hide)'!R9,"No")</f>
        <v>Yes                  See Page 15</v>
      </c>
      <c r="K15" s="262" t="str">
        <f>+'Full Database (hide)'!S9</f>
        <v>No</v>
      </c>
      <c r="L15" s="261" t="str">
        <f>'Full Database (hide)'!M9</f>
        <v>See Notes for restrictions</v>
      </c>
      <c r="M15" s="89" t="str">
        <f>+'Full Database (hide)'!V9</f>
        <v>OMRI Restrictions:  
Allowed as a Processing Santizer; 
Allowed with Restrictions for Pest Control</v>
      </c>
      <c r="N15" s="55"/>
    </row>
    <row r="16" spans="1:14" ht="30" x14ac:dyDescent="0.25">
      <c r="A16" s="63" t="str">
        <f>'Full Database (hide)'!A10</f>
        <v>Bromicide 4000</v>
      </c>
      <c r="B16" s="289" t="str">
        <f>+'Full Database (hide)'!B10</f>
        <v>•Liquibrom 4000</v>
      </c>
      <c r="C16" s="498" t="str">
        <f>+'Full Database (hide)'!W10</f>
        <v>N/A</v>
      </c>
      <c r="D16" s="495"/>
      <c r="E16" s="154" t="str">
        <f>'Full Database (hide)'!N10</f>
        <v>83451-17</v>
      </c>
      <c r="F16" s="130" t="str">
        <f>HYPERLINK('Full Database (hide)'!O10,"Label PDF")</f>
        <v>Label PDF</v>
      </c>
      <c r="G16" s="164">
        <f>'Full Database (hide)'!T10</f>
        <v>42369</v>
      </c>
      <c r="H16" s="86" t="str">
        <f>IF(ISNUMBER('Full Database (hide)'!P10),"Yes                  See Page "&amp;'Full Database (hide)'!P10,"No")</f>
        <v>No</v>
      </c>
      <c r="I16" s="120" t="str">
        <f>IF(ISNUMBER('Full Database (hide)'!Q10),"Yes                  See Page "&amp;'Full Database (hide)'!Q10,"No")</f>
        <v>Yes                  See Page 4</v>
      </c>
      <c r="J16" s="87" t="str">
        <f>IF(ISNUMBER('Full Database (hide)'!R10),"Yes                  See Page "&amp;'Full Database (hide)'!R10,"No")</f>
        <v>No</v>
      </c>
      <c r="K16" s="262" t="str">
        <f>+'Full Database (hide)'!S10</f>
        <v>No</v>
      </c>
      <c r="L16" s="261" t="str">
        <f>'Full Database (hide)'!M10</f>
        <v>Not listed</v>
      </c>
      <c r="M16" s="89" t="str">
        <f>+'Full Database (hide)'!V10</f>
        <v>None</v>
      </c>
      <c r="N16" s="55"/>
    </row>
    <row r="17" spans="1:14" ht="30" x14ac:dyDescent="0.25">
      <c r="A17" s="63" t="str">
        <f>'Full Database (hide)'!A11</f>
        <v>Bromide Plus</v>
      </c>
      <c r="B17" s="289" t="str">
        <f>+'Full Database (hide)'!B11</f>
        <v>•AZURE® Deluxe Algae Controller
•Crystal® Blue</v>
      </c>
      <c r="C17" s="498" t="str">
        <f>+'Full Database (hide)'!W11</f>
        <v>N/A</v>
      </c>
      <c r="D17" s="495"/>
      <c r="E17" s="154" t="str">
        <f>'Full Database (hide)'!N11</f>
        <v>8622-49</v>
      </c>
      <c r="F17" s="130" t="str">
        <f>HYPERLINK('Full Database (hide)'!O11,"Label PDF")</f>
        <v>Label PDF</v>
      </c>
      <c r="G17" s="164">
        <f>'Full Database (hide)'!T11</f>
        <v>41493</v>
      </c>
      <c r="H17" s="86" t="str">
        <f>IF(ISNUMBER('Full Database (hide)'!P11),"Yes                  See Page "&amp;'Full Database (hide)'!P11,"No")</f>
        <v>No</v>
      </c>
      <c r="I17" s="120" t="str">
        <f>IF(ISNUMBER('Full Database (hide)'!Q11),"Yes                  See Page "&amp;'Full Database (hide)'!Q11,"No")</f>
        <v>Yes                  See Page 5</v>
      </c>
      <c r="J17" s="87" t="str">
        <f>IF(ISNUMBER('Full Database (hide)'!R11),"Yes                  See Page "&amp;'Full Database (hide)'!R11,"No")</f>
        <v>No</v>
      </c>
      <c r="K17" s="262" t="str">
        <f>+'Full Database (hide)'!S11</f>
        <v>No</v>
      </c>
      <c r="L17" s="261" t="str">
        <f>'Full Database (hide)'!M11</f>
        <v>Not listed</v>
      </c>
      <c r="M17" s="89" t="str">
        <f>+'Full Database (hide)'!V11</f>
        <v>None</v>
      </c>
      <c r="N17" s="55"/>
    </row>
    <row r="18" spans="1:14" ht="30" x14ac:dyDescent="0.25">
      <c r="A18" s="63" t="str">
        <f>'Full Database (hide)'!A12</f>
        <v>Busan 6040</v>
      </c>
      <c r="B18" s="289" t="str">
        <f>+'Full Database (hide)'!B12</f>
        <v>N/A</v>
      </c>
      <c r="C18" s="498" t="str">
        <f>+'Full Database (hide)'!W12</f>
        <v>N/A</v>
      </c>
      <c r="D18" s="495"/>
      <c r="E18" s="154" t="str">
        <f>'Full Database (hide)'!N12</f>
        <v>1448-345</v>
      </c>
      <c r="F18" s="130" t="str">
        <f>HYPERLINK('Full Database (hide)'!O12,"Label PDF")</f>
        <v>Label PDF</v>
      </c>
      <c r="G18" s="164">
        <f>'Full Database (hide)'!T12</f>
        <v>41248</v>
      </c>
      <c r="H18" s="86" t="str">
        <f>IF(ISNUMBER('Full Database (hide)'!P12),"Yes                  See Page "&amp;'Full Database (hide)'!P12,"No")</f>
        <v>No</v>
      </c>
      <c r="I18" s="120" t="str">
        <f>IF(ISNUMBER('Full Database (hide)'!Q12),"Yes                  See Page "&amp;'Full Database (hide)'!Q12,"No")</f>
        <v>Yes                  See Page 5</v>
      </c>
      <c r="J18" s="87" t="str">
        <f>IF(ISNUMBER('Full Database (hide)'!R12),"Yes                  See Page "&amp;'Full Database (hide)'!R12,"No")</f>
        <v>No</v>
      </c>
      <c r="K18" s="262" t="str">
        <f>+'Full Database (hide)'!S12</f>
        <v>No</v>
      </c>
      <c r="L18" s="261" t="str">
        <f>'Full Database (hide)'!M12</f>
        <v>Not listed</v>
      </c>
      <c r="M18" s="89" t="str">
        <f>+'Full Database (hide)'!V12</f>
        <v>None</v>
      </c>
      <c r="N18" s="55"/>
    </row>
    <row r="19" spans="1:14" ht="58.5" customHeight="1" x14ac:dyDescent="0.25">
      <c r="A19" s="63" t="str">
        <f>'Full Database (hide)'!A13</f>
        <v>Carnebon 200</v>
      </c>
      <c r="B19" s="289" t="str">
        <f>+'Full Database (hide)'!B13</f>
        <v xml:space="preserve">•Anthium BCD-200  </v>
      </c>
      <c r="C19" s="498" t="str">
        <f>+'Full Database (hide)'!W13</f>
        <v>N/A</v>
      </c>
      <c r="D19" s="495"/>
      <c r="E19" s="154" t="str">
        <f>'Full Database (hide)'!N13</f>
        <v>9150-3</v>
      </c>
      <c r="F19" s="130" t="str">
        <f>HYPERLINK('Full Database (hide)'!O13,"Label PDF")</f>
        <v>Label PDF</v>
      </c>
      <c r="G19" s="164">
        <f>'Full Database (hide)'!T13</f>
        <v>43963</v>
      </c>
      <c r="H19" s="86" t="str">
        <f>IF(ISNUMBER('Full Database (hide)'!P13),"Yes                  See Page "&amp;'Full Database (hide)'!P13,"No")</f>
        <v>Yes                  See Page 8</v>
      </c>
      <c r="I19" s="120" t="str">
        <f>IF(ISNUMBER('Full Database (hide)'!Q13),"Yes                  See Page "&amp;'Full Database (hide)'!Q13,"No")</f>
        <v>Yes                  See Page 12</v>
      </c>
      <c r="J19" s="87" t="str">
        <f>IF(ISNUMBER('Full Database (hide)'!R13),"Yes                  See Page "&amp;'Full Database (hide)'!R13,"No")</f>
        <v>Yes                  See Page 23</v>
      </c>
      <c r="K19" s="262" t="str">
        <f>+'Full Database (hide)'!S13</f>
        <v>No</v>
      </c>
      <c r="L19" s="261" t="str">
        <f>'Full Database (hide)'!M13</f>
        <v>Not listed</v>
      </c>
      <c r="M19" s="89" t="str">
        <f>+'Full Database (hide)'!V13</f>
        <v>None</v>
      </c>
      <c r="N19" s="55"/>
    </row>
    <row r="20" spans="1:14" ht="165" x14ac:dyDescent="0.25">
      <c r="A20" s="63" t="str">
        <f>'Full Database (hide)'!A14</f>
        <v>CLB</v>
      </c>
      <c r="B20" s="289" t="str">
        <f>+'Full Database (hide)'!B14</f>
        <v>•Clorox Regular Bleach 2
•Clorox Mold Attacker 
•Clorox Mold Blaster
•Clorox Mold Destroyer
•Clorox Mold Eliminator
•Clorox Mold Killer
•Clorox Mold Remover
•Clorox Mold Eliminator Bleach
•Clorox Kills 99.9% of Germs* Regular Bleach
•Clorox Disinfecting Bleach 2</v>
      </c>
      <c r="C20" s="498" t="str">
        <f>+'Full Database (hide)'!W14</f>
        <v>N/A</v>
      </c>
      <c r="D20" s="495"/>
      <c r="E20" s="154" t="str">
        <f>'Full Database (hide)'!N14</f>
        <v>5813-111</v>
      </c>
      <c r="F20" s="130" t="str">
        <f>HYPERLINK('Full Database (hide)'!O14,"Label PDF")</f>
        <v>Label PDF</v>
      </c>
      <c r="G20" s="164">
        <f>'Full Database (hide)'!T14</f>
        <v>43641</v>
      </c>
      <c r="H20" s="86" t="str">
        <f>IF(ISNUMBER('Full Database (hide)'!P14),"Yes                  See Page "&amp;'Full Database (hide)'!P14,"No")</f>
        <v>Yes                  See Page 15</v>
      </c>
      <c r="I20" s="120" t="str">
        <f>IF(ISNUMBER('Full Database (hide)'!Q14),"Yes                  See Page "&amp;'Full Database (hide)'!Q14,"No")</f>
        <v>Yes                  See Page 15</v>
      </c>
      <c r="J20" s="87" t="str">
        <f>IF(ISNUMBER('Full Database (hide)'!R14),"Yes                  See Page "&amp;'Full Database (hide)'!R14,"No")</f>
        <v>No</v>
      </c>
      <c r="K20" s="262" t="str">
        <f>+'Full Database (hide)'!S14</f>
        <v>For Food Contact Surfaces</v>
      </c>
      <c r="L20" s="261" t="str">
        <f>'Full Database (hide)'!M14</f>
        <v>Not listed</v>
      </c>
      <c r="M20" s="89" t="str">
        <f>+'Full Database (hide)'!V14</f>
        <v>None</v>
      </c>
      <c r="N20" s="55"/>
    </row>
    <row r="21" spans="1:14" ht="30" x14ac:dyDescent="0.25">
      <c r="A21" s="63" t="str">
        <f>'Full Database (hide)'!A15</f>
        <v>CLB I</v>
      </c>
      <c r="B21" s="289" t="str">
        <f>+'Full Database (hide)'!B15</f>
        <v>•Clorox Germicidal Bleach 3
•Clorox Performance Bleach 1</v>
      </c>
      <c r="C21" s="498" t="str">
        <f>+'Full Database (hide)'!W15</f>
        <v>N/A</v>
      </c>
      <c r="D21" s="495"/>
      <c r="E21" s="154" t="str">
        <f>'Full Database (hide)'!N15</f>
        <v>5813-114</v>
      </c>
      <c r="F21" s="130" t="str">
        <f>HYPERLINK('Full Database (hide)'!O15,"Label PDF")</f>
        <v>Label PDF</v>
      </c>
      <c r="G21" s="164">
        <f>'Full Database (hide)'!T15</f>
        <v>43403</v>
      </c>
      <c r="H21" s="86" t="str">
        <f>IF(ISNUMBER('Full Database (hide)'!P15),"Yes                  See Page "&amp;'Full Database (hide)'!P15,"No")</f>
        <v>Yes                  See Page 14</v>
      </c>
      <c r="I21" s="120" t="str">
        <f>IF(ISNUMBER('Full Database (hide)'!Q15),"Yes                  See Page "&amp;'Full Database (hide)'!Q15,"No")</f>
        <v>Yes                  See Page 14</v>
      </c>
      <c r="J21" s="87" t="str">
        <f>IF(ISNUMBER('Full Database (hide)'!R15),"Yes                  See Page "&amp;'Full Database (hide)'!R15,"No")</f>
        <v>No</v>
      </c>
      <c r="K21" s="262" t="str">
        <f>+'Full Database (hide)'!S15</f>
        <v>For Food Contact Surfaces</v>
      </c>
      <c r="L21" s="261" t="str">
        <f>'Full Database (hide)'!M15</f>
        <v>Not listed</v>
      </c>
      <c r="M21" s="89" t="str">
        <f>+'Full Database (hide)'!V15</f>
        <v>None</v>
      </c>
      <c r="N21" s="55"/>
    </row>
    <row r="22" spans="1:14" ht="30" x14ac:dyDescent="0.25">
      <c r="A22" s="63" t="str">
        <f>'Full Database (hide)'!A16</f>
        <v>Di-Oxy Solv</v>
      </c>
      <c r="B22" s="289" t="str">
        <f>+'Full Database (hide)'!B16</f>
        <v>N/A</v>
      </c>
      <c r="C22" s="498" t="str">
        <f>+'Full Database (hide)'!W16</f>
        <v>N/A</v>
      </c>
      <c r="D22" s="495"/>
      <c r="E22" s="154" t="str">
        <f>'Full Database (hide)'!N16</f>
        <v>72160-2</v>
      </c>
      <c r="F22" s="130" t="str">
        <f>HYPERLINK('Full Database (hide)'!O16,"Label PDF")</f>
        <v>Label PDF</v>
      </c>
      <c r="G22" s="164">
        <f>'Full Database (hide)'!T16</f>
        <v>39406</v>
      </c>
      <c r="H22" s="86" t="str">
        <f>IF(ISNUMBER('Full Database (hide)'!P16),"Yes                  See Page "&amp;'Full Database (hide)'!P16,"No")</f>
        <v>No</v>
      </c>
      <c r="I22" s="120" t="str">
        <f>IF(ISNUMBER('Full Database (hide)'!Q16),"Yes                  See Page "&amp;'Full Database (hide)'!Q16,"No")</f>
        <v>Yes                  See Page 7</v>
      </c>
      <c r="J22" s="87" t="str">
        <f>IF(ISNUMBER('Full Database (hide)'!R16),"Yes                  See Page "&amp;'Full Database (hide)'!R16,"No")</f>
        <v>Yes                  See Page 5</v>
      </c>
      <c r="K22" s="262" t="str">
        <f>+'Full Database (hide)'!S16</f>
        <v>No</v>
      </c>
      <c r="L22" s="261" t="str">
        <f>'Full Database (hide)'!M16</f>
        <v>Allowed with restrictions</v>
      </c>
      <c r="M22" s="89" t="str">
        <f>+'Full Database (hide)'!V16</f>
        <v>None</v>
      </c>
      <c r="N22" s="55"/>
    </row>
    <row r="23" spans="1:14" ht="30" x14ac:dyDescent="0.25">
      <c r="A23" s="63" t="str">
        <f>'Full Database (hide)'!A17</f>
        <v>Dixichlor Lite</v>
      </c>
      <c r="B23" s="289" t="str">
        <f>+'Full Database (hide)'!B17</f>
        <v>N/A</v>
      </c>
      <c r="C23" s="498" t="str">
        <f>+'Full Database (hide)'!W17</f>
        <v>N/A</v>
      </c>
      <c r="D23" s="495"/>
      <c r="E23" s="154" t="str">
        <f>'Full Database (hide)'!N17</f>
        <v>813-14</v>
      </c>
      <c r="F23" s="130" t="str">
        <f>HYPERLINK('Full Database (hide)'!O17,"Label PDF")</f>
        <v>Label PDF</v>
      </c>
      <c r="G23" s="164">
        <f>'Full Database (hide)'!T17</f>
        <v>41331</v>
      </c>
      <c r="H23" s="86" t="str">
        <f>IF(ISNUMBER('Full Database (hide)'!P17),"Yes                  See Page "&amp;'Full Database (hide)'!P17,"No")</f>
        <v>Yes                  See Page 12</v>
      </c>
      <c r="I23" s="120" t="str">
        <f>IF(ISNUMBER('Full Database (hide)'!Q17),"Yes                  See Page "&amp;'Full Database (hide)'!Q17,"No")</f>
        <v>Yes                  See Page 6</v>
      </c>
      <c r="J23" s="87" t="str">
        <f>IF(ISNUMBER('Full Database (hide)'!R17),"Yes                  See Page "&amp;'Full Database (hide)'!R17,"No")</f>
        <v>No</v>
      </c>
      <c r="K23" s="262" t="str">
        <f>+'Full Database (hide)'!S17</f>
        <v>No</v>
      </c>
      <c r="L23" s="261" t="str">
        <f>'Full Database (hide)'!M17</f>
        <v>Not listed</v>
      </c>
      <c r="M23" s="89" t="str">
        <f>+'Full Database (hide)'!V17</f>
        <v>None</v>
      </c>
      <c r="N23" s="55"/>
    </row>
    <row r="24" spans="1:14" ht="150" x14ac:dyDescent="0.25">
      <c r="A24" s="63" t="str">
        <f>'Full Database (hide)'!A18</f>
        <v xml:space="preserve">ECR Calcium Hypochlorite AST </v>
      </c>
      <c r="B24" s="289" t="str">
        <f>+'Full Database (hide)'!B18</f>
        <v>•Aquafit AS1
•Aquafit AS2
•Aquafit AS3
•ECR Aquachlor AS1
•ECR Aquachlor AS2
•ECR Aquachlor AS3
•Aquafit AST
•ECR Aquachlor AST
•San Luis Pump AS300
•Septicfit</v>
      </c>
      <c r="C24" s="498" t="str">
        <f>+'Full Database (hide)'!W18</f>
        <v>N/A</v>
      </c>
      <c r="D24" s="495"/>
      <c r="E24" s="154" t="str">
        <f>'Full Database (hide)'!N18</f>
        <v xml:space="preserve"> 86460-4</v>
      </c>
      <c r="F24" s="130" t="str">
        <f>HYPERLINK('Full Database (hide)'!O18,"Label PDF")</f>
        <v>Label PDF</v>
      </c>
      <c r="G24" s="164">
        <f>'Full Database (hide)'!T18</f>
        <v>40619</v>
      </c>
      <c r="H24" s="86" t="str">
        <f>IF(ISNUMBER('Full Database (hide)'!P18),"Yes                  See Page "&amp;'Full Database (hide)'!P18,"No")</f>
        <v>Yes                  See Page 7</v>
      </c>
      <c r="I24" s="120" t="str">
        <f>IF(ISNUMBER('Full Database (hide)'!Q18),"Yes                  See Page "&amp;'Full Database (hide)'!Q18,"No")</f>
        <v>Yes                  See Page 12</v>
      </c>
      <c r="J24" s="87" t="str">
        <f>IF(ISNUMBER('Full Database (hide)'!R18),"Yes                  See Page "&amp;'Full Database (hide)'!R18,"No")</f>
        <v>Yes                  See Page 14</v>
      </c>
      <c r="K24" s="262" t="str">
        <f>+'Full Database (hide)'!S18</f>
        <v>No</v>
      </c>
      <c r="L24" s="261" t="str">
        <f>'Full Database (hide)'!M18</f>
        <v>Not listed</v>
      </c>
      <c r="M24" s="89" t="str">
        <f>+'Full Database (hide)'!V18</f>
        <v>None</v>
      </c>
      <c r="N24" s="55"/>
    </row>
    <row r="25" spans="1:14" ht="45" x14ac:dyDescent="0.25">
      <c r="A25" s="63" t="str">
        <f>'Full Database (hide)'!A19</f>
        <v xml:space="preserve">ECR Calcium Hypochlorite granules </v>
      </c>
      <c r="B25" s="289" t="str">
        <f>+'Full Database (hide)'!B19</f>
        <v>•Aquafit
•ECR Aquachlor
•DPG Agchlor</v>
      </c>
      <c r="C25" s="498" t="str">
        <f>+'Full Database (hide)'!W19</f>
        <v>N/A</v>
      </c>
      <c r="D25" s="495"/>
      <c r="E25" s="154" t="str">
        <f>'Full Database (hide)'!N19</f>
        <v>86460-1</v>
      </c>
      <c r="F25" s="130" t="str">
        <f>HYPERLINK('Full Database (hide)'!O19,"Label PDF")</f>
        <v>Label PDF</v>
      </c>
      <c r="G25" s="164">
        <f>'Full Database (hide)'!T19</f>
        <v>40619</v>
      </c>
      <c r="H25" s="86" t="str">
        <f>IF(ISNUMBER('Full Database (hide)'!P19),"Yes                  See Page "&amp;'Full Database (hide)'!P19,"No")</f>
        <v>Yes                  See Page 7</v>
      </c>
      <c r="I25" s="120" t="str">
        <f>IF(ISNUMBER('Full Database (hide)'!Q19),"Yes                  See Page "&amp;'Full Database (hide)'!Q19,"No")</f>
        <v>Yes                  See Page 13</v>
      </c>
      <c r="J25" s="87" t="str">
        <f>IF(ISNUMBER('Full Database (hide)'!R19),"Yes                  See Page "&amp;'Full Database (hide)'!R19,"No")</f>
        <v>Yes                  See Page 14</v>
      </c>
      <c r="K25" s="262" t="str">
        <f>+'Full Database (hide)'!S19</f>
        <v>No</v>
      </c>
      <c r="L25" s="261" t="str">
        <f>'Full Database (hide)'!M19</f>
        <v>Not listed</v>
      </c>
      <c r="M25" s="89" t="str">
        <f>+'Full Database (hide)'!V19</f>
        <v>None</v>
      </c>
      <c r="N25" s="55"/>
    </row>
    <row r="26" spans="1:14" ht="60" x14ac:dyDescent="0.25">
      <c r="A26" s="63" t="str">
        <f>'Full Database (hide)'!A20</f>
        <v>ECR Calcium Hypochlorite T</v>
      </c>
      <c r="B26" s="289" t="str">
        <f>+'Full Database (hide)'!B20</f>
        <v>•Aquafit T1
•Aquafit T3
•ECR Aquachlor T1
•ECR Aquachlor T3</v>
      </c>
      <c r="C26" s="498" t="str">
        <f>+'Full Database (hide)'!W20</f>
        <v>N/A</v>
      </c>
      <c r="D26" s="495"/>
      <c r="E26" s="154" t="str">
        <f>'Full Database (hide)'!N20</f>
        <v>86460-3</v>
      </c>
      <c r="F26" s="130" t="str">
        <f>HYPERLINK('Full Database (hide)'!O20,"Label PDF")</f>
        <v>Label PDF</v>
      </c>
      <c r="G26" s="164">
        <f>'Full Database (hide)'!T20</f>
        <v>40619</v>
      </c>
      <c r="H26" s="86" t="str">
        <f>IF(ISNUMBER('Full Database (hide)'!P20),"Yes                  See Page "&amp;'Full Database (hide)'!P20,"No")</f>
        <v>Yes                  See Page 7</v>
      </c>
      <c r="I26" s="120" t="str">
        <f>IF(ISNUMBER('Full Database (hide)'!Q20),"Yes                  See Page "&amp;'Full Database (hide)'!Q20,"No")</f>
        <v>Yes                  See Page 12</v>
      </c>
      <c r="J26" s="87" t="str">
        <f>IF(ISNUMBER('Full Database (hide)'!R20),"Yes                  See Page "&amp;'Full Database (hide)'!R20,"No")</f>
        <v>Yes                  See Page 14</v>
      </c>
      <c r="K26" s="262" t="str">
        <f>+'Full Database (hide)'!S20</f>
        <v>No</v>
      </c>
      <c r="L26" s="261" t="str">
        <f>'Full Database (hide)'!M20</f>
        <v>Not listed</v>
      </c>
      <c r="M26" s="89" t="str">
        <f>+'Full Database (hide)'!V20</f>
        <v>None</v>
      </c>
      <c r="N26" s="55"/>
    </row>
    <row r="27" spans="1:14" ht="30" x14ac:dyDescent="0.25">
      <c r="A27" s="63" t="str">
        <f>'Full Database (hide)'!A21</f>
        <v>EnviroChlorite 15</v>
      </c>
      <c r="B27" s="289" t="str">
        <f>+'Full Database (hide)'!B21</f>
        <v>N/A</v>
      </c>
      <c r="C27" s="498" t="str">
        <f>+'Full Database (hide)'!W21</f>
        <v>N/A</v>
      </c>
      <c r="D27" s="495"/>
      <c r="E27" s="154" t="str">
        <f>'Full Database (hide)'!N21</f>
        <v>63838-21</v>
      </c>
      <c r="F27" s="130" t="str">
        <f>HYPERLINK('Full Database (hide)'!O21,"Label PDF")</f>
        <v>Label PDF</v>
      </c>
      <c r="G27" s="164">
        <f>'Full Database (hide)'!T21</f>
        <v>42537</v>
      </c>
      <c r="H27" s="86" t="str">
        <f>IF(ISNUMBER('Full Database (hide)'!P21),"Yes                  See Page "&amp;'Full Database (hide)'!P21,"No")</f>
        <v>No</v>
      </c>
      <c r="I27" s="120" t="str">
        <f>IF(ISNUMBER('Full Database (hide)'!Q21),"Yes                  See Page "&amp;'Full Database (hide)'!Q21,"No")</f>
        <v>No</v>
      </c>
      <c r="J27" s="87" t="str">
        <f>IF(ISNUMBER('Full Database (hide)'!R21),"Yes                  See Page "&amp;'Full Database (hide)'!R21,"No")</f>
        <v>Yes                  See Page 3</v>
      </c>
      <c r="K27" s="262" t="str">
        <f>+'Full Database (hide)'!S21</f>
        <v>No</v>
      </c>
      <c r="L27" s="261" t="str">
        <f>'Full Database (hide)'!M21</f>
        <v>Allowed with restrictions</v>
      </c>
      <c r="M27" s="89" t="str">
        <f>+'Full Database (hide)'!V21</f>
        <v>None</v>
      </c>
      <c r="N27" s="55"/>
    </row>
    <row r="28" spans="1:14" ht="30" x14ac:dyDescent="0.25">
      <c r="A28" s="63" t="str">
        <f>'Full Database (hide)'!A22</f>
        <v>EnviroChlorite 7.5</v>
      </c>
      <c r="B28" s="289" t="str">
        <f>+'Full Database (hide)'!B22</f>
        <v>•Chlorcide
•Surecide AH</v>
      </c>
      <c r="C28" s="498" t="str">
        <f>+'Full Database (hide)'!W22</f>
        <v>N/A</v>
      </c>
      <c r="D28" s="495"/>
      <c r="E28" s="154" t="str">
        <f>'Full Database (hide)'!N22</f>
        <v>63838-24</v>
      </c>
      <c r="F28" s="130" t="str">
        <f>HYPERLINK('Full Database (hide)'!O22,"Label PDF")</f>
        <v>Label PDF</v>
      </c>
      <c r="G28" s="164">
        <f>'Full Database (hide)'!T22</f>
        <v>43802</v>
      </c>
      <c r="H28" s="86" t="str">
        <f>IF(ISNUMBER('Full Database (hide)'!P22),"Yes                  See Page "&amp;'Full Database (hide)'!P22,"No")</f>
        <v>No</v>
      </c>
      <c r="I28" s="120" t="str">
        <f>IF(ISNUMBER('Full Database (hide)'!Q22),"Yes                  See Page "&amp;'Full Database (hide)'!Q22,"No")</f>
        <v>No</v>
      </c>
      <c r="J28" s="87" t="str">
        <f>IF(ISNUMBER('Full Database (hide)'!R22),"Yes                  See Page "&amp;'Full Database (hide)'!R22,"No")</f>
        <v>Yes                  See Page 5</v>
      </c>
      <c r="K28" s="262" t="str">
        <f>+'Full Database (hide)'!S22</f>
        <v>No</v>
      </c>
      <c r="L28" s="261" t="str">
        <f>'Full Database (hide)'!M22</f>
        <v>Allowed with restrictions</v>
      </c>
      <c r="M28" s="89" t="str">
        <f>+'Full Database (hide)'!V22</f>
        <v>None</v>
      </c>
      <c r="N28" s="55"/>
    </row>
    <row r="29" spans="1:14" ht="30" x14ac:dyDescent="0.25">
      <c r="A29" s="63" t="str">
        <f>'Full Database (hide)'!A23</f>
        <v>Ercopure BCD-15</v>
      </c>
      <c r="B29" s="289" t="str">
        <f>+'Full Database (hide)'!B23</f>
        <v>•Ercopure BCD-15
•Adox 1875</v>
      </c>
      <c r="C29" s="498" t="str">
        <f>+'Full Database (hide)'!W23</f>
        <v>N/A</v>
      </c>
      <c r="D29" s="495"/>
      <c r="E29" s="154" t="str">
        <f>'Full Database (hide)'!N23</f>
        <v>9150-13</v>
      </c>
      <c r="F29" s="130" t="str">
        <f>HYPERLINK('Full Database (hide)'!O23,"Label PDF")</f>
        <v>Label PDF</v>
      </c>
      <c r="G29" s="164">
        <f>'Full Database (hide)'!T23</f>
        <v>43866</v>
      </c>
      <c r="H29" s="86" t="str">
        <f>IF(ISNUMBER('Full Database (hide)'!P23),"Yes                  See Page "&amp;'Full Database (hide)'!P23,"No")</f>
        <v>Yes                  See Page 7</v>
      </c>
      <c r="I29" s="120" t="str">
        <f>IF(ISNUMBER('Full Database (hide)'!Q23),"Yes                  See Page "&amp;'Full Database (hide)'!Q23,"No")</f>
        <v>Yes                  See Page 7</v>
      </c>
      <c r="J29" s="87" t="str">
        <f>IF(ISNUMBER('Full Database (hide)'!R23),"Yes                  See Page "&amp;'Full Database (hide)'!R23,"No")</f>
        <v>Yes                  See Page 8</v>
      </c>
      <c r="K29" s="262" t="str">
        <f>+'Full Database (hide)'!S23</f>
        <v>No</v>
      </c>
      <c r="L29" s="261" t="str">
        <f>'Full Database (hide)'!M23</f>
        <v>Not listed</v>
      </c>
      <c r="M29" s="89" t="str">
        <f>+'Full Database (hide)'!V23</f>
        <v>Formerly named Adox BCD-15</v>
      </c>
      <c r="N29" s="55"/>
    </row>
    <row r="30" spans="1:14" ht="45" x14ac:dyDescent="0.25">
      <c r="A30" s="63" t="str">
        <f>'Full Database (hide)'!A24</f>
        <v>Ercopure BCD-25</v>
      </c>
      <c r="B30" s="289" t="str">
        <f>+'Full Database (hide)'!B24</f>
        <v>•Adox 8125
•Adox BCD-25
•Aseptrol 8125</v>
      </c>
      <c r="C30" s="498" t="str">
        <f>+'Full Database (hide)'!W24</f>
        <v>N/A</v>
      </c>
      <c r="D30" s="495"/>
      <c r="E30" s="154" t="str">
        <f>'Full Database (hide)'!N24</f>
        <v>9150-7</v>
      </c>
      <c r="F30" s="130" t="str">
        <f>HYPERLINK('Full Database (hide)'!O24,"Label PDF")</f>
        <v>Label PDF</v>
      </c>
      <c r="G30" s="164">
        <f>'Full Database (hide)'!T24</f>
        <v>43921</v>
      </c>
      <c r="H30" s="86" t="str">
        <f>IF(ISNUMBER('Full Database (hide)'!P24),"Yes                  See Page "&amp;'Full Database (hide)'!P24,"No")</f>
        <v>Yes                  See Page 6</v>
      </c>
      <c r="I30" s="120" t="str">
        <f>IF(ISNUMBER('Full Database (hide)'!Q24),"Yes                  See Page "&amp;'Full Database (hide)'!Q24,"No")</f>
        <v>Yes                  See Page 7</v>
      </c>
      <c r="J30" s="87" t="str">
        <f>IF(ISNUMBER('Full Database (hide)'!R24),"Yes                  See Page "&amp;'Full Database (hide)'!R24,"No")</f>
        <v>Yes                  See Page 7</v>
      </c>
      <c r="K30" s="262" t="str">
        <f>+'Full Database (hide)'!S24</f>
        <v>No</v>
      </c>
      <c r="L30" s="261" t="str">
        <f>'Full Database (hide)'!M24</f>
        <v>Not listed</v>
      </c>
      <c r="M30" s="89" t="str">
        <f>+'Full Database (hide)'!V24</f>
        <v>Formerly named Adox 3125</v>
      </c>
      <c r="N30" s="55"/>
    </row>
    <row r="31" spans="1:14" ht="30" x14ac:dyDescent="0.25">
      <c r="A31" s="63" t="str">
        <f>'Full Database (hide)'!A25</f>
        <v>Ercopure BCD-7.5</v>
      </c>
      <c r="B31" s="289" t="str">
        <f>+'Full Database (hide)'!B25</f>
        <v>•Adox BCD-7.5</v>
      </c>
      <c r="C31" s="498" t="str">
        <f>+'Full Database (hide)'!W25</f>
        <v>N/A</v>
      </c>
      <c r="D31" s="495"/>
      <c r="E31" s="154" t="str">
        <f>'Full Database (hide)'!N25</f>
        <v>9150-8</v>
      </c>
      <c r="F31" s="130" t="str">
        <f>HYPERLINK('Full Database (hide)'!O25,"Label PDF")</f>
        <v>Label PDF</v>
      </c>
      <c r="G31" s="164">
        <f>'Full Database (hide)'!T25</f>
        <v>43921</v>
      </c>
      <c r="H31" s="86" t="str">
        <f>IF(ISNUMBER('Full Database (hide)'!P25),"Yes                  See Page "&amp;'Full Database (hide)'!P25,"No")</f>
        <v>Yes                  See Page 7</v>
      </c>
      <c r="I31" s="120" t="str">
        <f>IF(ISNUMBER('Full Database (hide)'!Q25),"Yes                  See Page "&amp;'Full Database (hide)'!Q25,"No")</f>
        <v>Yes                  See Page 7</v>
      </c>
      <c r="J31" s="87" t="str">
        <f>IF(ISNUMBER('Full Database (hide)'!R25),"Yes                  See Page "&amp;'Full Database (hide)'!R25,"No")</f>
        <v>Yes                  See Page 8</v>
      </c>
      <c r="K31" s="262" t="str">
        <f>+'Full Database (hide)'!S25</f>
        <v>No</v>
      </c>
      <c r="L31" s="261" t="str">
        <f>'Full Database (hide)'!M25</f>
        <v>Not listed</v>
      </c>
      <c r="M31" s="89" t="str">
        <f>+'Full Database (hide)'!V25</f>
        <v>Formerly named Adox 750</v>
      </c>
      <c r="N31" s="55"/>
    </row>
    <row r="32" spans="1:14" ht="30" x14ac:dyDescent="0.25">
      <c r="A32" s="63" t="str">
        <f>'Full Database (hide)'!A26</f>
        <v>Freshgard 72</v>
      </c>
      <c r="B32" s="289" t="str">
        <f>+'Full Database (hide)'!B26</f>
        <v>N/A</v>
      </c>
      <c r="C32" s="498" t="str">
        <f>+'Full Database (hide)'!W26</f>
        <v>N/A</v>
      </c>
      <c r="D32" s="495"/>
      <c r="E32" s="154" t="str">
        <f>'Full Database (hide)'!N26</f>
        <v>8764-54</v>
      </c>
      <c r="F32" s="130" t="str">
        <f>HYPERLINK('Full Database (hide)'!O26,"Label PDF")</f>
        <v>Label PDF</v>
      </c>
      <c r="G32" s="164">
        <f>'Full Database (hide)'!T26</f>
        <v>41344</v>
      </c>
      <c r="H32" s="86" t="str">
        <f>IF(ISNUMBER('Full Database (hide)'!P26),"Yes                  See Page "&amp;'Full Database (hide)'!P26,"No")</f>
        <v>Yes                  See Page 6</v>
      </c>
      <c r="I32" s="120" t="str">
        <f>IF(ISNUMBER('Full Database (hide)'!Q26),"Yes                  See Page "&amp;'Full Database (hide)'!Q26,"No")</f>
        <v>Yes                  See Page 5</v>
      </c>
      <c r="J32" s="87" t="str">
        <f>IF(ISNUMBER('Full Database (hide)'!R26),"Yes                  See Page "&amp;'Full Database (hide)'!R26,"No")</f>
        <v>No</v>
      </c>
      <c r="K32" s="262" t="str">
        <f>+'Full Database (hide)'!S26</f>
        <v>No</v>
      </c>
      <c r="L32" s="261" t="str">
        <f>'Full Database (hide)'!M26</f>
        <v>Not listed</v>
      </c>
      <c r="M32" s="89" t="str">
        <f>+'Full Database (hide)'!V26</f>
        <v>None</v>
      </c>
      <c r="N32" s="55"/>
    </row>
    <row r="33" spans="1:14" ht="375" x14ac:dyDescent="0.25">
      <c r="A33" s="63" t="str">
        <f>'Full Database (hide)'!A27</f>
        <v xml:space="preserve">HTH Dry Chlorinator Tablets for Swimming Pools </v>
      </c>
      <c r="B33" s="289" t="str">
        <f>+'Full Database (hide)'!B27</f>
        <v>•Calcium Hypochlorite Tablets 68
•CCH Calcium Hypochlorite Tablets
•CCH Tablets
•Constant-Chlor Dry Chlorinator Tablets for swimming pools
•DryTec Calcium Hypochlorite Briquettes
•DryTec FG Briquettes
•DryTec FG Briquettes (Food Grade)
•DryTec FG Briquettes for Food Contact Applications
•DryTec FG Calcium Hypochlorite Briquettes
•Frexus Calcium Hypochlorite Briquettes
•HTH Automatic CHlorinator Feeder Tablets for Swimming Pools
•HTH Chlorinating Briquettes Chlorinator
•HTH Clean n' Scrub Tablets
•HTH Clean n' Scrub Tablets Chlorinator
•HTH Constant-Chlor Dry Chlorinator Tablets for Swimming Pools
•HTH Poolife Active Cleaning</v>
      </c>
      <c r="C33" s="498" t="str">
        <f>+'Full Database (hide)'!W27</f>
        <v>N/A</v>
      </c>
      <c r="D33" s="495"/>
      <c r="E33" s="154" t="str">
        <f>'Full Database (hide)'!N27</f>
        <v>1258-969</v>
      </c>
      <c r="F33" s="130" t="str">
        <f>HYPERLINK('Full Database (hide)'!O27,"Label PDF")</f>
        <v>Label PDF</v>
      </c>
      <c r="G33" s="164">
        <f>'Full Database (hide)'!T27</f>
        <v>41340</v>
      </c>
      <c r="H33" s="86" t="str">
        <f>IF(ISNUMBER('Full Database (hide)'!P27),"Yes                  See Page "&amp;'Full Database (hide)'!P27,"No")</f>
        <v>Yes                  See Page 12</v>
      </c>
      <c r="I33" s="120" t="str">
        <f>IF(ISNUMBER('Full Database (hide)'!Q27),"Yes                  See Page "&amp;'Full Database (hide)'!Q27,"No")</f>
        <v>Yes                  See Page 20</v>
      </c>
      <c r="J33" s="87" t="str">
        <f>IF(ISNUMBER('Full Database (hide)'!R27),"Yes                  See Page "&amp;'Full Database (hide)'!R27,"No")</f>
        <v>Yes                  See Page 24</v>
      </c>
      <c r="K33" s="262" t="str">
        <f>+'Full Database (hide)'!S27</f>
        <v>No</v>
      </c>
      <c r="L33" s="261" t="str">
        <f>'Full Database (hide)'!M27</f>
        <v>Not listed</v>
      </c>
      <c r="M33" s="89" t="str">
        <f>+'Full Database (hide)'!V27</f>
        <v>None</v>
      </c>
      <c r="N33" s="55"/>
    </row>
    <row r="34" spans="1:14" ht="30" x14ac:dyDescent="0.25">
      <c r="A34" s="63" t="str">
        <f>'Full Database (hide)'!A28</f>
        <v>Hypo 150</v>
      </c>
      <c r="B34" s="289" t="str">
        <f>+'Full Database (hide)'!B28</f>
        <v>N/A</v>
      </c>
      <c r="C34" s="498" t="str">
        <f>+'Full Database (hide)'!W28</f>
        <v>N/A</v>
      </c>
      <c r="D34" s="495"/>
      <c r="E34" s="154" t="str">
        <f>'Full Database (hide)'!N28</f>
        <v>67649-20001</v>
      </c>
      <c r="F34" s="130" t="str">
        <f>HYPERLINK('Full Database (hide)'!O28,"Label PDF")</f>
        <v>Label PDF</v>
      </c>
      <c r="G34" s="164">
        <f>'Full Database (hide)'!T28</f>
        <v>42566</v>
      </c>
      <c r="H34" s="86" t="str">
        <f>IF(ISNUMBER('Full Database (hide)'!P28),"Yes                  See Page "&amp;'Full Database (hide)'!P28,"No")</f>
        <v>Yes                  See Page 8</v>
      </c>
      <c r="I34" s="120" t="str">
        <f>IF(ISNUMBER('Full Database (hide)'!Q28),"Yes                  See Page "&amp;'Full Database (hide)'!Q28,"No")</f>
        <v>Yes                  See Page 18</v>
      </c>
      <c r="J34" s="87" t="str">
        <f>IF(ISNUMBER('Full Database (hide)'!R28),"Yes                  See Page "&amp;'Full Database (hide)'!R28,"No")</f>
        <v>No</v>
      </c>
      <c r="K34" s="262" t="str">
        <f>+'Full Database (hide)'!S28</f>
        <v>No</v>
      </c>
      <c r="L34" s="261" t="str">
        <f>'Full Database (hide)'!M28</f>
        <v>Not listed</v>
      </c>
      <c r="M34" s="89" t="str">
        <f>+'Full Database (hide)'!V28</f>
        <v>None</v>
      </c>
      <c r="N34" s="55"/>
    </row>
    <row r="35" spans="1:14" ht="60" x14ac:dyDescent="0.25">
      <c r="A35" s="63" t="str">
        <f>'Full Database (hide)'!A29</f>
        <v xml:space="preserve">Induclor </v>
      </c>
      <c r="B35" s="289" t="str">
        <f>+'Full Database (hide)'!B29</f>
        <v>•Incredipool Calcium Hypochlorite Granules
•Americhlor Calcium Hypochlorite Granules</v>
      </c>
      <c r="C35" s="498" t="str">
        <f>+'Full Database (hide)'!W29</f>
        <v>N/A</v>
      </c>
      <c r="D35" s="495"/>
      <c r="E35" s="154" t="str">
        <f>'Full Database (hide)'!N29</f>
        <v>748-239</v>
      </c>
      <c r="F35" s="130" t="str">
        <f>HYPERLINK('Full Database (hide)'!O29,"Label PDF")</f>
        <v>Label PDF</v>
      </c>
      <c r="G35" s="164">
        <f>'Full Database (hide)'!T29</f>
        <v>43923</v>
      </c>
      <c r="H35" s="86" t="str">
        <f>IF(ISNUMBER('Full Database (hide)'!P29),"Yes                  See Page "&amp;'Full Database (hide)'!P29,"No")</f>
        <v>Yes                  See Page 16</v>
      </c>
      <c r="I35" s="120" t="str">
        <f>IF(ISNUMBER('Full Database (hide)'!Q29),"Yes                  See Page "&amp;'Full Database (hide)'!Q29,"No")</f>
        <v>Yes                  See Page 23</v>
      </c>
      <c r="J35" s="87" t="str">
        <f>IF(ISNUMBER('Full Database (hide)'!R29),"Yes                  See Page "&amp;'Full Database (hide)'!R29,"No")</f>
        <v>Yes                  See Page 28</v>
      </c>
      <c r="K35" s="262" t="str">
        <f>+'Full Database (hide)'!S29</f>
        <v>No</v>
      </c>
      <c r="L35" s="261" t="str">
        <f>'Full Database (hide)'!M29</f>
        <v>Allowed with restrictions</v>
      </c>
      <c r="M35" s="89" t="str">
        <f>+'Full Database (hide)'!V29</f>
        <v>None</v>
      </c>
      <c r="N35" s="55"/>
    </row>
    <row r="36" spans="1:14" ht="135" x14ac:dyDescent="0.25">
      <c r="A36" s="63" t="str">
        <f>'Full Database (hide)'!A30</f>
        <v>Jet-Ag</v>
      </c>
      <c r="B36" s="289" t="str">
        <f>+'Full Database (hide)'!B30</f>
        <v>•Diamante 5.0
•Evocade
•Jet Fog
•Jet Water Irrigation
•Jet-Ag Post Harvest Storage 
•Jet-PH Potato Wash
•Jet-Ag 5
•Perafog
•Recurve 5.0</v>
      </c>
      <c r="C36" s="498" t="str">
        <f>+'Full Database (hide)'!W30</f>
        <v>N/A</v>
      </c>
      <c r="D36" s="495"/>
      <c r="E36" s="154" t="str">
        <f>'Full Database (hide)'!N30</f>
        <v>84059-32</v>
      </c>
      <c r="F36" s="130" t="str">
        <f>HYPERLINK('Full Database (hide)'!O30,"Label PDF")</f>
        <v>Label PDF</v>
      </c>
      <c r="G36" s="164">
        <f>'Full Database (hide)'!T30</f>
        <v>44085</v>
      </c>
      <c r="H36" s="86" t="str">
        <f>IF(ISNUMBER('Full Database (hide)'!P30),"Yes                  See Page "&amp;'Full Database (hide)'!P30,"No")</f>
        <v>No</v>
      </c>
      <c r="I36" s="120" t="str">
        <f>IF(ISNUMBER('Full Database (hide)'!Q30),"Yes                  See Page "&amp;'Full Database (hide)'!Q30,"No")</f>
        <v>No</v>
      </c>
      <c r="J36" s="87" t="str">
        <f>IF(ISNUMBER('Full Database (hide)'!R30),"Yes                  See Page "&amp;'Full Database (hide)'!R30,"No")</f>
        <v>Yes                  See Page 9</v>
      </c>
      <c r="K36" s="262" t="str">
        <f>+'Full Database (hide)'!S30</f>
        <v>No</v>
      </c>
      <c r="L36" s="261" t="str">
        <f>'Full Database (hide)'!M30</f>
        <v>Allowed with restrictions</v>
      </c>
      <c r="M36" s="89" t="str">
        <f>+'Full Database (hide)'!V30</f>
        <v>None</v>
      </c>
      <c r="N36" s="55"/>
    </row>
    <row r="37" spans="1:14" ht="45" x14ac:dyDescent="0.25">
      <c r="A37" s="63" t="str">
        <f>'Full Database (hide)'!A31</f>
        <v>Jet-Ag 15%</v>
      </c>
      <c r="B37" s="289" t="str">
        <f>+'Full Database (hide)'!B31</f>
        <v>•Diamante 15.0
•Jet Ag 15
•Recurve 15.0</v>
      </c>
      <c r="C37" s="498" t="str">
        <f>+'Full Database (hide)'!W31</f>
        <v>N/A</v>
      </c>
      <c r="D37" s="495"/>
      <c r="E37" s="154" t="str">
        <f>'Full Database (hide)'!N31</f>
        <v>84059-33</v>
      </c>
      <c r="F37" s="130" t="str">
        <f>HYPERLINK('Full Database (hide)'!O31,"Label PDF")</f>
        <v>Label PDF</v>
      </c>
      <c r="G37" s="164">
        <f>'Full Database (hide)'!T31</f>
        <v>44110</v>
      </c>
      <c r="H37" s="86" t="str">
        <f>IF(ISNUMBER('Full Database (hide)'!P31),"Yes                  See Page "&amp;'Full Database (hide)'!P31,"No")</f>
        <v>No</v>
      </c>
      <c r="I37" s="120" t="str">
        <f>IF(ISNUMBER('Full Database (hide)'!Q31),"Yes                  See Page "&amp;'Full Database (hide)'!Q31,"No")</f>
        <v>No</v>
      </c>
      <c r="J37" s="87" t="str">
        <f>IF(ISNUMBER('Full Database (hide)'!R31),"Yes                  See Page "&amp;'Full Database (hide)'!R31,"No")</f>
        <v>Yes                  See Page 6</v>
      </c>
      <c r="K37" s="262" t="str">
        <f>+'Full Database (hide)'!S31</f>
        <v>No</v>
      </c>
      <c r="L37" s="261" t="str">
        <f>'Full Database (hide)'!M31</f>
        <v>Allowed with restrictions</v>
      </c>
      <c r="M37" s="89" t="str">
        <f>+'Full Database (hide)'!V31</f>
        <v>None</v>
      </c>
      <c r="N37" s="55"/>
    </row>
    <row r="38" spans="1:14" ht="30" x14ac:dyDescent="0.25">
      <c r="A38" s="63" t="str">
        <f>'Full Database (hide)'!A32</f>
        <v>LFI Sanitizer</v>
      </c>
      <c r="B38" s="289" t="str">
        <f>+'Full Database (hide)'!B32</f>
        <v>•LFI</v>
      </c>
      <c r="C38" s="498" t="str">
        <f>+'Full Database (hide)'!W32</f>
        <v>N/A</v>
      </c>
      <c r="D38" s="495"/>
      <c r="E38" s="154" t="str">
        <f>'Full Database (hide)'!N32</f>
        <v>4959-18</v>
      </c>
      <c r="F38" s="130" t="str">
        <f>HYPERLINK('Full Database (hide)'!O32,"Label PDF")</f>
        <v>Label PDF</v>
      </c>
      <c r="G38" s="164">
        <f>'Full Database (hide)'!T32</f>
        <v>43021</v>
      </c>
      <c r="H38" s="86" t="str">
        <f>IF(ISNUMBER('Full Database (hide)'!P32),"Yes                  See Page "&amp;'Full Database (hide)'!P32,"No")</f>
        <v>Yes                  See Page 3</v>
      </c>
      <c r="I38" s="120" t="str">
        <f>IF(ISNUMBER('Full Database (hide)'!Q32),"Yes                  See Page "&amp;'Full Database (hide)'!Q32,"No")</f>
        <v>No</v>
      </c>
      <c r="J38" s="87" t="str">
        <f>IF(ISNUMBER('Full Database (hide)'!R32),"Yes                  See Page "&amp;'Full Database (hide)'!R32,"No")</f>
        <v>No</v>
      </c>
      <c r="K38" s="262" t="str">
        <f>+'Full Database (hide)'!S32</f>
        <v>No</v>
      </c>
      <c r="L38" s="261" t="str">
        <f>'Full Database (hide)'!M32</f>
        <v>Not listed</v>
      </c>
      <c r="M38" s="89" t="str">
        <f>+'Full Database (hide)'!V32</f>
        <v>None</v>
      </c>
      <c r="N38" s="55"/>
    </row>
    <row r="39" spans="1:14" ht="30" x14ac:dyDescent="0.25">
      <c r="A39" s="63" t="str">
        <f>'Full Database (hide)'!A33</f>
        <v>Liquichlor 12.5% Solution</v>
      </c>
      <c r="B39" s="289" t="str">
        <f>+'Full Database (hide)'!B33</f>
        <v>•Supershock</v>
      </c>
      <c r="C39" s="498" t="str">
        <f>+'Full Database (hide)'!W33</f>
        <v>N/A</v>
      </c>
      <c r="D39" s="495"/>
      <c r="E39" s="154" t="str">
        <f>'Full Database (hide)'!N33</f>
        <v>550-198</v>
      </c>
      <c r="F39" s="130" t="str">
        <f>HYPERLINK('Full Database (hide)'!O33,"Label PDF")</f>
        <v>Label PDF</v>
      </c>
      <c r="G39" s="164">
        <f>'Full Database (hide)'!T33</f>
        <v>44118</v>
      </c>
      <c r="H39" s="86" t="str">
        <f>IF(ISNUMBER('Full Database (hide)'!P33),"Yes                  See Page "&amp;'Full Database (hide)'!P33,"No")</f>
        <v>Yes                  See Page 7</v>
      </c>
      <c r="I39" s="120" t="str">
        <f>IF(ISNUMBER('Full Database (hide)'!Q33),"Yes                  See Page "&amp;'Full Database (hide)'!Q33,"No")</f>
        <v>Yes                  See Page 15</v>
      </c>
      <c r="J39" s="87" t="str">
        <f>IF(ISNUMBER('Full Database (hide)'!R33),"Yes                  See Page "&amp;'Full Database (hide)'!R33,"No")</f>
        <v>No</v>
      </c>
      <c r="K39" s="262" t="str">
        <f>+'Full Database (hide)'!S33</f>
        <v>No</v>
      </c>
      <c r="L39" s="261" t="str">
        <f>'Full Database (hide)'!M33</f>
        <v>Not listed</v>
      </c>
      <c r="M39" s="89" t="str">
        <f>+'Full Database (hide)'!V33</f>
        <v>None</v>
      </c>
      <c r="N39" s="55"/>
    </row>
    <row r="40" spans="1:14" ht="30" x14ac:dyDescent="0.25">
      <c r="A40" s="63" t="str">
        <f>'Full Database (hide)'!A34</f>
        <v>Lonza Formulation S-21F</v>
      </c>
      <c r="B40" s="289" t="str">
        <f>+'Full Database (hide)'!B34</f>
        <v>•Simple Green D</v>
      </c>
      <c r="C40" s="498" t="str">
        <f>+'Full Database (hide)'!W34</f>
        <v>N/A</v>
      </c>
      <c r="D40" s="495"/>
      <c r="E40" s="154" t="str">
        <f>'Full Database (hide)'!N34</f>
        <v>6836-140</v>
      </c>
      <c r="F40" s="130" t="str">
        <f>HYPERLINK('Full Database (hide)'!O34,"Label PDF")</f>
        <v>Label PDF</v>
      </c>
      <c r="G40" s="164">
        <f>'Full Database (hide)'!T34</f>
        <v>44039</v>
      </c>
      <c r="H40" s="86" t="str">
        <f>IF(ISNUMBER('Full Database (hide)'!P34),"Yes                  See Page "&amp;'Full Database (hide)'!P34,"No")</f>
        <v>Yes                  See Page 23</v>
      </c>
      <c r="I40" s="120" t="str">
        <f>IF(ISNUMBER('Full Database (hide)'!Q34),"Yes                  See Page "&amp;'Full Database (hide)'!Q34,"No*")</f>
        <v>No*</v>
      </c>
      <c r="J40" s="87" t="str">
        <f>IF(ISNUMBER('Full Database (hide)'!R34),"Yes                  See Page "&amp;'Full Database (hide)'!R34,"No")</f>
        <v>No</v>
      </c>
      <c r="K40" s="262" t="str">
        <f>+'Full Database (hide)'!S34</f>
        <v>For Food Contact Surfaces</v>
      </c>
      <c r="L40" s="261" t="str">
        <f>'Full Database (hide)'!M34</f>
        <v>Not listed</v>
      </c>
      <c r="M40" s="89" t="str">
        <f>+'Full Database (hide)'!V34</f>
        <v>None</v>
      </c>
      <c r="N40" s="55"/>
    </row>
    <row r="41" spans="1:14" ht="30" x14ac:dyDescent="0.25">
      <c r="A41" s="63" t="str">
        <f>'Full Database (hide)'!A35</f>
        <v>Maguard 5626</v>
      </c>
      <c r="B41" s="289" t="str">
        <f>+'Full Database (hide)'!B35</f>
        <v xml:space="preserve">•PeroxySan X6
</v>
      </c>
      <c r="C41" s="498" t="str">
        <f>+'Full Database (hide)'!W35</f>
        <v>N/A</v>
      </c>
      <c r="D41" s="495"/>
      <c r="E41" s="154" t="str">
        <f>'Full Database (hide)'!N35</f>
        <v>10324-214</v>
      </c>
      <c r="F41" s="130" t="str">
        <f>HYPERLINK('Full Database (hide)'!O35,"Label PDF")</f>
        <v>Label PDF</v>
      </c>
      <c r="G41" s="164">
        <f>'Full Database (hide)'!T35</f>
        <v>44123</v>
      </c>
      <c r="H41" s="86" t="str">
        <f>IF(ISNUMBER('Full Database (hide)'!P35),"Yes                  See Page "&amp;'Full Database (hide)'!P35,"No")</f>
        <v>Yes                  See Page 20</v>
      </c>
      <c r="I41" s="120" t="str">
        <f>IF(ISNUMBER('Full Database (hide)'!Q35),"Yes                  See Page "&amp;'Full Database (hide)'!Q35,"No")</f>
        <v>Yes                  See Page 23</v>
      </c>
      <c r="J41" s="87" t="str">
        <f>IF(ISNUMBER('Full Database (hide)'!R35),"Yes                  See Page "&amp;'Full Database (hide)'!R35,"No")</f>
        <v>Yes                  See Page 30</v>
      </c>
      <c r="K41" s="262" t="str">
        <f>+'Full Database (hide)'!S35</f>
        <v>For Food Contact Surfaces</v>
      </c>
      <c r="L41" s="261" t="str">
        <f>'Full Database (hide)'!M35</f>
        <v>Allowed with restrictions</v>
      </c>
      <c r="M41" s="89" t="str">
        <f>+'Full Database (hide)'!V35</f>
        <v>None</v>
      </c>
      <c r="N41" s="55"/>
    </row>
    <row r="42" spans="1:14" ht="30" x14ac:dyDescent="0.25">
      <c r="A42" s="63" t="str">
        <f>'Full Database (hide)'!A36</f>
        <v>Olin Chlorine</v>
      </c>
      <c r="B42" s="289" t="str">
        <f>+'Full Database (hide)'!B36</f>
        <v>N/A</v>
      </c>
      <c r="C42" s="498" t="str">
        <f>+'Full Database (hide)'!W36</f>
        <v>N/A</v>
      </c>
      <c r="D42" s="495"/>
      <c r="E42" s="154" t="str">
        <f>'Full Database (hide)'!N36</f>
        <v>72315-1</v>
      </c>
      <c r="F42" s="130" t="str">
        <f>HYPERLINK('Full Database (hide)'!O36,"Label PDF")</f>
        <v>Label PDF</v>
      </c>
      <c r="G42" s="164">
        <f>'Full Database (hide)'!T36</f>
        <v>42324</v>
      </c>
      <c r="H42" s="86" t="str">
        <f>IF(ISNUMBER('Full Database (hide)'!P36),"Yes                  See Page "&amp;'Full Database (hide)'!P36,"No")</f>
        <v>Yes                  See Page 5</v>
      </c>
      <c r="I42" s="120" t="str">
        <f>IF(ISNUMBER('Full Database (hide)'!Q36),"Yes                  See Page "&amp;'Full Database (hide)'!Q36,"No")</f>
        <v>Yes                  See Page 5</v>
      </c>
      <c r="J42" s="87" t="str">
        <f>IF(ISNUMBER('Full Database (hide)'!R36),"Yes                  See Page "&amp;'Full Database (hide)'!R36,"No")</f>
        <v>No</v>
      </c>
      <c r="K42" s="262" t="str">
        <f>+'Full Database (hide)'!S36</f>
        <v>No</v>
      </c>
      <c r="L42" s="261" t="str">
        <f>'Full Database (hide)'!M36</f>
        <v>Not listed</v>
      </c>
      <c r="M42" s="89" t="str">
        <f>+'Full Database (hide)'!V36</f>
        <v>None</v>
      </c>
      <c r="N42" s="55"/>
    </row>
    <row r="43" spans="1:14" ht="30" x14ac:dyDescent="0.25">
      <c r="A43" s="63" t="str">
        <f>'Full Database (hide)'!A37</f>
        <v>Oxine</v>
      </c>
      <c r="B43" s="289" t="str">
        <f>+'Full Database (hide)'!B37</f>
        <v>•Respicide GP Disinfecting Solution
•Biovex</v>
      </c>
      <c r="C43" s="498" t="str">
        <f>+'Full Database (hide)'!W37</f>
        <v>N/A</v>
      </c>
      <c r="D43" s="495"/>
      <c r="E43" s="154" t="str">
        <f>'Full Database (hide)'!N37</f>
        <v>9804-1</v>
      </c>
      <c r="F43" s="130" t="str">
        <f>HYPERLINK('Full Database (hide)'!O37,"Label PDF")</f>
        <v>Label PDF</v>
      </c>
      <c r="G43" s="164">
        <f>'Full Database (hide)'!T37</f>
        <v>43930</v>
      </c>
      <c r="H43" s="86" t="str">
        <f>IF(ISNUMBER('Full Database (hide)'!P37),"Yes                  See Page "&amp;'Full Database (hide)'!P37,"No")</f>
        <v>Yes                  See Page 7</v>
      </c>
      <c r="I43" s="120" t="str">
        <f>IF(ISNUMBER('Full Database (hide)'!Q37),"Yes                  See Page "&amp;'Full Database (hide)'!Q37,"No")</f>
        <v>Yes                  See Page 8</v>
      </c>
      <c r="J43" s="87" t="str">
        <f>IF(ISNUMBER('Full Database (hide)'!R37),"Yes                  See Page "&amp;'Full Database (hide)'!R37,"No")</f>
        <v>Yes                  See Page 14</v>
      </c>
      <c r="K43" s="262" t="str">
        <f>+'Full Database (hide)'!S37</f>
        <v>No</v>
      </c>
      <c r="L43" s="261" t="str">
        <f>'Full Database (hide)'!M37</f>
        <v>Allowed with restrictions</v>
      </c>
      <c r="M43" s="89" t="str">
        <f>+'Full Database (hide)'!V37</f>
        <v>None</v>
      </c>
      <c r="N43" s="55"/>
    </row>
    <row r="44" spans="1:14" ht="135" x14ac:dyDescent="0.25">
      <c r="A44" s="63" t="str">
        <f>'Full Database (hide)'!A38</f>
        <v>Oxonia Active</v>
      </c>
      <c r="B44" s="289" t="str">
        <f>+'Full Database (hide)'!B38</f>
        <v>•A &amp; L Laboratories Deptil PA5
•Aspen Dairy SOlutions Peracid V
•Cosa Oxonia Active
•Deptil PA5
•Klenz Active
•Oxonia Active LS
•Oxy-Sept 333
•Peracid V
•Perasan B</v>
      </c>
      <c r="C44" s="498" t="str">
        <f>+'Full Database (hide)'!W38</f>
        <v>N/A</v>
      </c>
      <c r="D44" s="495"/>
      <c r="E44" s="154" t="str">
        <f>'Full Database (hide)'!N38</f>
        <v>1677-129</v>
      </c>
      <c r="F44" s="130" t="str">
        <f>HYPERLINK('Full Database (hide)'!O38,"Label PDF")</f>
        <v>Label PDF</v>
      </c>
      <c r="G44" s="164">
        <f>'Full Database (hide)'!T38</f>
        <v>43893</v>
      </c>
      <c r="H44" s="86" t="str">
        <f>IF(ISNUMBER('Full Database (hide)'!P38),"Yes                  See Page "&amp;'Full Database (hide)'!P38,"No")</f>
        <v>Yes                  See Page 4</v>
      </c>
      <c r="I44" s="120" t="str">
        <f>IF(ISNUMBER('Full Database (hide)'!Q38),"Yes                  See Page "&amp;'Full Database (hide)'!Q38,"No")</f>
        <v>No</v>
      </c>
      <c r="J44" s="87" t="str">
        <f>IF(ISNUMBER('Full Database (hide)'!R38),"Yes                  See Page "&amp;'Full Database (hide)'!R38,"No")</f>
        <v>No</v>
      </c>
      <c r="K44" s="262" t="str">
        <f>+'Full Database (hide)'!S38</f>
        <v>For Food Contact Surfaces</v>
      </c>
      <c r="L44" s="261" t="str">
        <f>'Full Database (hide)'!M38</f>
        <v>Allowed with restrictions</v>
      </c>
      <c r="M44" s="89" t="str">
        <f>+'Full Database (hide)'!V38</f>
        <v>None</v>
      </c>
      <c r="N44" s="55"/>
    </row>
    <row r="45" spans="1:14" ht="30" x14ac:dyDescent="0.25">
      <c r="A45" s="63" t="str">
        <f>'Full Database (hide)'!A39</f>
        <v>Pac-chlor 12.5%</v>
      </c>
      <c r="B45" s="289" t="str">
        <f>+'Full Database (hide)'!B39</f>
        <v>N/A</v>
      </c>
      <c r="C45" s="498" t="str">
        <f>+'Full Database (hide)'!W39</f>
        <v>N/A</v>
      </c>
      <c r="D45" s="495"/>
      <c r="E45" s="154" t="str">
        <f>'Full Database (hide)'!N39</f>
        <v>64864-55</v>
      </c>
      <c r="F45" s="130" t="str">
        <f>HYPERLINK('Full Database (hide)'!O39,"Label PDF")</f>
        <v>Label PDF</v>
      </c>
      <c r="G45" s="164">
        <f>'Full Database (hide)'!T39</f>
        <v>41575</v>
      </c>
      <c r="H45" s="86" t="str">
        <f>IF(ISNUMBER('Full Database (hide)'!P39),"Yes                  See Page "&amp;'Full Database (hide)'!P39,"No")</f>
        <v>Yes                  See Page 3</v>
      </c>
      <c r="I45" s="120" t="str">
        <f>IF(ISNUMBER('Full Database (hide)'!Q39),"Yes                  See Page "&amp;'Full Database (hide)'!Q39,"No")</f>
        <v>Yes                  See Page 3</v>
      </c>
      <c r="J45" s="87" t="str">
        <f>IF(ISNUMBER('Full Database (hide)'!R39),"Yes                  See Page "&amp;'Full Database (hide)'!R39,"No")</f>
        <v>No</v>
      </c>
      <c r="K45" s="262" t="str">
        <f>+'Full Database (hide)'!S39</f>
        <v>No</v>
      </c>
      <c r="L45" s="261" t="str">
        <f>'Full Database (hide)'!M39</f>
        <v>Not listed</v>
      </c>
      <c r="M45" s="89" t="str">
        <f>+'Full Database (hide)'!V39</f>
        <v>None</v>
      </c>
      <c r="N45" s="55"/>
    </row>
    <row r="46" spans="1:14" ht="45" x14ac:dyDescent="0.25">
      <c r="A46" s="63" t="str">
        <f>'Full Database (hide)'!A40</f>
        <v>Peraclean 15</v>
      </c>
      <c r="B46" s="289" t="str">
        <f>+'Full Database (hide)'!B40</f>
        <v>•Jet-Oxide 15
•Peraclean 15% (Peroxyacetic acid solution)</v>
      </c>
      <c r="C46" s="498" t="str">
        <f>+'Full Database (hide)'!W40</f>
        <v>N/A</v>
      </c>
      <c r="D46" s="495"/>
      <c r="E46" s="154" t="str">
        <f>'Full Database (hide)'!N40</f>
        <v xml:space="preserve">54289-
4 </v>
      </c>
      <c r="F46" s="130" t="str">
        <f>HYPERLINK('Full Database (hide)'!O40,"Label PDF")</f>
        <v>Label PDF</v>
      </c>
      <c r="G46" s="164">
        <f>'Full Database (hide)'!T40</f>
        <v>43788</v>
      </c>
      <c r="H46" s="86" t="str">
        <f>IF(ISNUMBER('Full Database (hide)'!P40),"Yes                  See Page "&amp;'Full Database (hide)'!P40,"No")</f>
        <v>Yes                  See Page 3</v>
      </c>
      <c r="I46" s="120" t="str">
        <f>IF(ISNUMBER('Full Database (hide)'!Q40),"Yes                  See Page "&amp;'Full Database (hide)'!Q40,"No")</f>
        <v>Yes                  See Page 3</v>
      </c>
      <c r="J46" s="87" t="str">
        <f>IF(ISNUMBER('Full Database (hide)'!R40),"Yes                  See Page "&amp;'Full Database (hide)'!R40,"No")</f>
        <v>Yes                  See Page 3</v>
      </c>
      <c r="K46" s="262" t="str">
        <f>+'Full Database (hide)'!S40</f>
        <v>For Food Contact Surfaces</v>
      </c>
      <c r="L46" s="261" t="str">
        <f>'Full Database (hide)'!M40</f>
        <v>Allowed with restrictions</v>
      </c>
      <c r="M46" s="89" t="str">
        <f>+'Full Database (hide)'!V40</f>
        <v>None</v>
      </c>
      <c r="N46" s="55"/>
    </row>
    <row r="47" spans="1:14" ht="30" x14ac:dyDescent="0.25">
      <c r="A47" s="63" t="str">
        <f>'Full Database (hide)'!A41</f>
        <v>Peraclean 5</v>
      </c>
      <c r="B47" s="289" t="str">
        <f>+'Full Database (hide)'!B41</f>
        <v>•Jet-Oxide</v>
      </c>
      <c r="C47" s="498" t="str">
        <f>+'Full Database (hide)'!W41</f>
        <v>N/A</v>
      </c>
      <c r="D47" s="495"/>
      <c r="E47" s="154" t="str">
        <f>'Full Database (hide)'!N41</f>
        <v>54289-3</v>
      </c>
      <c r="F47" s="130" t="str">
        <f>HYPERLINK('Full Database (hide)'!O41,"Label PDF")</f>
        <v>Label PDF</v>
      </c>
      <c r="G47" s="164">
        <f>'Full Database (hide)'!T41</f>
        <v>43228</v>
      </c>
      <c r="H47" s="86" t="str">
        <f>IF(ISNUMBER('Full Database (hide)'!P41),"Yes                  See Page "&amp;'Full Database (hide)'!P41,"No")</f>
        <v>Yes                  See Page 3</v>
      </c>
      <c r="I47" s="120" t="str">
        <f>IF(ISNUMBER('Full Database (hide)'!Q41),"Yes                  See Page "&amp;'Full Database (hide)'!Q41,"No")</f>
        <v>Yes                  See Page 3</v>
      </c>
      <c r="J47" s="87" t="str">
        <f>IF(ISNUMBER('Full Database (hide)'!R41),"Yes                  See Page "&amp;'Full Database (hide)'!R41,"No")</f>
        <v>No</v>
      </c>
      <c r="K47" s="262" t="str">
        <f>+'Full Database (hide)'!S41</f>
        <v>For Food Contact Surfaces</v>
      </c>
      <c r="L47" s="261" t="str">
        <f>'Full Database (hide)'!M41</f>
        <v>Allowed with restrictions</v>
      </c>
      <c r="M47" s="89" t="str">
        <f>+'Full Database (hide)'!V41</f>
        <v>None</v>
      </c>
      <c r="N47" s="55"/>
    </row>
    <row r="48" spans="1:14" ht="60" x14ac:dyDescent="0.25">
      <c r="A48" s="63" t="str">
        <f>'Full Database (hide)'!A42</f>
        <v>Perasan A (Sublabel A)</v>
      </c>
      <c r="B48" s="289" t="str">
        <f>+'Full Database (hide)'!B42</f>
        <v>•Peragreen 5.6%
•Bioside HS 5%
•Doom
•Oxysan</v>
      </c>
      <c r="C48" s="498" t="str">
        <f>+'Full Database (hide)'!W42</f>
        <v>Sublabel A: General Directions for Use (Perasan A)</v>
      </c>
      <c r="D48" s="495"/>
      <c r="E48" s="154" t="str">
        <f>'Full Database (hide)'!N42</f>
        <v>63838-1</v>
      </c>
      <c r="F48" s="130" t="str">
        <f>HYPERLINK('Full Database (hide)'!O42,"Label PDF")</f>
        <v>Label PDF</v>
      </c>
      <c r="G48" s="164">
        <f>'Full Database (hide)'!T42</f>
        <v>44106</v>
      </c>
      <c r="H48" s="86" t="str">
        <f>IF(ISNUMBER('Full Database (hide)'!P42),"Yes                  See Page "&amp;'Full Database (hide)'!P42,"No")</f>
        <v>Yes                  See Page 5</v>
      </c>
      <c r="I48" s="120" t="str">
        <f>IF(ISNUMBER('Full Database (hide)'!Q42),"Yes                  See Page "&amp;'Full Database (hide)'!Q42,"No")</f>
        <v>Yes                  See Page 9</v>
      </c>
      <c r="J48" s="87" t="str">
        <f>IF(ISNUMBER('Full Database (hide)'!R42),"Yes                  See Page "&amp;'Full Database (hide)'!R42,"No")</f>
        <v>No</v>
      </c>
      <c r="K48" s="262" t="str">
        <f>+'Full Database (hide)'!S42</f>
        <v>For Food Contact Surfaces</v>
      </c>
      <c r="L48" s="261" t="str">
        <f>'Full Database (hide)'!M42</f>
        <v>See Notes for restrictions</v>
      </c>
      <c r="M48" s="89" t="str">
        <f>+'Full Database (hide)'!V42</f>
        <v>OMRI Restrictions:  
Allowed as a Processing Santizer; 
Allowed with Restrictions for Pest Control</v>
      </c>
      <c r="N48" s="55"/>
    </row>
    <row r="49" spans="1:14" ht="60" x14ac:dyDescent="0.25">
      <c r="A49" s="63" t="str">
        <f>'Full Database (hide)'!A43</f>
        <v>Perasan A (Sublabel B)</v>
      </c>
      <c r="B49" s="289" t="str">
        <f>+'Full Database (hide)'!B43</f>
        <v>•Peragreen 5.6%
•Bioside HS 5%
•Doom
•Oxysan</v>
      </c>
      <c r="C49" s="498" t="str">
        <f>+'Full Database (hide)'!W43</f>
        <v>Sublabel B: Agricultural Uses (Peragreen 5.6)</v>
      </c>
      <c r="D49" s="495"/>
      <c r="E49" s="154" t="str">
        <f>'Full Database (hide)'!N43</f>
        <v>63838-1</v>
      </c>
      <c r="F49" s="130" t="str">
        <f>HYPERLINK('Full Database (hide)'!O43,"Label PDF")</f>
        <v>Label PDF</v>
      </c>
      <c r="G49" s="164">
        <f>'Full Database (hide)'!T43</f>
        <v>44106</v>
      </c>
      <c r="H49" s="86" t="str">
        <f>IF(ISNUMBER('Full Database (hide)'!P43),"Yes                  See Page "&amp;'Full Database (hide)'!P43,"No")</f>
        <v>No</v>
      </c>
      <c r="I49" s="120" t="str">
        <f>IF(ISNUMBER('Full Database (hide)'!Q43),"Yes                  See Page "&amp;'Full Database (hide)'!Q43,"No")</f>
        <v>Yes                  See Page 14</v>
      </c>
      <c r="J49" s="87" t="str">
        <f>IF(ISNUMBER('Full Database (hide)'!R43),"Yes                  See Page "&amp;'Full Database (hide)'!R43,"No")</f>
        <v>Yes                  See Page 15</v>
      </c>
      <c r="K49" s="262" t="str">
        <f>+'Full Database (hide)'!S43</f>
        <v>No</v>
      </c>
      <c r="L49" s="261" t="str">
        <f>'Full Database (hide)'!M43</f>
        <v>See Notes for restrictions</v>
      </c>
      <c r="M49" s="89" t="str">
        <f>+'Full Database (hide)'!V43</f>
        <v>OMRI Restrictions:  
Allowed as a Processing Santizer; 
Allowed with Restrictions for Pest Control</v>
      </c>
      <c r="N49" s="55"/>
    </row>
    <row r="50" spans="1:14" ht="30" x14ac:dyDescent="0.25">
      <c r="A50" s="63" t="str">
        <f>'Full Database (hide)'!A44</f>
        <v>Perasan C-5</v>
      </c>
      <c r="B50" s="289" t="str">
        <f>+'Full Database (hide)'!B44</f>
        <v>N/A</v>
      </c>
      <c r="C50" s="498" t="str">
        <f>+'Full Database (hide)'!W44</f>
        <v>N/A</v>
      </c>
      <c r="D50" s="495"/>
      <c r="E50" s="154" t="str">
        <f>'Full Database (hide)'!N44</f>
        <v>63838-13</v>
      </c>
      <c r="F50" s="130" t="str">
        <f>HYPERLINK('Full Database (hide)'!O44,"Label PDF")</f>
        <v>Label PDF</v>
      </c>
      <c r="G50" s="164">
        <f>'Full Database (hide)'!T44</f>
        <v>42481</v>
      </c>
      <c r="H50" s="86" t="str">
        <f>IF(ISNUMBER('Full Database (hide)'!P44),"Yes                  See Page "&amp;'Full Database (hide)'!P44,"No")</f>
        <v>Yes                  See Page 3</v>
      </c>
      <c r="I50" s="120" t="str">
        <f>IF(ISNUMBER('Full Database (hide)'!Q44),"Yes                  See Page "&amp;'Full Database (hide)'!Q44,"No")</f>
        <v>Yes                  See Page 3</v>
      </c>
      <c r="J50" s="87" t="str">
        <f>IF(ISNUMBER('Full Database (hide)'!R44),"Yes                  See Page "&amp;'Full Database (hide)'!R44,"No")</f>
        <v>No</v>
      </c>
      <c r="K50" s="262" t="str">
        <f>+'Full Database (hide)'!S44</f>
        <v>For Food Contact Surfaces</v>
      </c>
      <c r="L50" s="261" t="str">
        <f>'Full Database (hide)'!M44</f>
        <v>Not listed</v>
      </c>
      <c r="M50" s="89" t="str">
        <f>+'Full Database (hide)'!V44</f>
        <v>None</v>
      </c>
      <c r="N50" s="55"/>
    </row>
    <row r="51" spans="1:14" ht="45" x14ac:dyDescent="0.25">
      <c r="A51" s="63" t="str">
        <f>'Full Database (hide)'!A45</f>
        <v>Perasan OG (Sublabel A)</v>
      </c>
      <c r="B51" s="289" t="str">
        <f>+'Full Database (hide)'!B45</f>
        <v>•Peragreeen 22 ww
•Peragreen 22</v>
      </c>
      <c r="C51" s="498" t="str">
        <f>+'Full Database (hide)'!W45</f>
        <v>Sublabel A: General Directions for Use (Perasan OG)</v>
      </c>
      <c r="D51" s="495"/>
      <c r="E51" s="154" t="str">
        <f>'Full Database (hide)'!N45</f>
        <v>63838-20</v>
      </c>
      <c r="F51" s="130" t="str">
        <f>HYPERLINK('Full Database (hide)'!O45,"Label PDF")</f>
        <v>Label PDF</v>
      </c>
      <c r="G51" s="164">
        <f>'Full Database (hide)'!T45</f>
        <v>43174</v>
      </c>
      <c r="H51" s="86" t="str">
        <f>IF(ISNUMBER('Full Database (hide)'!P45),"Yes                  See Page "&amp;'Full Database (hide)'!P45,"No")</f>
        <v>Yes                  See Page 5</v>
      </c>
      <c r="I51" s="120" t="str">
        <f>IF(ISNUMBER('Full Database (hide)'!Q45),"Yes                  See Page "&amp;'Full Database (hide)'!Q45,"No")</f>
        <v>Yes                  See Page 8</v>
      </c>
      <c r="J51" s="87" t="str">
        <f>IF(ISNUMBER('Full Database (hide)'!R45),"Yes                  See Page "&amp;'Full Database (hide)'!R45,"No")</f>
        <v>No</v>
      </c>
      <c r="K51" s="262" t="str">
        <f>+'Full Database (hide)'!S45</f>
        <v>No</v>
      </c>
      <c r="L51" s="261" t="str">
        <f>'Full Database (hide)'!M45</f>
        <v>Not listed</v>
      </c>
      <c r="M51" s="89" t="str">
        <f>+'Full Database (hide)'!V45</f>
        <v>None</v>
      </c>
      <c r="N51" s="55"/>
    </row>
    <row r="52" spans="1:14" ht="30" x14ac:dyDescent="0.25">
      <c r="A52" s="63" t="str">
        <f>'Full Database (hide)'!A46</f>
        <v>Perasan OG (Sublabel B)</v>
      </c>
      <c r="B52" s="289" t="str">
        <f>+'Full Database (hide)'!B46</f>
        <v>•Peragreeen 22 ww
•Peragreen 22</v>
      </c>
      <c r="C52" s="498" t="str">
        <f>+'Full Database (hide)'!W46</f>
        <v>Sublabel B: Agricultural Uses (Perasan OG)</v>
      </c>
      <c r="D52" s="495"/>
      <c r="E52" s="154" t="str">
        <f>'Full Database (hide)'!N46</f>
        <v>63838-20</v>
      </c>
      <c r="F52" s="130" t="str">
        <f>HYPERLINK('Full Database (hide)'!O46,"Label PDF")</f>
        <v>Label PDF</v>
      </c>
      <c r="G52" s="164">
        <f>'Full Database (hide)'!T46</f>
        <v>43174</v>
      </c>
      <c r="H52" s="86" t="str">
        <f>IF(ISNUMBER('Full Database (hide)'!P46),"Yes                  See Page "&amp;'Full Database (hide)'!P46,"No")</f>
        <v>No</v>
      </c>
      <c r="I52" s="120" t="str">
        <f>IF(ISNUMBER('Full Database (hide)'!Q46),"Yes                  See Page "&amp;'Full Database (hide)'!Q46,"No")</f>
        <v>Yes                  See Page 12</v>
      </c>
      <c r="J52" s="87" t="str">
        <f>IF(ISNUMBER('Full Database (hide)'!R46),"Yes                  See Page "&amp;'Full Database (hide)'!R46,"No")</f>
        <v>Yes                  See Page 12</v>
      </c>
      <c r="K52" s="262" t="str">
        <f>+'Full Database (hide)'!S46</f>
        <v>No</v>
      </c>
      <c r="L52" s="261" t="str">
        <f>'Full Database (hide)'!M46</f>
        <v>Not listed</v>
      </c>
      <c r="M52" s="89" t="str">
        <f>+'Full Database (hide)'!V46</f>
        <v>None</v>
      </c>
      <c r="N52" s="55"/>
    </row>
    <row r="53" spans="1:14" ht="30" x14ac:dyDescent="0.25">
      <c r="A53" s="63" t="str">
        <f>'Full Database (hide)'!A47</f>
        <v>PerOx Extreme</v>
      </c>
      <c r="B53" s="289" t="str">
        <f>+'Full Database (hide)'!B47</f>
        <v>•Per-Ox F&amp;V</v>
      </c>
      <c r="C53" s="498" t="str">
        <f>+'Full Database (hide)'!W47</f>
        <v>N/A</v>
      </c>
      <c r="D53" s="495"/>
      <c r="E53" s="154" t="str">
        <f>'Full Database (hide)'!N47</f>
        <v>833-5</v>
      </c>
      <c r="F53" s="130" t="str">
        <f>HYPERLINK('Full Database (hide)'!O47,"Label PDF")</f>
        <v>Label PDF</v>
      </c>
      <c r="G53" s="164">
        <f>'Full Database (hide)'!T47</f>
        <v>43804</v>
      </c>
      <c r="H53" s="86" t="str">
        <f>IF(ISNUMBER('Full Database (hide)'!P47),"Yes                  See Page "&amp;'Full Database (hide)'!P47,"No")</f>
        <v>Yes                  See Page 5</v>
      </c>
      <c r="I53" s="120" t="str">
        <f>IF(ISNUMBER('Full Database (hide)'!Q47),"Yes                  See Page "&amp;'Full Database (hide)'!Q47,"No")</f>
        <v>Yes                  See Page 6</v>
      </c>
      <c r="J53" s="87" t="str">
        <f>IF(ISNUMBER('Full Database (hide)'!R47),"Yes                  See Page "&amp;'Full Database (hide)'!R47,"No")</f>
        <v>Yes                  See Page 7</v>
      </c>
      <c r="K53" s="262" t="str">
        <f>+'Full Database (hide)'!S47</f>
        <v>For Food Contact Surfaces</v>
      </c>
      <c r="L53" s="261" t="str">
        <f>'Full Database (hide)'!M47</f>
        <v>Allowed with restrictions</v>
      </c>
      <c r="M53" s="89" t="str">
        <f>+'Full Database (hide)'!V47</f>
        <v>None</v>
      </c>
      <c r="N53" s="55"/>
    </row>
    <row r="54" spans="1:14" ht="45" x14ac:dyDescent="0.25">
      <c r="A54" s="63" t="str">
        <f>'Full Database (hide)'!A48</f>
        <v>PPG 70 CAL Hypo Granules</v>
      </c>
      <c r="B54" s="289" t="str">
        <f>+'Full Database (hide)'!B48</f>
        <v>•Zappit 73
•Induclor 70
•Incredipool 73</v>
      </c>
      <c r="C54" s="498" t="str">
        <f>+'Full Database (hide)'!W48</f>
        <v>N/A</v>
      </c>
      <c r="D54" s="495"/>
      <c r="E54" s="154" t="str">
        <f>'Full Database (hide)'!N48</f>
        <v xml:space="preserve"> 748-296 </v>
      </c>
      <c r="F54" s="130" t="str">
        <f>HYPERLINK('Full Database (hide)'!O48,"Label PDF")</f>
        <v>Label PDF</v>
      </c>
      <c r="G54" s="164">
        <f>'Full Database (hide)'!T48</f>
        <v>42102</v>
      </c>
      <c r="H54" s="86" t="str">
        <f>IF(ISNUMBER('Full Database (hide)'!P48),"Yes                  See Page "&amp;'Full Database (hide)'!P48,"No")</f>
        <v>Yes                  See Page 14</v>
      </c>
      <c r="I54" s="120" t="str">
        <f>IF(ISNUMBER('Full Database (hide)'!Q48),"Yes                  See Page "&amp;'Full Database (hide)'!Q48,"No")</f>
        <v>Yes                  See Page 21</v>
      </c>
      <c r="J54" s="87" t="str">
        <f>IF(ISNUMBER('Full Database (hide)'!R48),"Yes                  See Page "&amp;'Full Database (hide)'!R48,"No")</f>
        <v>Yes                  See Page 27</v>
      </c>
      <c r="K54" s="262" t="str">
        <f>+'Full Database (hide)'!S48</f>
        <v>No</v>
      </c>
      <c r="L54" s="261" t="str">
        <f>'Full Database (hide)'!M48</f>
        <v>Not listed</v>
      </c>
      <c r="M54" s="89" t="str">
        <f>+'Full Database (hide)'!V48</f>
        <v>None</v>
      </c>
      <c r="N54" s="55"/>
    </row>
    <row r="55" spans="1:14" ht="30" x14ac:dyDescent="0.25">
      <c r="A55" s="63" t="str">
        <f>'Full Database (hide)'!A49</f>
        <v>PPG Calcium Hypochlorite Tablets</v>
      </c>
      <c r="B55" s="289" t="str">
        <f>+'Full Database (hide)'!B49</f>
        <v>•Accutab</v>
      </c>
      <c r="C55" s="498" t="str">
        <f>+'Full Database (hide)'!W49</f>
        <v>N/A</v>
      </c>
      <c r="D55" s="495"/>
      <c r="E55" s="154" t="str">
        <f>'Full Database (hide)'!N49</f>
        <v>748-295</v>
      </c>
      <c r="F55" s="130" t="str">
        <f>HYPERLINK('Full Database (hide)'!O49,"Label PDF")</f>
        <v>Label PDF</v>
      </c>
      <c r="G55" s="164">
        <f>'Full Database (hide)'!T49</f>
        <v>43383</v>
      </c>
      <c r="H55" s="86" t="str">
        <f>IF(ISNUMBER('Full Database (hide)'!P49),"Yes                  See Page "&amp;'Full Database (hide)'!P49,"No")</f>
        <v>Yes                  See Page 13</v>
      </c>
      <c r="I55" s="120" t="str">
        <f>IF(ISNUMBER('Full Database (hide)'!Q49),"Yes                  See Page "&amp;'Full Database (hide)'!Q49,"No")</f>
        <v>Yes                  See Page 21</v>
      </c>
      <c r="J55" s="87" t="str">
        <f>IF(ISNUMBER('Full Database (hide)'!R49),"Yes                  See Page "&amp;'Full Database (hide)'!R49,"No")</f>
        <v>Yes                  See Page 26</v>
      </c>
      <c r="K55" s="262" t="str">
        <f>+'Full Database (hide)'!S49</f>
        <v>No</v>
      </c>
      <c r="L55" s="261" t="str">
        <f>'Full Database (hide)'!M49</f>
        <v>Allowed with restrictions</v>
      </c>
      <c r="M55" s="89" t="str">
        <f>+'Full Database (hide)'!V49</f>
        <v>None</v>
      </c>
      <c r="N55" s="55"/>
    </row>
    <row r="56" spans="1:14" ht="30" x14ac:dyDescent="0.25">
      <c r="A56" s="63" t="str">
        <f>'Full Database (hide)'!A50</f>
        <v xml:space="preserve">Pro-san L </v>
      </c>
      <c r="B56" s="289" t="str">
        <f>+'Full Database (hide)'!B50</f>
        <v>N/A</v>
      </c>
      <c r="C56" s="498" t="str">
        <f>+'Full Database (hide)'!W50</f>
        <v>N/A</v>
      </c>
      <c r="D56" s="495"/>
      <c r="E56" s="154" t="str">
        <f>'Full Database (hide)'!N50</f>
        <v>71094-2</v>
      </c>
      <c r="F56" s="130" t="str">
        <f>HYPERLINK('Full Database (hide)'!O50,"Label PDF")</f>
        <v>Label PDF</v>
      </c>
      <c r="G56" s="164">
        <f>'Full Database (hide)'!T50</f>
        <v>43572</v>
      </c>
      <c r="H56" s="86" t="str">
        <f>IF(ISNUMBER('Full Database (hide)'!P50),"Yes                  See Page "&amp;'Full Database (hide)'!P50,"No")</f>
        <v>Yes                  See Page 4</v>
      </c>
      <c r="I56" s="120" t="str">
        <f>IF(ISNUMBER('Full Database (hide)'!Q50),"Yes                  See Page "&amp;'Full Database (hide)'!Q50,"No")</f>
        <v>No</v>
      </c>
      <c r="J56" s="120" t="str">
        <f>IF(ISNUMBER('Full Database (hide)'!R50),"Yes                  See Page "&amp;'Full Database (hide)'!R50,"No")</f>
        <v>No</v>
      </c>
      <c r="K56" s="262" t="str">
        <f>+'Full Database (hide)'!S50</f>
        <v>For Food Contact Surfaces</v>
      </c>
      <c r="L56" s="261" t="str">
        <f>'Full Database (hide)'!M50</f>
        <v>Not listed</v>
      </c>
      <c r="M56" s="89" t="str">
        <f>+'Full Database (hide)'!V50</f>
        <v>None</v>
      </c>
      <c r="N56" s="55"/>
    </row>
    <row r="57" spans="1:14" ht="30" x14ac:dyDescent="0.25">
      <c r="A57" s="63" t="str">
        <f>'Full Database (hide)'!A51</f>
        <v>Proxitane 15:23</v>
      </c>
      <c r="B57" s="289" t="str">
        <f>+'Full Database (hide)'!B51</f>
        <v>•Proxitane WW-16</v>
      </c>
      <c r="C57" s="498" t="str">
        <f>+'Full Database (hide)'!W51</f>
        <v>N/A</v>
      </c>
      <c r="D57" s="495"/>
      <c r="E57" s="154" t="str">
        <f>'Full Database (hide)'!N51</f>
        <v>68660-12</v>
      </c>
      <c r="F57" s="130" t="str">
        <f>HYPERLINK('Full Database (hide)'!O51,"Label PDF")</f>
        <v>Label PDF</v>
      </c>
      <c r="G57" s="164">
        <f>'Full Database (hide)'!T51</f>
        <v>43391</v>
      </c>
      <c r="H57" s="86" t="str">
        <f>IF(ISNUMBER('Full Database (hide)'!P51),"Yes                  See Page "&amp;'Full Database (hide)'!P51,"No")</f>
        <v>Yes                  See Page 11</v>
      </c>
      <c r="I57" s="120" t="str">
        <f>IF(ISNUMBER('Full Database (hide)'!Q51),"Yes                  See Page "&amp;'Full Database (hide)'!Q51,"No")</f>
        <v>Yes                  See Page 20</v>
      </c>
      <c r="J57" s="120" t="str">
        <f>IF(ISNUMBER('Full Database (hide)'!R51),"Yes                  See Page "&amp;'Full Database (hide)'!R51,"No")</f>
        <v>Yes                  See Page 18</v>
      </c>
      <c r="K57" s="262" t="str">
        <f>+'Full Database (hide)'!S51</f>
        <v xml:space="preserve">For Food Contact Surfaces </v>
      </c>
      <c r="L57" s="261" t="str">
        <f>'Full Database (hide)'!M51</f>
        <v>Allowed with Restrictions</v>
      </c>
      <c r="M57" s="89" t="str">
        <f>+'Full Database (hide)'!V51</f>
        <v>None</v>
      </c>
      <c r="N57" s="55"/>
    </row>
    <row r="58" spans="1:14" ht="75" x14ac:dyDescent="0.25">
      <c r="A58" s="63" t="str">
        <f>'Full Database (hide)'!A52</f>
        <v>Proxitane EQ Liquid Sanitizer</v>
      </c>
      <c r="B58" s="289" t="str">
        <f>+'Full Database (hide)'!B52</f>
        <v>•Proxitane EQ
•Proxitane EQ Liquid Sanitizer &amp; Disinfectant
•Proxitane EQ Liquid Sanitizer and Disinfectant</v>
      </c>
      <c r="C58" s="498" t="str">
        <f>+'Full Database (hide)'!W52</f>
        <v>N/A</v>
      </c>
      <c r="D58" s="495"/>
      <c r="E58" s="154" t="str">
        <f>'Full Database (hide)'!N52</f>
        <v>68660-4</v>
      </c>
      <c r="F58" s="130" t="str">
        <f>HYPERLINK('Full Database (hide)'!O52,"Label PDF")</f>
        <v>Label PDF</v>
      </c>
      <c r="G58" s="164">
        <f>'Full Database (hide)'!T52</f>
        <v>43801</v>
      </c>
      <c r="H58" s="86" t="str">
        <f>IF(ISNUMBER('Full Database (hide)'!P52),"Yes                  See Page "&amp;'Full Database (hide)'!P52,"No")</f>
        <v>Yes                  See Page 7</v>
      </c>
      <c r="I58" s="120" t="str">
        <f>IF(ISNUMBER('Full Database (hide)'!Q52),"Yes                  See Page "&amp;'Full Database (hide)'!Q52,"No")</f>
        <v>Yes                  See Page 21</v>
      </c>
      <c r="J58" s="120" t="str">
        <f>IF(ISNUMBER('Full Database (hide)'!R52),"Yes                  See Page "&amp;'Full Database (hide)'!R52,"No")</f>
        <v>Yes                  See Page 20</v>
      </c>
      <c r="K58" s="262" t="str">
        <f>+'Full Database (hide)'!S52</f>
        <v xml:space="preserve">For Food Contact Surfaces </v>
      </c>
      <c r="L58" s="261" t="str">
        <f>'Full Database (hide)'!M52</f>
        <v>Allowed with Restrictions</v>
      </c>
      <c r="M58" s="89" t="str">
        <f>+'Full Database (hide)'!V52</f>
        <v>None</v>
      </c>
      <c r="N58" s="55"/>
    </row>
    <row r="59" spans="1:14" ht="30" x14ac:dyDescent="0.25">
      <c r="A59" s="63" t="str">
        <f>'Full Database (hide)'!A53</f>
        <v>Proxitane WW-12</v>
      </c>
      <c r="B59" s="289" t="str">
        <f>+'Full Database (hide)'!B53</f>
        <v>N/A</v>
      </c>
      <c r="C59" s="498" t="str">
        <f>+'Full Database (hide)'!W53</f>
        <v>N/A</v>
      </c>
      <c r="D59" s="495"/>
      <c r="E59" s="154" t="str">
        <f>'Full Database (hide)'!N53</f>
        <v>68660-1</v>
      </c>
      <c r="F59" s="130" t="str">
        <f>HYPERLINK('Full Database (hide)'!O53,"Label PDF")</f>
        <v>Label PDF</v>
      </c>
      <c r="G59" s="164">
        <f>'Full Database (hide)'!T53</f>
        <v>43446</v>
      </c>
      <c r="H59" s="86" t="str">
        <f>IF(ISNUMBER('Full Database (hide)'!P53),"Yes                  See Page "&amp;'Full Database (hide)'!P53,"No")</f>
        <v>No</v>
      </c>
      <c r="I59" s="120" t="str">
        <f>IF(ISNUMBER('Full Database (hide)'!Q53),"Yes                  See Page "&amp;'Full Database (hide)'!Q53,"No")</f>
        <v>Yes                  See Page 11</v>
      </c>
      <c r="J59" s="120" t="str">
        <f>IF(ISNUMBER('Full Database (hide)'!R53),"Yes                  See Page "&amp;'Full Database (hide)'!R53,"No")</f>
        <v>Yes                  See Page 13</v>
      </c>
      <c r="K59" s="262" t="str">
        <f>+'Full Database (hide)'!S53</f>
        <v>No</v>
      </c>
      <c r="L59" s="261" t="str">
        <f>'Full Database (hide)'!M53</f>
        <v>Allowed with Restrictions</v>
      </c>
      <c r="M59" s="89" t="str">
        <f>+'Full Database (hide)'!V53</f>
        <v>None</v>
      </c>
      <c r="N59" s="55"/>
    </row>
    <row r="60" spans="1:14" ht="180" x14ac:dyDescent="0.25">
      <c r="A60" s="63" t="str">
        <f>'Full Database (hide)'!A54</f>
        <v>Puma</v>
      </c>
      <c r="B60" s="289" t="str">
        <f>+'Full Database (hide)'!B54</f>
        <v>•Concentrated Clorox Germicidal Bleach1
•Clorox Germicidal Bleach2
•Clorox Regular-Bleach1
•Clorox Multi-Purpose Bleach1
•Concentrated Clorox Multi-purpose Bleach1
•Clorox Disinfecting Bleach1
•Concentrated Clorox Disinfecting Bleach1
•Concentrated Clorox Regular-Bleach</v>
      </c>
      <c r="C60" s="498" t="str">
        <f>+'Full Database (hide)'!W54</f>
        <v>N/A</v>
      </c>
      <c r="D60" s="495"/>
      <c r="E60" s="154" t="str">
        <f>'Full Database (hide)'!N54</f>
        <v>5813-100</v>
      </c>
      <c r="F60" s="130" t="str">
        <f>HYPERLINK('Full Database (hide)'!O54,"Label PDF")</f>
        <v>Label PDF</v>
      </c>
      <c r="G60" s="164">
        <f>'Full Database (hide)'!T54</f>
        <v>43077</v>
      </c>
      <c r="H60" s="86" t="str">
        <f>IF(ISNUMBER('Full Database (hide)'!P54),"Yes                  See Page "&amp;'Full Database (hide)'!P54,"No")</f>
        <v>Yes                  See Page 15</v>
      </c>
      <c r="I60" s="120" t="str">
        <f>IF(ISNUMBER('Full Database (hide)'!Q54),"Yes                  See Page "&amp;'Full Database (hide)'!Q54,"No")</f>
        <v>Yes                  See Page 15</v>
      </c>
      <c r="J60" s="120" t="str">
        <f>IF(ISNUMBER('Full Database (hide)'!R54),"Yes                  See Page "&amp;'Full Database (hide)'!R54,"No")</f>
        <v>No</v>
      </c>
      <c r="K60" s="262" t="str">
        <f>+'Full Database (hide)'!S54</f>
        <v>For Food Contact Surfaces</v>
      </c>
      <c r="L60" s="261" t="str">
        <f>'Full Database (hide)'!M54</f>
        <v>Not listed</v>
      </c>
      <c r="M60" s="89" t="str">
        <f>+'Full Database (hide)'!V54</f>
        <v>None</v>
      </c>
      <c r="N60" s="55"/>
    </row>
    <row r="61" spans="1:14" ht="135" x14ac:dyDescent="0.25">
      <c r="A61" s="63" t="str">
        <f>'Full Database (hide)'!A55</f>
        <v>Pure Bright Germicidal Ultra Bleach</v>
      </c>
      <c r="B61" s="289" t="str">
        <f>+'Full Database (hide)'!B55</f>
        <v>•Hi-Lex Ultra Bleach
•Red Max Germicidal Bleach
•Germicidal Bleach
•Bleach Regular
•Pure Power Regular Bleach
•Top Job Bleach
•Hi-Lex Bleach Regular Scent
•Boardwalk Germicidal Ultra Bleach
•HDX Germicidal Bleach 1</v>
      </c>
      <c r="C61" s="498" t="str">
        <f>+'Full Database (hide)'!W55</f>
        <v>N/A</v>
      </c>
      <c r="D61" s="495"/>
      <c r="E61" s="154" t="str">
        <f>'Full Database (hide)'!N55</f>
        <v>70271-13</v>
      </c>
      <c r="F61" s="130" t="str">
        <f>HYPERLINK('Full Database (hide)'!O55,"Label PDF")</f>
        <v>Label PDF</v>
      </c>
      <c r="G61" s="164">
        <f>'Full Database (hide)'!T55</f>
        <v>43916</v>
      </c>
      <c r="H61" s="86" t="str">
        <f>IF(ISNUMBER('Full Database (hide)'!P55),"Yes                  See Page "&amp;'Full Database (hide)'!P55,"No")</f>
        <v>Yes                  See Page 22</v>
      </c>
      <c r="I61" s="120" t="str">
        <f>IF(ISNUMBER('Full Database (hide)'!Q55),"Yes                  See Page "&amp;'Full Database (hide)'!Q55,"No")</f>
        <v>Yes                  See Page 26</v>
      </c>
      <c r="J61" s="120" t="str">
        <f>IF(ISNUMBER('Full Database (hide)'!R55),"Yes                  See Page "&amp;'Full Database (hide)'!R55,"No")</f>
        <v>No</v>
      </c>
      <c r="K61" s="262" t="str">
        <f>+'Full Database (hide)'!S55</f>
        <v>For Food Contact Surfaces</v>
      </c>
      <c r="L61" s="261" t="str">
        <f>'Full Database (hide)'!M55</f>
        <v>Not listed</v>
      </c>
      <c r="M61" s="89" t="str">
        <f>+'Full Database (hide)'!V55</f>
        <v>None</v>
      </c>
      <c r="N61" s="55"/>
    </row>
    <row r="62" spans="1:14" ht="45" x14ac:dyDescent="0.25">
      <c r="A62" s="63" t="str">
        <f>'Full Database (hide)'!A56</f>
        <v>Re-Ox</v>
      </c>
      <c r="B62" s="289" t="str">
        <f>+'Full Database (hide)'!B56</f>
        <v>•Re-Ox Deposit Control Disinfectant
•Clearitas 350
•Clearitas 450</v>
      </c>
      <c r="C62" s="498" t="str">
        <f>+'Full Database (hide)'!W56</f>
        <v>N/A</v>
      </c>
      <c r="D62" s="495"/>
      <c r="E62" s="154" t="str">
        <f>'Full Database (hide)'!N56</f>
        <v>87437-1</v>
      </c>
      <c r="F62" s="130" t="str">
        <f>HYPERLINK('Full Database (hide)'!O56,"Label PDF")</f>
        <v>Label PDF</v>
      </c>
      <c r="G62" s="164">
        <f>'Full Database (hide)'!T56</f>
        <v>41857</v>
      </c>
      <c r="H62" s="86" t="str">
        <f>IF(ISNUMBER('Full Database (hide)'!P56),"Yes                  See Page "&amp;'Full Database (hide)'!P56,"No")</f>
        <v>Yes                  See Page 4</v>
      </c>
      <c r="I62" s="120" t="str">
        <f>IF(ISNUMBER('Full Database (hide)'!Q56),"Yes                  See Page "&amp;'Full Database (hide)'!Q56,"No")</f>
        <v>Yes                  See Page 4</v>
      </c>
      <c r="J62" s="120" t="str">
        <f>IF(ISNUMBER('Full Database (hide)'!R56),"Yes                  See Page "&amp;'Full Database (hide)'!R56,"No")</f>
        <v>No</v>
      </c>
      <c r="K62" s="262" t="str">
        <f>+'Full Database (hide)'!S56</f>
        <v>For Food Contact Surfaces</v>
      </c>
      <c r="L62" s="261" t="str">
        <f>'Full Database (hide)'!M56</f>
        <v>Not listed</v>
      </c>
      <c r="M62" s="89" t="str">
        <f>+'Full Database (hide)'!V56</f>
        <v>None</v>
      </c>
      <c r="N62" s="55"/>
    </row>
    <row r="63" spans="1:14" ht="30" x14ac:dyDescent="0.25">
      <c r="A63" s="63" t="str">
        <f>'Full Database (hide)'!A57</f>
        <v>SaniDate 12.0</v>
      </c>
      <c r="B63" s="289" t="str">
        <f>+'Full Database (hide)'!B57</f>
        <v>•Greenclean Liquid 12.0
•Terrastart</v>
      </c>
      <c r="C63" s="498" t="str">
        <f>+'Full Database (hide)'!W57</f>
        <v>N/A</v>
      </c>
      <c r="D63" s="495"/>
      <c r="E63" s="154" t="str">
        <f>'Full Database (hide)'!N57</f>
        <v>70299-18</v>
      </c>
      <c r="F63" s="130" t="str">
        <f>HYPERLINK('Full Database (hide)'!O57,"Label PDF")</f>
        <v>Label PDF</v>
      </c>
      <c r="G63" s="164">
        <f>'Full Database (hide)'!T57</f>
        <v>43966</v>
      </c>
      <c r="H63" s="86" t="str">
        <f>IF(ISNUMBER('Full Database (hide)'!P57),"Yes                  See Page "&amp;'Full Database (hide)'!P57,"No")</f>
        <v>No</v>
      </c>
      <c r="I63" s="120" t="str">
        <f>IF(ISNUMBER('Full Database (hide)'!Q57),"Yes                  See Page "&amp;'Full Database (hide)'!Q57,"No")</f>
        <v>Yes                  See Page 10</v>
      </c>
      <c r="J63" s="87" t="str">
        <f>IF(ISNUMBER('Full Database (hide)'!R57),"Yes                  See Page "&amp;'Full Database (hide)'!R57,"No")</f>
        <v>Yes                  See Page 5</v>
      </c>
      <c r="K63" s="262" t="str">
        <f>+'Full Database (hide)'!S57</f>
        <v>No</v>
      </c>
      <c r="L63" s="261" t="str">
        <f>'Full Database (hide)'!M57</f>
        <v>Allowed with restrictions</v>
      </c>
      <c r="M63" s="89" t="str">
        <f>+'Full Database (hide)'!V57</f>
        <v>None</v>
      </c>
      <c r="N63" s="55"/>
    </row>
    <row r="64" spans="1:14" ht="60" x14ac:dyDescent="0.25">
      <c r="A64" s="63" t="str">
        <f>'Full Database (hide)'!A58</f>
        <v>SaniDate 15.0</v>
      </c>
      <c r="B64" s="289" t="str">
        <f>+'Full Database (hide)'!B58</f>
        <v>N/A</v>
      </c>
      <c r="C64" s="498" t="str">
        <f>+'Full Database (hide)'!W58</f>
        <v>N/A</v>
      </c>
      <c r="D64" s="495"/>
      <c r="E64" s="154" t="str">
        <f>'Full Database (hide)'!N58</f>
        <v>70299-26</v>
      </c>
      <c r="F64" s="130" t="str">
        <f>HYPERLINK('Full Database (hide)'!O58,"Label PDF")</f>
        <v>Label PDF</v>
      </c>
      <c r="G64" s="164">
        <f>'Full Database (hide)'!T58</f>
        <v>43894</v>
      </c>
      <c r="H64" s="86" t="str">
        <f>IF(ISNUMBER('Full Database (hide)'!P58),"Yes                  See Page "&amp;'Full Database (hide)'!P58,"No")</f>
        <v>Yes                  See Page 7</v>
      </c>
      <c r="I64" s="120" t="str">
        <f>IF(ISNUMBER('Full Database (hide)'!Q58),"Yes                  See Page "&amp;'Full Database (hide)'!Q58,"No*")</f>
        <v>Yes                  See Page 5</v>
      </c>
      <c r="J64" s="87" t="str">
        <f>IF(ISNUMBER('Full Database (hide)'!R58),"Yes                  See Page "&amp;'Full Database (hide)'!R58,"No")</f>
        <v>Yes                  See Page 18</v>
      </c>
      <c r="K64" s="262" t="str">
        <f>+'Full Database (hide)'!S58</f>
        <v>For Both Food Contact Surfaces and Fruits and Vegetables</v>
      </c>
      <c r="L64" s="261" t="str">
        <f>'Full Database (hide)'!M58</f>
        <v>Allowed with restrictions</v>
      </c>
      <c r="M64" s="89" t="str">
        <f>+'Full Database (hide)'!V58</f>
        <v>None</v>
      </c>
      <c r="N64" s="55"/>
    </row>
    <row r="65" spans="1:14" ht="75" x14ac:dyDescent="0.25">
      <c r="A65" s="63" t="str">
        <f>'Full Database (hide)'!A59</f>
        <v>SaniDate 5.0 (Sublabel A)</v>
      </c>
      <c r="B65" s="289" t="str">
        <f>+'Full Database (hide)'!B59</f>
        <v>•Greenclean Liquid 5.0
•Greenclean Max Algaecide
•Greenclean WTO
•Sanidate WTO
•Storox 5.0 Post Harvest Treatment</v>
      </c>
      <c r="C65" s="498" t="str">
        <f>+'Full Database (hide)'!W59</f>
        <v>Sublabel A: General Uses (Sanidate 5.0)</v>
      </c>
      <c r="D65" s="495"/>
      <c r="E65" s="154" t="str">
        <f>'Full Database (hide)'!N59</f>
        <v>70299-19</v>
      </c>
      <c r="F65" s="130" t="str">
        <f>HYPERLINK('Full Database (hide)'!O59,"Label PDF")</f>
        <v>Label PDF</v>
      </c>
      <c r="G65" s="164">
        <f>'Full Database (hide)'!T59</f>
        <v>44019</v>
      </c>
      <c r="H65" s="86" t="str">
        <f>IF(ISNUMBER('Full Database (hide)'!P59),"Yes                  See Page "&amp;'Full Database (hide)'!P59,"No")</f>
        <v>Yes                  See Page 11</v>
      </c>
      <c r="I65" s="120" t="str">
        <f>IF(ISNUMBER('Full Database (hide)'!Q59),"Yes                  See Page "&amp;'Full Database (hide)'!Q59,"No")</f>
        <v>Yes                  See Page 21</v>
      </c>
      <c r="J65" s="87" t="str">
        <f>IF(ISNUMBER('Full Database (hide)'!R59),"Yes                  See Page "&amp;'Full Database (hide)'!R59,"No")</f>
        <v>Yes                  See Page 25</v>
      </c>
      <c r="K65" s="262" t="str">
        <f>+'Full Database (hide)'!S59</f>
        <v>For Food Contact Surfaces</v>
      </c>
      <c r="L65" s="261" t="str">
        <f>'Full Database (hide)'!M59</f>
        <v>Allowed with restrictions</v>
      </c>
      <c r="M65" s="89" t="str">
        <f>+'Full Database (hide)'!V59</f>
        <v>None</v>
      </c>
      <c r="N65" s="55"/>
    </row>
    <row r="66" spans="1:14" ht="75" x14ac:dyDescent="0.25">
      <c r="A66" s="63" t="str">
        <f>'Full Database (hide)'!A60</f>
        <v>SaniDate 5.0 (Sublabel B)</v>
      </c>
      <c r="B66" s="289" t="str">
        <f>+'Full Database (hide)'!B60</f>
        <v>•Greenclean Liquid 5.0
•Greenclean Max Algaecide
•Greenclean WTO
•Sanidate WTO
•Storox 5.0 Post Harvest Treatment</v>
      </c>
      <c r="C66" s="498" t="str">
        <f>+'Full Database (hide)'!W60</f>
        <v>Sublabel B: Agricultural Uses (Sanidate WTO)</v>
      </c>
      <c r="D66" s="495"/>
      <c r="E66" s="154" t="str">
        <f>'Full Database (hide)'!N60</f>
        <v>70299-19</v>
      </c>
      <c r="F66" s="130" t="str">
        <f>HYPERLINK('Full Database (hide)'!O60,"Label PDF")</f>
        <v>Label PDF</v>
      </c>
      <c r="G66" s="164">
        <f>'Full Database (hide)'!T60</f>
        <v>44019</v>
      </c>
      <c r="H66" s="86" t="str">
        <f>IF(ISNUMBER('Full Database (hide)'!P60),"Yes                  See Page "&amp;'Full Database (hide)'!P60,"No")</f>
        <v>No</v>
      </c>
      <c r="I66" s="120" t="str">
        <f>IF(ISNUMBER('Full Database (hide)'!Q60),"Yes                  See Page "&amp;'Full Database (hide)'!Q60,"No*")</f>
        <v>No*</v>
      </c>
      <c r="J66" s="87" t="str">
        <f>IF(ISNUMBER('Full Database (hide)'!R60),"Yes                  See Page "&amp;'Full Database (hide)'!R60,"No")</f>
        <v>Yes                  See Page 38</v>
      </c>
      <c r="K66" s="262" t="str">
        <f>+'Full Database (hide)'!S60</f>
        <v>No</v>
      </c>
      <c r="L66" s="261" t="str">
        <f>'Full Database (hide)'!M60</f>
        <v>Allowed with restrictions</v>
      </c>
      <c r="M66" s="89" t="str">
        <f>+'Full Database (hide)'!V60</f>
        <v>None</v>
      </c>
      <c r="N66" s="55"/>
    </row>
    <row r="67" spans="1:14" ht="60" x14ac:dyDescent="0.25">
      <c r="A67" s="63" t="str">
        <f>'Full Database (hide)'!A61</f>
        <v>Sanidate Disinfectant</v>
      </c>
      <c r="B67" s="289" t="str">
        <f>+'Full Database (hide)'!B61</f>
        <v>•Sanidate Disinfectant/Sanitizer
•SD Disinfectant
•Storox 2.0
•Storox Fruit and Vegetable Wash</v>
      </c>
      <c r="C67" s="498" t="str">
        <f>+'Full Database (hide)'!W61</f>
        <v>N/A</v>
      </c>
      <c r="D67" s="495"/>
      <c r="E67" s="154" t="str">
        <f>'Full Database (hide)'!N61</f>
        <v>70299-7</v>
      </c>
      <c r="F67" s="130" t="str">
        <f>HYPERLINK('Full Database (hide)'!O61,"Label PDF")</f>
        <v>Label PDF</v>
      </c>
      <c r="G67" s="164">
        <f>'Full Database (hide)'!T61</f>
        <v>42922</v>
      </c>
      <c r="H67" s="86" t="str">
        <f>IF(ISNUMBER('Full Database (hide)'!P61),"Yes                  See Page "&amp;'Full Database (hide)'!P61,"No")</f>
        <v>Yes                  See Page 11</v>
      </c>
      <c r="I67" s="120" t="str">
        <f>IF(ISNUMBER('Full Database (hide)'!Q61),"Yes                  See Page "&amp;'Full Database (hide)'!Q61,"No")</f>
        <v>Yes                  See Page 14</v>
      </c>
      <c r="J67" s="87" t="str">
        <f>IF(ISNUMBER('Full Database (hide)'!R61),"Yes                  See Page "&amp;'Full Database (hide)'!R61,"No")</f>
        <v>Yes                  See Page 17</v>
      </c>
      <c r="K67" s="262" t="str">
        <f>+'Full Database (hide)'!S61</f>
        <v>For Food Contact Surfaces</v>
      </c>
      <c r="L67" s="261" t="str">
        <f>'Full Database (hide)'!M61</f>
        <v>Allowed</v>
      </c>
      <c r="M67" s="89" t="str">
        <f>+'Full Database (hide)'!V61</f>
        <v>None</v>
      </c>
      <c r="N67" s="55"/>
    </row>
    <row r="68" spans="1:14" ht="90" x14ac:dyDescent="0.25">
      <c r="A68" s="63" t="str">
        <f>'Full Database (hide)'!A62</f>
        <v>SaniDate Ready to Use (Sublabel A)</v>
      </c>
      <c r="B68" s="289" t="str">
        <f>+'Full Database (hide)'!B62</f>
        <v>•Biosafe Disease Control RTU
•Biosafe Fruit &amp; Vegetable Wash
•Oxidate Ready to Use
•Sanidate Fruit and Vegetable Wash
•Sanidate Versatile Sanitizer
•Zerotol Ready to Use</v>
      </c>
      <c r="C68" s="498" t="str">
        <f>+'Full Database (hide)'!W62</f>
        <v>Sublabel A: Commercial Directions for Use</v>
      </c>
      <c r="D68" s="495"/>
      <c r="E68" s="154" t="str">
        <f>'Full Database (hide)'!N62</f>
        <v>70299-9</v>
      </c>
      <c r="F68" s="130" t="str">
        <f>HYPERLINK('Full Database (hide)'!O62,"Label PDF")</f>
        <v>Label PDF</v>
      </c>
      <c r="G68" s="164">
        <f>'Full Database (hide)'!T62</f>
        <v>43719</v>
      </c>
      <c r="H68" s="86" t="str">
        <f>IF(ISNUMBER('Full Database (hide)'!P62),"Yes                  See Page "&amp;'Full Database (hide)'!P62,"No")</f>
        <v>Yes                  See Page 3</v>
      </c>
      <c r="I68" s="120" t="str">
        <f>IF(ISNUMBER('Full Database (hide)'!Q62),"Yes                  See Page "&amp;'Full Database (hide)'!Q62,"No")</f>
        <v>No</v>
      </c>
      <c r="J68" s="87" t="str">
        <f>IF(ISNUMBER('Full Database (hide)'!R62),"Yes                  See Page "&amp;'Full Database (hide)'!R62,"No")</f>
        <v>No</v>
      </c>
      <c r="K68" s="262" t="str">
        <f>+'Full Database (hide)'!S62</f>
        <v>For Food Contact Surfaces</v>
      </c>
      <c r="L68" s="261" t="str">
        <f>'Full Database (hide)'!M62</f>
        <v>Not listed</v>
      </c>
      <c r="M68" s="89" t="str">
        <f>+'Full Database (hide)'!V62</f>
        <v>None</v>
      </c>
      <c r="N68" s="55"/>
    </row>
    <row r="69" spans="1:14" ht="375" x14ac:dyDescent="0.25">
      <c r="A69" s="63" t="str">
        <f>'Full Database (hide)'!A63</f>
        <v>Selectrocide 2L500</v>
      </c>
      <c r="B69" s="289" t="str">
        <f>+'Full Database (hide)'!B63</f>
        <v>•Clean Seat &amp; Sport 2L500
•Clo2bber
•Clo2bber 100 Abridged
•Clo2bber-Pro
•Drubber
•GC 1 Liter
•GC 1L
•Locker Boom Spray Cleanre and Deodorizer
•Orin Sport Spray Cleaner and Deodorizer
•Orinx 2L100A
•Orinx Spray Cleaner and Deodorizer
•Patriot Surface SOlutions RTU 32OZ 100PPM
•Pure Hockey Spray Cleaner and Deodorizer
•Pure Sport Spray Cleaner and Deodorizer
•Purex Spray Cleaner and Deodorizer
•Selective Micro Clean-Alpha
•Selectrocide Pouch 200 MG Abridged</v>
      </c>
      <c r="C69" s="498" t="str">
        <f>+'Full Database (hide)'!W63</f>
        <v>N/A</v>
      </c>
      <c r="D69" s="495"/>
      <c r="E69" s="154" t="str">
        <f>'Full Database (hide)'!N63</f>
        <v>74986-4</v>
      </c>
      <c r="F69" s="130" t="str">
        <f>HYPERLINK('Full Database (hide)'!O63,"Label PDF")</f>
        <v>Label PDF</v>
      </c>
      <c r="G69" s="164">
        <f>'Full Database (hide)'!T63</f>
        <v>43971</v>
      </c>
      <c r="H69" s="86" t="str">
        <f>IF(ISNUMBER('Full Database (hide)'!P63),"Yes                  See Page "&amp;'Full Database (hide)'!P63,"No")</f>
        <v>Yes                  See Page 19</v>
      </c>
      <c r="I69" s="120" t="str">
        <f>IF(ISNUMBER('Full Database (hide)'!Q63),"Yes                  See Page "&amp;'Full Database (hide)'!Q63,"No")</f>
        <v>Yes                  See Page 57</v>
      </c>
      <c r="J69" s="87" t="str">
        <f>IF(ISNUMBER('Full Database (hide)'!R63),"Yes                  See Page "&amp;'Full Database (hide)'!R63,"No")</f>
        <v>Yes                  See Page 59</v>
      </c>
      <c r="K69" s="262" t="str">
        <f>+'Full Database (hide)'!S63</f>
        <v>For Food Contact Surfaces</v>
      </c>
      <c r="L69" s="261" t="str">
        <f>'Full Database (hide)'!M63</f>
        <v>Allowed with restrictions</v>
      </c>
      <c r="M69" s="89" t="str">
        <f>+'Full Database (hide)'!V63</f>
        <v>None</v>
      </c>
      <c r="N69" s="55"/>
    </row>
    <row r="70" spans="1:14" ht="315" x14ac:dyDescent="0.25">
      <c r="A70" s="63" t="str">
        <f>'Full Database (hide)'!A64</f>
        <v>Selectrocide 5G</v>
      </c>
      <c r="B70" s="289" t="str">
        <f>+'Full Database (hide)'!B64</f>
        <v>•AC-1
•AC-12
•AC-5
•Agriwater 12G
•Agriwater 5G
•Biocure 500
•Clean Seat &amp; Sport
•Deodorpro 12G
•Deodorpro 1G
•Deodorpro 5G
•Deodorpro Disinfectant 12G
•Deodorpro Disinfectant 1G
•Deodorpro Disinfectant 5G
•Fit Fresh Antimicrobial Produce Wash
•Fit fresh Antimicrobial Spoilage Produce Wash
•Selectrocide 12G
•Selectrocide 750MG
•Selectrocide 1G
•Selectrofresh 12G Food Processing</v>
      </c>
      <c r="C70" s="498" t="str">
        <f>+'Full Database (hide)'!W64</f>
        <v>N/A</v>
      </c>
      <c r="D70" s="495"/>
      <c r="E70" s="154" t="str">
        <f>'Full Database (hide)'!N64</f>
        <v>74986-5</v>
      </c>
      <c r="F70" s="130" t="str">
        <f>HYPERLINK('Full Database (hide)'!O64,"Label PDF")</f>
        <v>Label PDF</v>
      </c>
      <c r="G70" s="164">
        <f>'Full Database (hide)'!T64</f>
        <v>43627</v>
      </c>
      <c r="H70" s="86" t="str">
        <f>IF(ISNUMBER('Full Database (hide)'!P64),"Yes                  See Page "&amp;'Full Database (hide)'!P64,"No")</f>
        <v>Yes                  See Page 14</v>
      </c>
      <c r="I70" s="120" t="str">
        <f>IF(ISNUMBER('Full Database (hide)'!Q64),"Yes                  See Page "&amp;'Full Database (hide)'!Q64,"No")</f>
        <v>Yes                  See Page 74</v>
      </c>
      <c r="J70" s="87" t="str">
        <f>IF(ISNUMBER('Full Database (hide)'!R64),"Yes                  See Page "&amp;'Full Database (hide)'!R64,"No")</f>
        <v>Yes                  See Page 55</v>
      </c>
      <c r="K70" s="262" t="str">
        <f>+'Full Database (hide)'!S64</f>
        <v>For Food Contact Surfaces</v>
      </c>
      <c r="L70" s="261" t="str">
        <f>'Full Database (hide)'!M64</f>
        <v>Allowed with restrictions</v>
      </c>
      <c r="M70" s="89" t="str">
        <f>+'Full Database (hide)'!V64</f>
        <v>None</v>
      </c>
      <c r="N70" s="55"/>
    </row>
    <row r="71" spans="1:14" ht="30" x14ac:dyDescent="0.25">
      <c r="A71" s="63" t="str">
        <f>'Full Database (hide)'!A65</f>
        <v>Sno-Glo Bleach</v>
      </c>
      <c r="B71" s="289" t="str">
        <f>+'Full Database (hide)'!B65</f>
        <v>N/A</v>
      </c>
      <c r="C71" s="498" t="str">
        <f>+'Full Database (hide)'!W65</f>
        <v>N/A</v>
      </c>
      <c r="D71" s="495"/>
      <c r="E71" s="154" t="str">
        <f>'Full Database (hide)'!N65</f>
        <v>6785-20002</v>
      </c>
      <c r="F71" s="130" t="str">
        <f>HYPERLINK('Full Database (hide)'!O65,"Label PDF")</f>
        <v>Label PDF</v>
      </c>
      <c r="G71" s="164">
        <f>'Full Database (hide)'!T65</f>
        <v>40983</v>
      </c>
      <c r="H71" s="86" t="str">
        <f>IF(ISNUMBER('Full Database (hide)'!P65),"Yes                  See Page "&amp;'Full Database (hide)'!P65,"No")</f>
        <v>Yes                  See Page 7</v>
      </c>
      <c r="I71" s="120" t="str">
        <f>IF(ISNUMBER('Full Database (hide)'!Q65),"Yes                  See Page "&amp;'Full Database (hide)'!Q65,"No")</f>
        <v>Yes                  See Page 11</v>
      </c>
      <c r="J71" s="87" t="str">
        <f>IF(ISNUMBER('Full Database (hide)'!R65),"Yes                  See Page "&amp;'Full Database (hide)'!R65,"No")</f>
        <v>No</v>
      </c>
      <c r="K71" s="262" t="str">
        <f>+'Full Database (hide)'!S65</f>
        <v>No</v>
      </c>
      <c r="L71" s="261" t="str">
        <f>'Full Database (hide)'!M65</f>
        <v>Not listed</v>
      </c>
      <c r="M71" s="89" t="str">
        <f>+'Full Database (hide)'!V65</f>
        <v>None</v>
      </c>
      <c r="N71" s="55"/>
    </row>
    <row r="72" spans="1:14" ht="45" x14ac:dyDescent="0.25">
      <c r="A72" s="63" t="str">
        <f>'Full Database (hide)'!A66</f>
        <v>Sodium Hypochlorite 12.5%</v>
      </c>
      <c r="B72" s="289" t="str">
        <f>+'Full Database (hide)'!B66</f>
        <v>•Sodium Hypochlorite 15%
•Chlorine Sanitizer FP-33
•Sani-I-King No. 451</v>
      </c>
      <c r="C72" s="498" t="str">
        <f>+'Full Database (hide)'!W66</f>
        <v>N/A</v>
      </c>
      <c r="D72" s="495"/>
      <c r="E72" s="154" t="str">
        <f>'Full Database (hide)'!N66</f>
        <v>2686-20001</v>
      </c>
      <c r="F72" s="130" t="str">
        <f>HYPERLINK('Full Database (hide)'!O66,"Label PDF")</f>
        <v>Label PDF</v>
      </c>
      <c r="G72" s="164">
        <f>'Full Database (hide)'!T66</f>
        <v>41051</v>
      </c>
      <c r="H72" s="86" t="str">
        <f>IF(ISNUMBER('Full Database (hide)'!P66),"Yes                  See Page "&amp;'Full Database (hide)'!P66,"No")</f>
        <v>Yes                  See Page 15</v>
      </c>
      <c r="I72" s="120" t="str">
        <f>IF(ISNUMBER('Full Database (hide)'!Q66),"Yes                  See Page "&amp;'Full Database (hide)'!Q66,"No")</f>
        <v>Yes                  See Page 12</v>
      </c>
      <c r="J72" s="87" t="str">
        <f>IF(ISNUMBER('Full Database (hide)'!R66),"Yes                  See Page "&amp;'Full Database (hide)'!R66,"No")</f>
        <v>No</v>
      </c>
      <c r="K72" s="262" t="str">
        <f>+'Full Database (hide)'!S66</f>
        <v>No</v>
      </c>
      <c r="L72" s="261" t="str">
        <f>'Full Database (hide)'!M66</f>
        <v>Not listed</v>
      </c>
      <c r="M72" s="89" t="str">
        <f>+'Full Database (hide)'!V66</f>
        <v>None</v>
      </c>
      <c r="N72" s="55"/>
    </row>
    <row r="73" spans="1:14" ht="60" x14ac:dyDescent="0.25">
      <c r="A73" s="63" t="str">
        <f>'Full Database (hide)'!A67</f>
        <v>Sodium Hypochlorite 12.5%</v>
      </c>
      <c r="B73" s="289" t="str">
        <f>+'Full Database (hide)'!B67</f>
        <v>•Pool Chlor
•Pro Chlor 12.5
•Chlorsan
•Chlorsan 125</v>
      </c>
      <c r="C73" s="498" t="str">
        <f>+'Full Database (hide)'!W67</f>
        <v>N/A</v>
      </c>
      <c r="D73" s="495"/>
      <c r="E73" s="154" t="str">
        <f>'Full Database (hide)'!N67</f>
        <v>7151-20001</v>
      </c>
      <c r="F73" s="130" t="str">
        <f>HYPERLINK('Full Database (hide)'!O67,"Label PDF")</f>
        <v>Label PDF</v>
      </c>
      <c r="G73" s="164">
        <f>'Full Database (hide)'!T67</f>
        <v>43790</v>
      </c>
      <c r="H73" s="86" t="str">
        <f>IF(ISNUMBER('Full Database (hide)'!P67),"Yes                  See Page "&amp;'Full Database (hide)'!P67,"No")</f>
        <v>Yes                  See Page 6</v>
      </c>
      <c r="I73" s="120" t="str">
        <f>IF(ISNUMBER('Full Database (hide)'!Q67),"Yes                  See Page "&amp;'Full Database (hide)'!Q67,"No")</f>
        <v>Yes                  See Page 14</v>
      </c>
      <c r="J73" s="87" t="str">
        <f>IF(ISNUMBER('Full Database (hide)'!R67),"Yes                  See Page "&amp;'Full Database (hide)'!R67,"No")</f>
        <v>Yes                  See Page 15</v>
      </c>
      <c r="K73" s="262" t="str">
        <f>+'Full Database (hide)'!S67</f>
        <v>No</v>
      </c>
      <c r="L73" s="261" t="str">
        <f>'Full Database (hide)'!M67</f>
        <v>Not listed</v>
      </c>
      <c r="M73" s="89" t="str">
        <f>+'Full Database (hide)'!V67</f>
        <v>None</v>
      </c>
      <c r="N73" s="55"/>
    </row>
    <row r="74" spans="1:14" ht="30" x14ac:dyDescent="0.25">
      <c r="A74" s="63" t="str">
        <f>'Full Database (hide)'!A68</f>
        <v>Sodium Hypochlorite-12.5 Bacticide</v>
      </c>
      <c r="B74" s="289" t="str">
        <f>+'Full Database (hide)'!B68</f>
        <v>•Hypure Sodium Hypochlorite 12.5
•Agrichlor Plus</v>
      </c>
      <c r="C74" s="498" t="str">
        <f>+'Full Database (hide)'!W68</f>
        <v>N/A</v>
      </c>
      <c r="D74" s="495"/>
      <c r="E74" s="154" t="str">
        <f>'Full Database (hide)'!N68</f>
        <v>72315-6</v>
      </c>
      <c r="F74" s="130" t="str">
        <f>HYPERLINK('Full Database (hide)'!O68,"Label PDF")</f>
        <v>Label PDF</v>
      </c>
      <c r="G74" s="164">
        <f>'Full Database (hide)'!T68</f>
        <v>42872</v>
      </c>
      <c r="H74" s="86" t="str">
        <f>IF(ISNUMBER('Full Database (hide)'!P68),"Yes                  See Page "&amp;'Full Database (hide)'!P68,"No")</f>
        <v>Yes                  See Page 8</v>
      </c>
      <c r="I74" s="120" t="str">
        <f>IF(ISNUMBER('Full Database (hide)'!Q68),"Yes                  See Page "&amp;'Full Database (hide)'!Q68,"No")</f>
        <v>Yes                  See Page 14</v>
      </c>
      <c r="J74" s="87" t="str">
        <f>IF(ISNUMBER('Full Database (hide)'!R68),"Yes                  See Page "&amp;'Full Database (hide)'!R68,"No")</f>
        <v>Yes                  See Page 6</v>
      </c>
      <c r="K74" s="262" t="str">
        <f>+'Full Database (hide)'!S68</f>
        <v>No</v>
      </c>
      <c r="L74" s="261" t="str">
        <f>'Full Database (hide)'!M68</f>
        <v>Not listed</v>
      </c>
      <c r="M74" s="89" t="str">
        <f>+'Full Database (hide)'!V68</f>
        <v>None</v>
      </c>
      <c r="N74" s="55"/>
    </row>
    <row r="75" spans="1:14" ht="105" x14ac:dyDescent="0.25">
      <c r="A75" s="63" t="str">
        <f>'Full Database (hide)'!A69</f>
        <v>Ster-Bac</v>
      </c>
      <c r="B75" s="289" t="str">
        <f>+'Full Database (hide)'!B69</f>
        <v>•Market Guard Quat Sanitizer
•Tex Stat
•Flex Pak Quat Sanitizer
•Oasis Compac Quat Sanitizer
•Oasis 144 Quat Sanitizer
•Keyston Food Contact Surface Sanitizer</v>
      </c>
      <c r="C75" s="499" t="str">
        <f>+'Full Database (hide)'!W69</f>
        <v>N/A</v>
      </c>
      <c r="D75" s="495"/>
      <c r="E75" s="154" t="str">
        <f>'Full Database (hide)'!N69</f>
        <v>1677-43</v>
      </c>
      <c r="F75" s="130" t="str">
        <f>HYPERLINK('Full Database (hide)'!O69,"Label PDF")</f>
        <v>Label PDF</v>
      </c>
      <c r="G75" s="164">
        <f>'Full Database (hide)'!T69</f>
        <v>43356</v>
      </c>
      <c r="H75" s="86" t="str">
        <f>IF(ISNUMBER('Full Database (hide)'!P69),"Yes                  See Page "&amp;'Full Database (hide)'!P69,"No")</f>
        <v>Yes                  See Page 5</v>
      </c>
      <c r="I75" s="120" t="str">
        <f>IF(ISNUMBER('Full Database (hide)'!Q69),"Yes                  See Page "&amp;'Full Database (hide)'!Q69,"No")</f>
        <v>No</v>
      </c>
      <c r="J75" s="87" t="str">
        <f>IF(ISNUMBER('Full Database (hide)'!R69),"Yes                  See Page "&amp;'Full Database (hide)'!R69,"No")</f>
        <v>No</v>
      </c>
      <c r="K75" s="262" t="str">
        <f>+'Full Database (hide)'!S69</f>
        <v>For Food Contact Surfaces</v>
      </c>
      <c r="L75" s="261" t="str">
        <f>'Full Database (hide)'!M69</f>
        <v>Not listed</v>
      </c>
      <c r="M75" s="89" t="str">
        <f>+'Full Database (hide)'!V69</f>
        <v>None</v>
      </c>
      <c r="N75" s="55"/>
    </row>
    <row r="76" spans="1:14" ht="45" x14ac:dyDescent="0.25">
      <c r="A76" s="183" t="str">
        <f>'Full Database (hide)'!A70</f>
        <v>Surchlor</v>
      </c>
      <c r="B76" s="503" t="str">
        <f>+'Full Database (hide)'!B70</f>
        <v>•Sur-shock
•Elements Liquid Shock - 12.5% Sodium Hypochlorite</v>
      </c>
      <c r="C76" s="498" t="str">
        <f>+'Full Database (hide)'!W70</f>
        <v>N/A</v>
      </c>
      <c r="D76" s="495"/>
      <c r="E76" s="245" t="str">
        <f>'Full Database (hide)'!N70</f>
        <v>9359-2</v>
      </c>
      <c r="F76" s="246" t="str">
        <f>HYPERLINK('Full Database (hide)'!O70,"Label PDF")</f>
        <v>Label PDF</v>
      </c>
      <c r="G76" s="247">
        <f>'Full Database (hide)'!T70</f>
        <v>42793</v>
      </c>
      <c r="H76" s="248" t="str">
        <f>IF(ISNUMBER('Full Database (hide)'!P70),"Yes                  See Page "&amp;'Full Database (hide)'!P70,"No")</f>
        <v>Yes                  See Page 2</v>
      </c>
      <c r="I76" s="249" t="str">
        <f>IF(ISNUMBER('Full Database (hide)'!Q70),"Yes                  See Page "&amp;'Full Database (hide)'!Q70,"No")</f>
        <v>No</v>
      </c>
      <c r="J76" s="250" t="str">
        <f>IF(ISNUMBER('Full Database (hide)'!R70),"Yes                  See Page "&amp;'Full Database (hide)'!R70,"No")</f>
        <v>No</v>
      </c>
      <c r="K76" s="262" t="str">
        <f>+'Full Database (hide)'!S70</f>
        <v>No</v>
      </c>
      <c r="L76" s="263" t="str">
        <f>'Full Database (hide)'!M70</f>
        <v>Not listed</v>
      </c>
      <c r="M76" s="89" t="str">
        <f>+'Full Database (hide)'!V70</f>
        <v>None</v>
      </c>
      <c r="N76" s="55"/>
    </row>
    <row r="77" spans="1:14" ht="30" x14ac:dyDescent="0.25">
      <c r="A77" s="182" t="str">
        <f>'Full Database (hide)'!A71</f>
        <v>Synergex</v>
      </c>
      <c r="B77" s="493" t="str">
        <f>+'Full Database (hide)'!B71</f>
        <v>N/A</v>
      </c>
      <c r="C77" s="500" t="str">
        <f>+'Full Database (hide)'!W71</f>
        <v>N/A</v>
      </c>
      <c r="D77" s="496"/>
      <c r="E77" s="245" t="str">
        <f>'Full Database (hide)'!N71</f>
        <v>1677-250</v>
      </c>
      <c r="F77" s="381" t="str">
        <f>HYPERLINK('Full Database (hide)'!O71,"Label PDF")</f>
        <v>Label PDF</v>
      </c>
      <c r="G77" s="247">
        <f>'Full Database (hide)'!T71</f>
        <v>43893</v>
      </c>
      <c r="H77" s="382" t="str">
        <f>IF(ISNUMBER('Full Database (hide)'!P71),"Yes                  See Page "&amp;'Full Database (hide)'!P71,"No")</f>
        <v>Yes                  See Page 4</v>
      </c>
      <c r="I77" s="248" t="str">
        <f>IF(ISNUMBER('Full Database (hide)'!Q71),"Yes                  See Page "&amp;'Full Database (hide)'!Q71,"No")</f>
        <v>No</v>
      </c>
      <c r="J77" s="250" t="str">
        <f>IF(ISNUMBER('Full Database (hide)'!R71),"Yes                  See Page "&amp;'Full Database (hide)'!R71,"No")</f>
        <v>No</v>
      </c>
      <c r="K77" s="508" t="str">
        <f>+'Full Database (hide)'!S71</f>
        <v>For Food Contact Surfaces</v>
      </c>
      <c r="L77" s="383" t="str">
        <f>'Full Database (hide)'!M71</f>
        <v>Not listed</v>
      </c>
      <c r="M77" s="509" t="str">
        <f>+'Full Database (hide)'!V71</f>
        <v>None</v>
      </c>
      <c r="N77" s="384"/>
    </row>
    <row r="78" spans="1:14" ht="60" x14ac:dyDescent="0.25">
      <c r="A78" s="380" t="str">
        <f>'Full Database (hide)'!A72</f>
        <v>Tsunami 100</v>
      </c>
      <c r="B78" s="289" t="str">
        <f>+'Full Database (hide)'!B72</f>
        <v>•3DT Tsunami 100</v>
      </c>
      <c r="C78" s="498" t="str">
        <f>+'Full Database (hide)'!W72</f>
        <v>N/A</v>
      </c>
      <c r="D78" s="396"/>
      <c r="E78" s="154" t="str">
        <f>'Full Database (hide)'!N72</f>
        <v>1677-164</v>
      </c>
      <c r="F78" s="127" t="str">
        <f>HYPERLINK('Full Database (hide)'!O72,"Label PDF")</f>
        <v>Label PDF</v>
      </c>
      <c r="G78" s="505">
        <f>'Full Database (hide)'!T72</f>
        <v>42963</v>
      </c>
      <c r="H78" s="506" t="str">
        <f>IF(ISNUMBER('Full Database (hide)'!P72),"Yes                  See Page "&amp;'Full Database (hide)'!P72,"No")</f>
        <v>Yes                  See Page 5</v>
      </c>
      <c r="I78" s="86" t="str">
        <f>IF(ISNUMBER('Full Database (hide)'!Q72),"Yes                  See Page "&amp;'Full Database (hide)'!Q72,"No")</f>
        <v>Yes                  See Page 3</v>
      </c>
      <c r="J78" s="87" t="str">
        <f>IF(ISNUMBER('Full Database (hide)'!R72),"Yes                  See Page "&amp;'Full Database (hide)'!R72,"No")</f>
        <v>No</v>
      </c>
      <c r="K78" s="262" t="str">
        <f>+'Full Database (hide)'!S72</f>
        <v>For Both Food Contact Surfaces and Fruits and Vegetables</v>
      </c>
      <c r="L78" s="510" t="str">
        <f>'Full Database (hide)'!M72</f>
        <v>See Notes for restrictions</v>
      </c>
      <c r="M78" s="89" t="str">
        <f>+'Full Database (hide)'!V72</f>
        <v>OMRI Restrictions:
Allowed with restrictions (COR)
Allowed (NOP)</v>
      </c>
      <c r="N78" s="511"/>
    </row>
    <row r="79" spans="1:14" ht="90" x14ac:dyDescent="0.25">
      <c r="A79" s="380" t="str">
        <f>'Full Database (hide)'!A73</f>
        <v>Ultra Clorox Brand Regular Bleach</v>
      </c>
      <c r="B79" s="503" t="str">
        <f>+'Full Database (hide)'!B73</f>
        <v>•Clorox Regular-bleach
•Clorox Germicidal Bleach
•Clorox Ultra Germicidal Bleach
•Ultra Clorox Bleach for Institutional Use
•Ultra Clorox Institutional Bleach</v>
      </c>
      <c r="C79" s="498" t="str">
        <f>+'Full Database (hide)'!W73</f>
        <v>N/A</v>
      </c>
      <c r="D79" s="396"/>
      <c r="E79" s="154" t="str">
        <f>'Full Database (hide)'!N73</f>
        <v>5813-50</v>
      </c>
      <c r="F79" s="127" t="str">
        <f>HYPERLINK('Full Database (hide)'!O73,"Label PDF")</f>
        <v>Label PDF</v>
      </c>
      <c r="G79" s="505">
        <f>'Full Database (hide)'!T73</f>
        <v>40605</v>
      </c>
      <c r="H79" s="506" t="str">
        <f>IF(ISNUMBER('Full Database (hide)'!P73),"Yes                  See Page "&amp;'Full Database (hide)'!P73,"No")</f>
        <v>Yes                  See Page 14</v>
      </c>
      <c r="I79" s="86" t="str">
        <f>IF(ISNUMBER('Full Database (hide)'!Q73),"Yes                  See Page "&amp;'Full Database (hide)'!Q73,"No")</f>
        <v>Yes                  See Page 37</v>
      </c>
      <c r="J79" s="87" t="str">
        <f>IF(ISNUMBER('Full Database (hide)'!R73),"Yes                  See Page "&amp;'Full Database (hide)'!R73,"No")</f>
        <v>No</v>
      </c>
      <c r="K79" s="262" t="str">
        <f>+'Full Database (hide)'!S73</f>
        <v>For Food Contact Surfaces</v>
      </c>
      <c r="L79" s="510" t="str">
        <f>'Full Database (hide)'!M73</f>
        <v>Not listed</v>
      </c>
      <c r="M79" s="89" t="str">
        <f>+'Full Database (hide)'!V73</f>
        <v>None</v>
      </c>
      <c r="N79" s="511"/>
    </row>
    <row r="80" spans="1:14" ht="30" x14ac:dyDescent="0.25">
      <c r="A80" s="380" t="str">
        <f>'Full Database (hide)'!A74</f>
        <v>Vertex Concentrate</v>
      </c>
      <c r="B80" s="503" t="str">
        <f>+'Full Database (hide)'!B74</f>
        <v>N/A</v>
      </c>
      <c r="C80" s="498" t="str">
        <f>+'Full Database (hide)'!W74</f>
        <v>N/A</v>
      </c>
      <c r="D80" s="390"/>
      <c r="E80" s="504" t="str">
        <f>'Full Database (hide)'!N74</f>
        <v>9616-8</v>
      </c>
      <c r="F80" s="127" t="str">
        <f>HYPERLINK('Full Database (hide)'!O74,"Label PDF")</f>
        <v>Label PDF</v>
      </c>
      <c r="G80" s="164">
        <f>'Full Database (hide)'!T74</f>
        <v>40317</v>
      </c>
      <c r="H80" s="507" t="str">
        <f>IF(ISNUMBER('Full Database (hide)'!P74),"Yes                  See Page "&amp;'Full Database (hide)'!P74,"No")</f>
        <v>Yes                  See Page 9</v>
      </c>
      <c r="I80" s="86" t="str">
        <f>IF(ISNUMBER('Full Database (hide)'!Q74),"Yes                  See Page "&amp;'Full Database (hide)'!Q74,"No")</f>
        <v>Yes                  See Page 24</v>
      </c>
      <c r="J80" s="87" t="str">
        <f>IF(ISNUMBER('Full Database (hide)'!R74),"Yes                  See Page "&amp;'Full Database (hide)'!R74,"No")</f>
        <v>No</v>
      </c>
      <c r="K80" s="262" t="str">
        <f>+'Full Database (hide)'!S74</f>
        <v>No</v>
      </c>
      <c r="L80" s="510" t="str">
        <f>'Full Database (hide)'!M74</f>
        <v>Not listed</v>
      </c>
      <c r="M80" s="89" t="str">
        <f>+'Full Database (hide)'!V74</f>
        <v>None</v>
      </c>
      <c r="N80" s="511"/>
    </row>
    <row r="81" spans="1:15" ht="30" x14ac:dyDescent="0.25">
      <c r="A81" s="380" t="str">
        <f>'Full Database (hide)'!A75</f>
        <v>Vertex CSS-12</v>
      </c>
      <c r="B81" s="503" t="str">
        <f>+'Full Database (hide)'!B75</f>
        <v>N/A</v>
      </c>
      <c r="C81" s="498" t="str">
        <f>+'Full Database (hide)'!W75</f>
        <v>N/A</v>
      </c>
      <c r="D81" s="390"/>
      <c r="E81" s="504" t="str">
        <f>'Full Database (hide)'!N75</f>
        <v xml:space="preserve">9616-7 </v>
      </c>
      <c r="F81" s="127" t="str">
        <f>HYPERLINK('Full Database (hide)'!O75,"Label PDF")</f>
        <v>Label PDF</v>
      </c>
      <c r="G81" s="164">
        <f>'Full Database (hide)'!T75</f>
        <v>41982</v>
      </c>
      <c r="H81" s="507" t="str">
        <f>IF(ISNUMBER('Full Database (hide)'!P75),"Yes                  See Page "&amp;'Full Database (hide)'!P75,"No")</f>
        <v>Yes                  See Page 8</v>
      </c>
      <c r="I81" s="86" t="str">
        <f>IF(ISNUMBER('Full Database (hide)'!Q75),"Yes                  See Page "&amp;'Full Database (hide)'!Q75,"No")</f>
        <v>Yes                  See Page 17</v>
      </c>
      <c r="J81" s="87" t="str">
        <f>IF(ISNUMBER('Full Database (hide)'!R75),"Yes                  See Page "&amp;'Full Database (hide)'!R75,"No")</f>
        <v>No</v>
      </c>
      <c r="K81" s="262" t="str">
        <f>+'Full Database (hide)'!S75</f>
        <v>No</v>
      </c>
      <c r="L81" s="510" t="str">
        <f>'Full Database (hide)'!M75</f>
        <v>Not listed</v>
      </c>
      <c r="M81" s="89" t="str">
        <f>+'Full Database (hide)'!V75</f>
        <v>None</v>
      </c>
      <c r="N81" s="511"/>
    </row>
    <row r="82" spans="1:15" ht="30" x14ac:dyDescent="0.25">
      <c r="A82" s="380" t="str">
        <f>'Full Database (hide)'!A76</f>
        <v>Vertex CSS-5 Bleach</v>
      </c>
      <c r="B82" s="503" t="str">
        <f>+'Full Database (hide)'!B76</f>
        <v>N/A</v>
      </c>
      <c r="C82" s="498" t="str">
        <f>+'Full Database (hide)'!W76</f>
        <v>N/A</v>
      </c>
      <c r="D82" s="390"/>
      <c r="E82" s="504" t="str">
        <f>'Full Database (hide)'!N76</f>
        <v>9616-10</v>
      </c>
      <c r="F82" s="127" t="str">
        <f>HYPERLINK('Full Database (hide)'!O76,"Label PDF")</f>
        <v>Label PDF</v>
      </c>
      <c r="G82" s="164">
        <f>'Full Database (hide)'!T76</f>
        <v>41682</v>
      </c>
      <c r="H82" s="507" t="str">
        <f>IF(ISNUMBER('Full Database (hide)'!P76),"Yes                  See Page "&amp;'Full Database (hide)'!P76,"No")</f>
        <v>Yes                  See Page 8</v>
      </c>
      <c r="I82" s="86" t="str">
        <f>IF(ISNUMBER('Full Database (hide)'!Q76),"Yes                  See Page "&amp;'Full Database (hide)'!Q76,"No")</f>
        <v>Yes                  See Page 23</v>
      </c>
      <c r="J82" s="87" t="str">
        <f>IF(ISNUMBER('Full Database (hide)'!R76),"Yes                  See Page "&amp;'Full Database (hide)'!R76,"No")</f>
        <v>No</v>
      </c>
      <c r="K82" s="262" t="str">
        <f>+'Full Database (hide)'!S76</f>
        <v>No</v>
      </c>
      <c r="L82" s="510" t="str">
        <f>'Full Database (hide)'!M76</f>
        <v>Not listed</v>
      </c>
      <c r="M82" s="89" t="str">
        <f>+'Full Database (hide)'!V76</f>
        <v>None</v>
      </c>
      <c r="N82" s="511"/>
    </row>
    <row r="83" spans="1:15" ht="30" x14ac:dyDescent="0.25">
      <c r="A83" s="380" t="str">
        <f>'Full Database (hide)'!A77</f>
        <v>Victory</v>
      </c>
      <c r="B83" s="503" t="str">
        <f>+'Full Database (hide)'!B77</f>
        <v>N/A</v>
      </c>
      <c r="C83" s="498" t="str">
        <f>+'Full Database (hide)'!W77</f>
        <v>N/A</v>
      </c>
      <c r="D83" s="390"/>
      <c r="E83" s="504" t="str">
        <f>'Full Database (hide)'!N77</f>
        <v>1677-186</v>
      </c>
      <c r="F83" s="127" t="str">
        <f>HYPERLINK('Full Database (hide)'!O77,"Label PDF")</f>
        <v>Label PDF</v>
      </c>
      <c r="G83" s="164">
        <f>'Full Database (hide)'!T77</f>
        <v>43452</v>
      </c>
      <c r="H83" s="507" t="str">
        <f>IF(ISNUMBER('Full Database (hide)'!P77),"Yes                  See Page "&amp;'Full Database (hide)'!P77,"No")</f>
        <v>No</v>
      </c>
      <c r="I83" s="86" t="str">
        <f>IF(ISNUMBER('Full Database (hide)'!Q77),"Yes                  See Page "&amp;'Full Database (hide)'!Q77,"No")</f>
        <v>Yes                  See Page 4</v>
      </c>
      <c r="J83" s="87" t="str">
        <f>IF(ISNUMBER('Full Database (hide)'!R77),"Yes                  See Page "&amp;'Full Database (hide)'!R77,"No")</f>
        <v>No</v>
      </c>
      <c r="K83" s="512" t="str">
        <f>+'Full Database (hide)'!S77</f>
        <v>For Washing Fruits and Vegetables</v>
      </c>
      <c r="L83" s="510" t="str">
        <f>'Full Database (hide)'!M77</f>
        <v>Allowed</v>
      </c>
      <c r="M83" s="89" t="str">
        <f>+'Full Database (hide)'!V77</f>
        <v>None</v>
      </c>
      <c r="N83" s="388"/>
    </row>
    <row r="84" spans="1:15" ht="60" x14ac:dyDescent="0.25">
      <c r="A84" s="380" t="str">
        <f>'Full Database (hide)'!A78</f>
        <v>VigorOx SP-15</v>
      </c>
      <c r="B84" s="503" t="str">
        <f>+'Full Database (hide)'!B78</f>
        <v>•Clarity
•Vigorox 15 F&amp;V
•Vigorox LS-15
•Vigorox XA-15</v>
      </c>
      <c r="C84" s="498" t="str">
        <f>+'Full Database (hide)'!W78</f>
        <v>N/A</v>
      </c>
      <c r="D84" s="390"/>
      <c r="E84" s="504" t="str">
        <f>'Full Database (hide)'!N78</f>
        <v>65402-3</v>
      </c>
      <c r="F84" s="127" t="str">
        <f>HYPERLINK('Full Database (hide)'!O78,"Label PDF")</f>
        <v>Label PDF</v>
      </c>
      <c r="G84" s="164">
        <f>'Full Database (hide)'!T78</f>
        <v>43967</v>
      </c>
      <c r="H84" s="507" t="str">
        <f>IF(ISNUMBER('Full Database (hide)'!P78),"Yes                  See Page "&amp;'Full Database (hide)'!P78,"No")</f>
        <v>Yes                  See Page 5</v>
      </c>
      <c r="I84" s="86" t="str">
        <f>IF(ISNUMBER('Full Database (hide)'!Q78),"Yes                  See Page "&amp;'Full Database (hide)'!Q78,"No")</f>
        <v>Yes                  See Page 7</v>
      </c>
      <c r="J84" s="87" t="str">
        <f>IF(ISNUMBER('Full Database (hide)'!R78),"Yes                  See Page "&amp;'Full Database (hide)'!R78,"No")</f>
        <v>Yes                  See Page 8</v>
      </c>
      <c r="K84" s="512" t="str">
        <f>+'Full Database (hide)'!S78</f>
        <v>For Both Food Contact Surfaces and Fruits and Vegetables</v>
      </c>
      <c r="L84" s="261" t="str">
        <f>'Full Database (hide)'!M78</f>
        <v>Allowed</v>
      </c>
      <c r="M84" s="397" t="str">
        <f>+'Full Database (hide)'!V78</f>
        <v>None</v>
      </c>
      <c r="N84" s="388"/>
    </row>
    <row r="85" spans="1:15" ht="390" x14ac:dyDescent="0.25">
      <c r="A85" s="380" t="str">
        <f>'Full Database (hide)'!A79</f>
        <v>XY-12 Liquid Sanitizer</v>
      </c>
      <c r="B85" s="503" t="str">
        <f>+'Full Database (hide)'!B79</f>
        <v>•A&amp;L Laboratories AL-CLOR 10
•ADVACARE 120 Chlorine Bleach
•AL-CLOR 10
•Animal Medic Liquid Chlorinate Sanitizer 
•Aqua Balance Pool and Spa Disinfectant
•COSA XY-12
•Dairy Mate Liquid Sanitizer 
•Dairy-Mate Liquid Chlorinated Sanitizer
•Dishwasher Liquid Sanitizer
•ECO-CLEAN Low Temperature Machine Sanitizer
•ECO-LINE Low Temperature Sanitizer
•Eco-san Liquid Sanitizer
•ECOTEMP Phase 1 Sanitizer
•ECOTEMP Phase 2 Sanitizer
•ECOTEMP Sanitizer
•Oasis Compac Chlorine Sanitizer
•Market Guard Chlorine Sanitizer
•Pristine QP
•Pristine QF
•Pristine QB
•Ful-Bac Liquid Sanitizer</v>
      </c>
      <c r="C85" s="498" t="str">
        <f>+'Full Database (hide)'!W79</f>
        <v>N/A</v>
      </c>
      <c r="D85" s="390"/>
      <c r="E85" s="504" t="str">
        <f>'Full Database (hide)'!N79</f>
        <v>1677-52</v>
      </c>
      <c r="F85" s="127" t="str">
        <f>HYPERLINK('Full Database (hide)'!O79,"Label PDF")</f>
        <v>Label PDF</v>
      </c>
      <c r="G85" s="164">
        <f>'Full Database (hide)'!T79</f>
        <v>43164</v>
      </c>
      <c r="H85" s="507" t="str">
        <f>IF(ISNUMBER('Full Database (hide)'!P79),"Yes                  See Page "&amp;'Full Database (hide)'!P79,"No")</f>
        <v>Yes                  See Page 4</v>
      </c>
      <c r="I85" s="86" t="str">
        <f>IF(ISNUMBER('Full Database (hide)'!Q79),"Yes                  See Page "&amp;'Full Database (hide)'!Q79,"No")</f>
        <v>Yes                  See Page 9</v>
      </c>
      <c r="J85" s="87" t="str">
        <f>IF(ISNUMBER('Full Database (hide)'!R79),"Yes                  See Page "&amp;'Full Database (hide)'!R79,"No")</f>
        <v>No</v>
      </c>
      <c r="K85" s="512" t="str">
        <f>+'Full Database (hide)'!S79</f>
        <v>For Food Contact Surfaces</v>
      </c>
      <c r="L85" s="261" t="str">
        <f>'Full Database (hide)'!M79</f>
        <v>Not listed</v>
      </c>
      <c r="M85" s="397" t="str">
        <f>+'Full Database (hide)'!V79</f>
        <v>None</v>
      </c>
      <c r="N85" s="388"/>
    </row>
    <row r="86" spans="1:15" ht="30" x14ac:dyDescent="0.25">
      <c r="A86" s="380" t="str">
        <f>'Full Database (hide)'!A80</f>
        <v xml:space="preserve">Zep FS Formula 4665 </v>
      </c>
      <c r="B86" s="503" t="str">
        <f>+'Full Database (hide)'!B80</f>
        <v>N/A</v>
      </c>
      <c r="C86" s="498" t="str">
        <f>+'Full Database (hide)'!W80</f>
        <v>N/A</v>
      </c>
      <c r="D86" s="396"/>
      <c r="E86" s="154" t="str">
        <f>'Full Database (hide)'!N80</f>
        <v>1270-20001</v>
      </c>
      <c r="F86" s="127" t="str">
        <f>HYPERLINK('Full Database (hide)'!O80,"Label PDF")</f>
        <v>Label PDF</v>
      </c>
      <c r="G86" s="164">
        <f>'Full Database (hide)'!T80</f>
        <v>42720</v>
      </c>
      <c r="H86" s="507" t="str">
        <f>IF(ISNUMBER('Full Database (hide)'!P80),"Yes                  See Page "&amp;'Full Database (hide)'!P80,"No")</f>
        <v>Yes                  See Page 3</v>
      </c>
      <c r="I86" s="86" t="str">
        <f>IF(ISNUMBER('Full Database (hide)'!Q80),"Yes                  See Page "&amp;'Full Database (hide)'!Q80,"No")</f>
        <v>Yes                  See Page 3</v>
      </c>
      <c r="J86" s="87" t="str">
        <f>IF(ISNUMBER('Full Database (hide)'!R80),"Yes                  See Page "&amp;'Full Database (hide)'!R80,"No")</f>
        <v>No</v>
      </c>
      <c r="K86" s="512" t="str">
        <f>+'Full Database (hide)'!S80</f>
        <v>No</v>
      </c>
      <c r="L86" s="261" t="str">
        <f>'Full Database (hide)'!M80</f>
        <v>Not listed</v>
      </c>
      <c r="M86" s="397" t="str">
        <f>+'Full Database (hide)'!V80</f>
        <v>None</v>
      </c>
      <c r="N86" s="388"/>
    </row>
    <row r="87" spans="1:15" ht="45.75" thickBot="1" x14ac:dyDescent="0.3">
      <c r="A87" s="501" t="str">
        <f>'Full Database (hide)'!A81</f>
        <v>Zerotol 2.0 (Sublabel B)</v>
      </c>
      <c r="B87" s="515" t="str">
        <f>+'Full Database (hide)'!B81</f>
        <v>•ZT 2.0
•Oxidate 2.0
•Greenclean Liquid 2.0</v>
      </c>
      <c r="C87" s="514" t="str">
        <f>+'Full Database (hide)'!W81</f>
        <v>Sublabel B: Agricultural (Oxidate 2.0)</v>
      </c>
      <c r="D87" s="502"/>
      <c r="E87" s="245" t="str">
        <f>'Full Database (hide)'!N81</f>
        <v>70299-12</v>
      </c>
      <c r="F87" s="128" t="str">
        <f>HYPERLINK('Full Database (hide)'!O81,"Label PDF")</f>
        <v>Label PDF</v>
      </c>
      <c r="G87" s="518">
        <f>'Full Database (hide)'!T81</f>
        <v>43441</v>
      </c>
      <c r="H87" s="519" t="str">
        <f>IF(ISNUMBER('Full Database (hide)'!P81),"Yes                  See Page "&amp;'Full Database (hide)'!P81,"No")</f>
        <v>Yes                  See Page 46</v>
      </c>
      <c r="I87" s="100" t="str">
        <f>IF(ISNUMBER('Full Database (hide)'!Q81),"Yes                  See Page "&amp;'Full Database (hide)'!Q81,"No")</f>
        <v>No</v>
      </c>
      <c r="J87" s="520" t="str">
        <f>IF(ISNUMBER('Full Database (hide)'!R81),"Yes                  See Page "&amp;'Full Database (hide)'!R81,"No")</f>
        <v>Yes                  See Page 28</v>
      </c>
      <c r="K87" s="521" t="str">
        <f>+'Full Database (hide)'!S81</f>
        <v>No</v>
      </c>
      <c r="L87" s="522" t="str">
        <f>'Full Database (hide)'!M81</f>
        <v>Allowed with restrictions</v>
      </c>
      <c r="M87" s="523">
        <f>+'Full Database (hide)'!V81</f>
        <v>0</v>
      </c>
      <c r="N87" s="524"/>
      <c r="O87" s="513"/>
    </row>
    <row r="88" spans="1:15" x14ac:dyDescent="0.25">
      <c r="A88" s="516"/>
      <c r="B88" s="516"/>
      <c r="C88" s="516"/>
      <c r="D88" s="517"/>
      <c r="E88" s="517"/>
      <c r="G88" s="517"/>
    </row>
  </sheetData>
  <sheetProtection algorithmName="SHA-512" hashValue="O+lBRMcF16XzFB6HawjcHk+EylKQLfwSy0f/KMUB2YE2wH/0uG99vgKos/B1kEiHlyhtY49KkLrCdLQOAauODg==" saltValue="pf8bco2ffOOXA78oJCxEnw==" spinCount="100000" sheet="1" selectLockedCells="1" sort="0" autoFilter="0"/>
  <autoFilter ref="A9:K76" xr:uid="{00000000-0009-0000-0000-000002000000}"/>
  <mergeCells count="5">
    <mergeCell ref="H8:J8"/>
    <mergeCell ref="E7:K7"/>
    <mergeCell ref="E8:G8"/>
    <mergeCell ref="K8:K9"/>
    <mergeCell ref="A2:A7"/>
  </mergeCells>
  <conditionalFormatting sqref="H10:J87">
    <cfRule type="containsText" dxfId="3" priority="1" operator="containsText" text="No">
      <formula>NOT(ISERROR(SEARCH("No",H10)))</formula>
    </cfRule>
  </conditionalFormatting>
  <hyperlinks>
    <hyperlink ref="D9" location="'Active ingredients'!C8" display="Active Ingredients" xr:uid="{00000000-0004-0000-0200-000000000000}"/>
    <hyperlink ref="N9" location="'Product info'!E8" display="Product Information" xr:uid="{00000000-0004-0000-0200-000001000000}"/>
  </hyperlink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138"/>
  <sheetViews>
    <sheetView showGridLines="0" showRowColHeaders="0" zoomScale="90" zoomScaleNormal="90" workbookViewId="0">
      <pane xSplit="1" ySplit="8" topLeftCell="B9" activePane="bottomRight" state="frozen"/>
      <selection activeCell="B87" sqref="B87"/>
      <selection pane="topRight" activeCell="B87" sqref="B87"/>
      <selection pane="bottomLeft" activeCell="B87" sqref="B87"/>
      <selection pane="bottomRight" activeCell="D1" sqref="D1"/>
    </sheetView>
  </sheetViews>
  <sheetFormatPr defaultColWidth="9.140625" defaultRowHeight="15" x14ac:dyDescent="0.25"/>
  <cols>
    <col min="1" max="1" width="40.7109375" style="324" customWidth="1"/>
    <col min="2" max="2" width="34.140625" style="324" bestFit="1" customWidth="1"/>
    <col min="3" max="3" width="26.28515625" style="324" customWidth="1"/>
    <col min="4" max="5" width="15.7109375" style="321" customWidth="1"/>
    <col min="6" max="6" width="33.140625" style="327" customWidth="1"/>
    <col min="7" max="7" width="20.28515625" style="321" customWidth="1"/>
    <col min="8" max="16384" width="9.140625" style="321"/>
  </cols>
  <sheetData>
    <row r="1" spans="1:7" ht="24" customHeight="1" x14ac:dyDescent="0.25">
      <c r="A1" s="320" t="str">
        <f>+'Front page'!A1:B1</f>
        <v>Last revised: 11/9/2020</v>
      </c>
      <c r="B1" s="326"/>
      <c r="C1" s="488"/>
    </row>
    <row r="2" spans="1:7" ht="18.75" customHeight="1" x14ac:dyDescent="0.25">
      <c r="A2" s="563" t="str">
        <f>+'Front page'!A2:A6</f>
        <v xml:space="preserve">This work product was supported under Cooperative Agreements 12-25-A-5357, 15-SCIDX-NY-0001, and 18-SCIDX-NY-0001 A01, between the US FDA, USDA, and Cornell University.  The information and viewpoints in this product do not necessarily reflect the viewpoints and policies of the supporting organization, cooperating organizations, or Cornell University. 
To suggest edits, updates, or additional products, please contact Donna Clements (dmp274@cornell.edu, 909-552-4355). </v>
      </c>
      <c r="B2" s="328"/>
      <c r="C2" s="476"/>
      <c r="D2" s="322"/>
      <c r="E2" s="322"/>
      <c r="F2" s="322"/>
    </row>
    <row r="3" spans="1:7" ht="23.25" customHeight="1" x14ac:dyDescent="0.25">
      <c r="A3" s="563"/>
      <c r="B3" s="328"/>
      <c r="C3" s="476"/>
      <c r="D3" s="322"/>
      <c r="E3" s="322"/>
      <c r="F3" s="322"/>
    </row>
    <row r="4" spans="1:7" ht="31.5" customHeight="1" x14ac:dyDescent="0.25">
      <c r="A4" s="563"/>
      <c r="B4" s="328"/>
      <c r="C4" s="476"/>
      <c r="D4" s="322"/>
      <c r="E4" s="322"/>
      <c r="F4" s="322"/>
    </row>
    <row r="5" spans="1:7" ht="31.5" customHeight="1" x14ac:dyDescent="0.25">
      <c r="A5" s="563"/>
      <c r="B5" s="328"/>
      <c r="C5" s="476"/>
      <c r="D5" s="322"/>
      <c r="E5" s="322"/>
      <c r="F5" s="322"/>
    </row>
    <row r="6" spans="1:7" ht="25.5" customHeight="1" thickBot="1" x14ac:dyDescent="0.3">
      <c r="A6" s="563"/>
      <c r="B6" s="328"/>
      <c r="C6" s="476"/>
      <c r="D6" s="322"/>
      <c r="E6" s="322"/>
      <c r="F6" s="322"/>
    </row>
    <row r="7" spans="1:7" ht="15.75" thickBot="1" x14ac:dyDescent="0.3">
      <c r="F7" s="564" t="s">
        <v>44</v>
      </c>
      <c r="G7" s="565"/>
    </row>
    <row r="8" spans="1:7" ht="32.25" thickBot="1" x14ac:dyDescent="0.3">
      <c r="A8" s="353" t="str">
        <f>+'Full Database (hide)'!A3</f>
        <v>EPA-Labeled Product Name</v>
      </c>
      <c r="B8" s="329" t="str">
        <f>+'Full Database (hide)'!B3</f>
        <v>Alternate Brand Names</v>
      </c>
      <c r="C8" s="529" t="str">
        <f>+'Full Database (hide)'!W3</f>
        <v>EPA Sublabel</v>
      </c>
      <c r="D8" s="352" t="s">
        <v>42</v>
      </c>
      <c r="E8" s="368" t="s">
        <v>43</v>
      </c>
      <c r="F8" s="357" t="str">
        <f>+'Full Database (hide)'!U3</f>
        <v>Quantity Purchasable per EPA Label</v>
      </c>
      <c r="G8" s="363" t="str">
        <f>+'Full Database (hide)'!C3</f>
        <v>Manufacturer</v>
      </c>
    </row>
    <row r="9" spans="1:7" ht="30" x14ac:dyDescent="0.25">
      <c r="A9" s="60" t="str">
        <f>'Full Database (hide)'!A4</f>
        <v>Agchlor 310</v>
      </c>
      <c r="B9" s="503" t="str">
        <f>+'Full Database (hide)'!B4</f>
        <v>•Agchlor 310F</v>
      </c>
      <c r="C9" s="481" t="str">
        <f>+'Full Database (hide)'!W4</f>
        <v>N/A</v>
      </c>
      <c r="D9" s="526"/>
      <c r="E9" s="62"/>
      <c r="F9" s="91" t="str">
        <f>'Full Database (hide)'!U4</f>
        <v>Gallons:  55</v>
      </c>
      <c r="G9" s="364" t="str">
        <f>+'Full Database (hide)'!C4</f>
        <v xml:space="preserve">Decco US Post-harvest, Inc. </v>
      </c>
    </row>
    <row r="10" spans="1:7" ht="30" x14ac:dyDescent="0.25">
      <c r="A10" s="155" t="str">
        <f>'Full Database (hide)'!A5</f>
        <v>Alpet D2</v>
      </c>
      <c r="B10" s="503" t="str">
        <f>+'Full Database (hide)'!B5</f>
        <v>•Alpet D2 Surface Sanitizer
•Alpet Surface Sanitizer D2</v>
      </c>
      <c r="C10" s="481" t="str">
        <f>+'Full Database (hide)'!W5</f>
        <v>N/A</v>
      </c>
      <c r="D10" s="527"/>
      <c r="E10" s="65"/>
      <c r="F10" s="160" t="str">
        <f>'Full Database (hide)'!U5</f>
        <v>Information not available</v>
      </c>
      <c r="G10" s="366" t="str">
        <f>+'Full Database (hide)'!C5</f>
        <v>Best Sanitizers, Inc.</v>
      </c>
    </row>
    <row r="11" spans="1:7" ht="30" x14ac:dyDescent="0.25">
      <c r="A11" s="155" t="str">
        <f>'Full Database (hide)'!A6</f>
        <v>Anthium Dioxcide</v>
      </c>
      <c r="B11" s="503" t="str">
        <f>+'Full Database (hide)'!B6</f>
        <v>•Anthium TM Dioxcide 
•stabilized chlorine dioxide</v>
      </c>
      <c r="C11" s="481" t="str">
        <f>+'Full Database (hide)'!W6</f>
        <v>N/A</v>
      </c>
      <c r="D11" s="527"/>
      <c r="E11" s="65"/>
      <c r="F11" s="160" t="str">
        <f>'Full Database (hide)'!U6</f>
        <v>Information not available</v>
      </c>
      <c r="G11" s="365" t="str">
        <f>+'Full Database (hide)'!C6</f>
        <v>International Dioxcide, Inc.</v>
      </c>
    </row>
    <row r="12" spans="1:7" ht="45" x14ac:dyDescent="0.25">
      <c r="A12" s="155" t="str">
        <f>'Full Database (hide)'!A7</f>
        <v>Antimicrobial Fruit and Vegetable Treatment</v>
      </c>
      <c r="B12" s="503" t="str">
        <f>+'Full Database (hide)'!B7</f>
        <v>•Market Guard 700
•Simply Save Antimicrobial Produce Wash</v>
      </c>
      <c r="C12" s="481" t="str">
        <f>+'Full Database (hide)'!W7</f>
        <v>N/A</v>
      </c>
      <c r="D12" s="527"/>
      <c r="E12" s="65"/>
      <c r="F12" s="160" t="str">
        <f>'Full Database (hide)'!U7</f>
        <v>Ounces:  4, 64, 96
Gallons:  1, 2.5, 4</v>
      </c>
      <c r="G12" s="366" t="str">
        <f>+'Full Database (hide)'!C7</f>
        <v xml:space="preserve">Ecolab, Inc.  </v>
      </c>
    </row>
    <row r="13" spans="1:7" ht="45" x14ac:dyDescent="0.25">
      <c r="A13" s="63" t="str">
        <f>'Full Database (hide)'!A8</f>
        <v>BioSide HS 15% (Sublabel A)</v>
      </c>
      <c r="B13" s="503" t="str">
        <f>+'Full Database (hide)'!B8</f>
        <v>•Pentagreen 15%
•Peragreen WW</v>
      </c>
      <c r="C13" s="481" t="str">
        <f>+'Full Database (hide)'!W8</f>
        <v>Sublabel A: General Directions for Use (BioSide HS 15%)</v>
      </c>
      <c r="D13" s="527"/>
      <c r="E13" s="65"/>
      <c r="F13" s="92" t="str">
        <f>'Full Database (hide)'!U8</f>
        <v>Information not available</v>
      </c>
      <c r="G13" s="366" t="str">
        <f>+'Full Database (hide)'!C8</f>
        <v>Enviro Tech Chemical Services</v>
      </c>
    </row>
    <row r="14" spans="1:7" ht="30" x14ac:dyDescent="0.25">
      <c r="A14" s="63" t="str">
        <f>'Full Database (hide)'!A9</f>
        <v>BioSide HS 15% (Sublabel B)</v>
      </c>
      <c r="B14" s="503" t="str">
        <f>+'Full Database (hide)'!B9</f>
        <v>•Pentagreen 15%
•Peragreen WW</v>
      </c>
      <c r="C14" s="481" t="str">
        <f>+'Full Database (hide)'!W9</f>
        <v>Sublabel B: Agricultural Uses (Peragreen 15%)</v>
      </c>
      <c r="D14" s="527"/>
      <c r="E14" s="65"/>
      <c r="F14" s="92" t="str">
        <f>'Full Database (hide)'!U9</f>
        <v>Information not available</v>
      </c>
      <c r="G14" s="366" t="str">
        <f>+'Full Database (hide)'!C9</f>
        <v>Enviro Tech Chemical Services</v>
      </c>
    </row>
    <row r="15" spans="1:7" ht="30" x14ac:dyDescent="0.25">
      <c r="A15" s="63" t="str">
        <f>'Full Database (hide)'!A10</f>
        <v>Bromicide 4000</v>
      </c>
      <c r="B15" s="503" t="str">
        <f>+'Full Database (hide)'!B10</f>
        <v>•Liquibrom 4000</v>
      </c>
      <c r="C15" s="481" t="str">
        <f>+'Full Database (hide)'!W10</f>
        <v>N/A</v>
      </c>
      <c r="D15" s="527"/>
      <c r="E15" s="65"/>
      <c r="F15" s="92" t="str">
        <f>'Full Database (hide)'!U10</f>
        <v>Information not available</v>
      </c>
      <c r="G15" s="366" t="str">
        <f>+'Full Database (hide)'!C10</f>
        <v>BWA Water Additives US LLC</v>
      </c>
    </row>
    <row r="16" spans="1:7" ht="30" x14ac:dyDescent="0.25">
      <c r="A16" s="63" t="str">
        <f>'Full Database (hide)'!A11</f>
        <v>Bromide Plus</v>
      </c>
      <c r="B16" s="503" t="str">
        <f>+'Full Database (hide)'!B11</f>
        <v>•AZURE® Deluxe Algae Controller
•Crystal® Blue</v>
      </c>
      <c r="C16" s="481" t="str">
        <f>+'Full Database (hide)'!W11</f>
        <v>N/A</v>
      </c>
      <c r="D16" s="527"/>
      <c r="E16" s="65"/>
      <c r="F16" s="92" t="str">
        <f>'Full Database (hide)'!U11</f>
        <v>Information not available</v>
      </c>
      <c r="G16" s="366" t="str">
        <f>+'Full Database (hide)'!C11</f>
        <v>ICL-IP America, Inc</v>
      </c>
    </row>
    <row r="17" spans="1:7" ht="30" x14ac:dyDescent="0.25">
      <c r="A17" s="63" t="str">
        <f>'Full Database (hide)'!A12</f>
        <v>Busan 6040</v>
      </c>
      <c r="B17" s="503" t="str">
        <f>+'Full Database (hide)'!B12</f>
        <v>N/A</v>
      </c>
      <c r="C17" s="481" t="str">
        <f>+'Full Database (hide)'!W12</f>
        <v>N/A</v>
      </c>
      <c r="D17" s="527"/>
      <c r="E17" s="65"/>
      <c r="F17" s="92" t="str">
        <f>'Full Database (hide)'!U12</f>
        <v>Information not available</v>
      </c>
      <c r="G17" s="366" t="str">
        <f>+'Full Database (hide)'!C12</f>
        <v>Buckman Laboratories Inc</v>
      </c>
    </row>
    <row r="18" spans="1:7" ht="30" x14ac:dyDescent="0.25">
      <c r="A18" s="63" t="str">
        <f>'Full Database (hide)'!A13</f>
        <v>Carnebon 200</v>
      </c>
      <c r="B18" s="503" t="str">
        <f>+'Full Database (hide)'!B13</f>
        <v xml:space="preserve">•Anthium BCD-200  </v>
      </c>
      <c r="C18" s="481" t="str">
        <f>+'Full Database (hide)'!W13</f>
        <v>N/A</v>
      </c>
      <c r="D18" s="527"/>
      <c r="E18" s="65"/>
      <c r="F18" s="92" t="str">
        <f>'Full Database (hide)'!U13</f>
        <v>Information not available</v>
      </c>
      <c r="G18" s="366" t="str">
        <f>+'Full Database (hide)'!C13</f>
        <v>International Dioxcide, Inc</v>
      </c>
    </row>
    <row r="19" spans="1:7" ht="165" x14ac:dyDescent="0.25">
      <c r="A19" s="63" t="str">
        <f>'Full Database (hide)'!A14</f>
        <v>CLB</v>
      </c>
      <c r="B19" s="503" t="str">
        <f>+'Full Database (hide)'!B14</f>
        <v>•Clorox Regular Bleach 2
•Clorox Mold Attacker 
•Clorox Mold Blaster
•Clorox Mold Destroyer
•Clorox Mold Eliminator
•Clorox Mold Killer
•Clorox Mold Remover
•Clorox Mold Eliminator Bleach
•Clorox Kills 99.9% of Germs* Regular Bleach
•Clorox Disinfecting Bleach 2</v>
      </c>
      <c r="C19" s="481" t="str">
        <f>+'Full Database (hide)'!W14</f>
        <v>N/A</v>
      </c>
      <c r="D19" s="527"/>
      <c r="E19" s="65"/>
      <c r="F19" s="92" t="str">
        <f>'Full Database (hide)'!U14</f>
        <v>Ounces: 16, 30, 64, 121</v>
      </c>
      <c r="G19" s="366" t="str">
        <f>+'Full Database (hide)'!C14</f>
        <v>The Clorox Company</v>
      </c>
    </row>
    <row r="20" spans="1:7" ht="30" x14ac:dyDescent="0.25">
      <c r="A20" s="63" t="str">
        <f>'Full Database (hide)'!A15</f>
        <v>CLB I</v>
      </c>
      <c r="B20" s="503" t="str">
        <f>+'Full Database (hide)'!B15</f>
        <v>•Clorox Germicidal Bleach 3
•Clorox Performance Bleach 1</v>
      </c>
      <c r="C20" s="481" t="str">
        <f>+'Full Database (hide)'!W15</f>
        <v>N/A</v>
      </c>
      <c r="D20" s="527"/>
      <c r="E20" s="65"/>
      <c r="F20" s="92" t="str">
        <f>'Full Database (hide)'!U15</f>
        <v>Ounces: 16, 30, 64, 121</v>
      </c>
      <c r="G20" s="366" t="str">
        <f>+'Full Database (hide)'!C15</f>
        <v>The Clorox Company</v>
      </c>
    </row>
    <row r="21" spans="1:7" x14ac:dyDescent="0.25">
      <c r="A21" s="63" t="str">
        <f>'Full Database (hide)'!A16</f>
        <v>Di-Oxy Solv</v>
      </c>
      <c r="B21" s="503" t="str">
        <f>+'Full Database (hide)'!B16</f>
        <v>N/A</v>
      </c>
      <c r="C21" s="481" t="str">
        <f>+'Full Database (hide)'!W16</f>
        <v>N/A</v>
      </c>
      <c r="D21" s="527"/>
      <c r="E21" s="65"/>
      <c r="F21" s="92" t="str">
        <f>'Full Database (hide)'!U16</f>
        <v>Gallons:  2.5, 5, 29, 53, 250</v>
      </c>
      <c r="G21" s="366" t="str">
        <f>+'Full Database (hide)'!C16</f>
        <v>Flo-Tec, Inc.</v>
      </c>
    </row>
    <row r="22" spans="1:7" x14ac:dyDescent="0.25">
      <c r="A22" s="63" t="str">
        <f>'Full Database (hide)'!A17</f>
        <v>Dixichlor Lite</v>
      </c>
      <c r="B22" s="503" t="str">
        <f>+'Full Database (hide)'!B17</f>
        <v>N/A</v>
      </c>
      <c r="C22" s="481" t="str">
        <f>+'Full Database (hide)'!W17</f>
        <v>N/A</v>
      </c>
      <c r="D22" s="527"/>
      <c r="E22" s="65"/>
      <c r="F22" s="92" t="str">
        <f>'Full Database (hide)'!U17</f>
        <v>Information not available</v>
      </c>
      <c r="G22" s="366" t="str">
        <f>+'Full Database (hide)'!C17</f>
        <v xml:space="preserve">DPC Industries, Inc. </v>
      </c>
    </row>
    <row r="23" spans="1:7" ht="150" x14ac:dyDescent="0.25">
      <c r="A23" s="63" t="str">
        <f>'Full Database (hide)'!A18</f>
        <v xml:space="preserve">ECR Calcium Hypochlorite AST </v>
      </c>
      <c r="B23" s="503" t="str">
        <f>+'Full Database (hide)'!B18</f>
        <v>•Aquafit AS1
•Aquafit AS2
•Aquafit AS3
•ECR Aquachlor AS1
•ECR Aquachlor AS2
•ECR Aquachlor AS3
•Aquafit AST
•ECR Aquachlor AST
•San Luis Pump AS300
•Septicfit</v>
      </c>
      <c r="C23" s="481" t="str">
        <f>+'Full Database (hide)'!W18</f>
        <v>N/A</v>
      </c>
      <c r="D23" s="527"/>
      <c r="E23" s="65"/>
      <c r="F23" s="92" t="str">
        <f>'Full Database (hide)'!U18</f>
        <v>Pounds:  55</v>
      </c>
      <c r="G23" s="366" t="str">
        <f>+'Full Database (hide)'!C18</f>
        <v>Environmental Compliance Resources LLC</v>
      </c>
    </row>
    <row r="24" spans="1:7" ht="45" x14ac:dyDescent="0.25">
      <c r="A24" s="63" t="str">
        <f>'Full Database (hide)'!A19</f>
        <v xml:space="preserve">ECR Calcium Hypochlorite granules </v>
      </c>
      <c r="B24" s="503" t="str">
        <f>+'Full Database (hide)'!B19</f>
        <v>•Aquafit
•ECR Aquachlor
•DPG Agchlor</v>
      </c>
      <c r="C24" s="481" t="str">
        <f>+'Full Database (hide)'!W19</f>
        <v>N/A</v>
      </c>
      <c r="D24" s="527"/>
      <c r="E24" s="65"/>
      <c r="F24" s="92" t="str">
        <f>'Full Database (hide)'!U19</f>
        <v>Pounds:  55, 100</v>
      </c>
      <c r="G24" s="366" t="str">
        <f>+'Full Database (hide)'!C19</f>
        <v>Environmental Compliance Resources LLC</v>
      </c>
    </row>
    <row r="25" spans="1:7" ht="60" x14ac:dyDescent="0.25">
      <c r="A25" s="63" t="str">
        <f>'Full Database (hide)'!A20</f>
        <v>ECR Calcium Hypochlorite T</v>
      </c>
      <c r="B25" s="503" t="str">
        <f>+'Full Database (hide)'!B20</f>
        <v>•Aquafit T1
•Aquafit T3
•ECR Aquachlor T1
•ECR Aquachlor T3</v>
      </c>
      <c r="C25" s="481" t="str">
        <f>+'Full Database (hide)'!W20</f>
        <v>N/A</v>
      </c>
      <c r="D25" s="527"/>
      <c r="E25" s="65"/>
      <c r="F25" s="92" t="str">
        <f>'Full Database (hide)'!U20</f>
        <v>Pounds:  55</v>
      </c>
      <c r="G25" s="366" t="str">
        <f>+'Full Database (hide)'!C20</f>
        <v>Environmental Compliance Resources LLC</v>
      </c>
    </row>
    <row r="26" spans="1:7" ht="30" x14ac:dyDescent="0.25">
      <c r="A26" s="63" t="str">
        <f>'Full Database (hide)'!A21</f>
        <v>EnviroChlorite 15</v>
      </c>
      <c r="B26" s="503" t="str">
        <f>+'Full Database (hide)'!B21</f>
        <v>N/A</v>
      </c>
      <c r="C26" s="481" t="str">
        <f>+'Full Database (hide)'!W21</f>
        <v>N/A</v>
      </c>
      <c r="D26" s="527"/>
      <c r="E26" s="65"/>
      <c r="F26" s="92" t="str">
        <f>'Full Database (hide)'!U21</f>
        <v>N/A</v>
      </c>
      <c r="G26" s="366" t="str">
        <f>+'Full Database (hide)'!C21</f>
        <v>Enviro Tech Chemical Services</v>
      </c>
    </row>
    <row r="27" spans="1:7" ht="30" x14ac:dyDescent="0.25">
      <c r="A27" s="63" t="str">
        <f>'Full Database (hide)'!A22</f>
        <v>EnviroChlorite 7.5</v>
      </c>
      <c r="B27" s="503" t="str">
        <f>+'Full Database (hide)'!B22</f>
        <v>•Chlorcide
•Surecide AH</v>
      </c>
      <c r="C27" s="481" t="str">
        <f>+'Full Database (hide)'!W22</f>
        <v>N/A</v>
      </c>
      <c r="D27" s="527"/>
      <c r="E27" s="65"/>
      <c r="F27" s="92" t="str">
        <f>'Full Database (hide)'!U22</f>
        <v>N/A</v>
      </c>
      <c r="G27" s="366" t="str">
        <f>+'Full Database (hide)'!C22</f>
        <v>Enviro Tech Chemical Services</v>
      </c>
    </row>
    <row r="28" spans="1:7" ht="30" x14ac:dyDescent="0.25">
      <c r="A28" s="63" t="str">
        <f>'Full Database (hide)'!A23</f>
        <v>Ercopure BCD-15</v>
      </c>
      <c r="B28" s="503" t="str">
        <f>+'Full Database (hide)'!B23</f>
        <v>•Ercopure BCD-15
•Adox 1875</v>
      </c>
      <c r="C28" s="481" t="str">
        <f>+'Full Database (hide)'!W23</f>
        <v>N/A</v>
      </c>
      <c r="D28" s="527"/>
      <c r="E28" s="65"/>
      <c r="F28" s="92" t="str">
        <f>'Full Database (hide)'!U23</f>
        <v>Information not available</v>
      </c>
      <c r="G28" s="366" t="str">
        <f>+'Full Database (hide)'!C23</f>
        <v>International Dioxcide, Inc.</v>
      </c>
    </row>
    <row r="29" spans="1:7" ht="45" x14ac:dyDescent="0.25">
      <c r="A29" s="63" t="str">
        <f>'Full Database (hide)'!A24</f>
        <v>Ercopure BCD-25</v>
      </c>
      <c r="B29" s="503" t="str">
        <f>+'Full Database (hide)'!B24</f>
        <v>•Adox 8125
•Adox BCD-25
•Aseptrol 8125</v>
      </c>
      <c r="C29" s="481" t="str">
        <f>+'Full Database (hide)'!W24</f>
        <v>N/A</v>
      </c>
      <c r="D29" s="527"/>
      <c r="E29" s="65"/>
      <c r="F29" s="92" t="str">
        <f>'Full Database (hide)'!U24</f>
        <v>Information not available</v>
      </c>
      <c r="G29" s="366" t="str">
        <f>+'Full Database (hide)'!C24</f>
        <v>International Dioxide, Inc.</v>
      </c>
    </row>
    <row r="30" spans="1:7" ht="30" x14ac:dyDescent="0.25">
      <c r="A30" s="63" t="str">
        <f>'Full Database (hide)'!A25</f>
        <v>Ercopure BCD-7.5</v>
      </c>
      <c r="B30" s="503" t="str">
        <f>+'Full Database (hide)'!B25</f>
        <v>•Adox BCD-7.5</v>
      </c>
      <c r="C30" s="481" t="str">
        <f>+'Full Database (hide)'!W25</f>
        <v>N/A</v>
      </c>
      <c r="D30" s="527"/>
      <c r="E30" s="65"/>
      <c r="F30" s="92" t="str">
        <f>'Full Database (hide)'!U25</f>
        <v>Information not available</v>
      </c>
      <c r="G30" s="366" t="str">
        <f>+'Full Database (hide)'!C25</f>
        <v>International Dioxide, Inc.</v>
      </c>
    </row>
    <row r="31" spans="1:7" ht="45" x14ac:dyDescent="0.25">
      <c r="A31" s="63" t="str">
        <f>'Full Database (hide)'!A26</f>
        <v>Freshgard 72</v>
      </c>
      <c r="B31" s="503" t="str">
        <f>+'Full Database (hide)'!B26</f>
        <v>N/A</v>
      </c>
      <c r="C31" s="481" t="str">
        <f>+'Full Database (hide)'!W26</f>
        <v>N/A</v>
      </c>
      <c r="D31" s="527"/>
      <c r="E31" s="65"/>
      <c r="F31" s="92" t="str">
        <f>'Full Database (hide)'!U26</f>
        <v>Gallons:  53, 330</v>
      </c>
      <c r="G31" s="366" t="str">
        <f>+'Full Database (hide)'!C26</f>
        <v>John Bean Technologies Corporation</v>
      </c>
    </row>
    <row r="32" spans="1:7" ht="375" x14ac:dyDescent="0.25">
      <c r="A32" s="63" t="str">
        <f>'Full Database (hide)'!A27</f>
        <v xml:space="preserve">HTH Dry Chlorinator Tablets for Swimming Pools </v>
      </c>
      <c r="B32" s="503" t="str">
        <f>+'Full Database (hide)'!B27</f>
        <v>•Calcium Hypochlorite Tablets 68
•CCH Calcium Hypochlorite Tablets
•CCH Tablets
•Constant-Chlor Dry Chlorinator Tablets for swimming pools
•DryTec Calcium Hypochlorite Briquettes
•DryTec FG Briquettes
•DryTec FG Briquettes (Food Grade)
•DryTec FG Briquettes for Food Contact Applications
•DryTec FG Calcium Hypochlorite Briquettes
•Frexus Calcium Hypochlorite Briquettes
•HTH Automatic CHlorinator Feeder Tablets for Swimming Pools
•HTH Chlorinating Briquettes Chlorinator
•HTH Clean n' Scrub Tablets
•HTH Clean n' Scrub Tablets Chlorinator
•HTH Constant-Chlor Dry Chlorinator Tablets for Swimming Pools
•HTH Poolife Active Cleaning</v>
      </c>
      <c r="C32" s="481" t="str">
        <f>+'Full Database (hide)'!W27</f>
        <v>N/A</v>
      </c>
      <c r="D32" s="527"/>
      <c r="E32" s="65"/>
      <c r="F32" s="92" t="str">
        <f>'Full Database (hide)'!U27</f>
        <v>Information not available</v>
      </c>
      <c r="G32" s="366" t="str">
        <f>+'Full Database (hide)'!C27</f>
        <v xml:space="preserve">Arch Chemicals, Inc. </v>
      </c>
    </row>
    <row r="33" spans="1:7" ht="30" x14ac:dyDescent="0.25">
      <c r="A33" s="63" t="str">
        <f>'Full Database (hide)'!A28</f>
        <v>Hypo 150</v>
      </c>
      <c r="B33" s="503" t="str">
        <f>+'Full Database (hide)'!B28</f>
        <v>N/A</v>
      </c>
      <c r="C33" s="481" t="str">
        <f>+'Full Database (hide)'!W28</f>
        <v>N/A</v>
      </c>
      <c r="D33" s="527"/>
      <c r="E33" s="65"/>
      <c r="F33" s="92" t="str">
        <f>'Full Database (hide)'!U28</f>
        <v>Information not available</v>
      </c>
      <c r="G33" s="366" t="str">
        <f>+'Full Database (hide)'!C28</f>
        <v>Rowell Chemical Corp.</v>
      </c>
    </row>
    <row r="34" spans="1:7" ht="60" x14ac:dyDescent="0.25">
      <c r="A34" s="63" t="str">
        <f>'Full Database (hide)'!A29</f>
        <v xml:space="preserve">Induclor </v>
      </c>
      <c r="B34" s="503" t="str">
        <f>+'Full Database (hide)'!B29</f>
        <v>•Incredipool Calcium Hypochlorite Granules
•Americhlor Calcium Hypochlorite Granules</v>
      </c>
      <c r="C34" s="481" t="str">
        <f>+'Full Database (hide)'!W29</f>
        <v>N/A</v>
      </c>
      <c r="D34" s="527"/>
      <c r="E34" s="65"/>
      <c r="F34" s="92" t="str">
        <f>'Full Database (hide)'!U29</f>
        <v>Information not available</v>
      </c>
      <c r="G34" s="366" t="str">
        <f>+'Full Database (hide)'!C29</f>
        <v>Axiall, LLC</v>
      </c>
    </row>
    <row r="35" spans="1:7" ht="135" x14ac:dyDescent="0.25">
      <c r="A35" s="63" t="str">
        <f>'Full Database (hide)'!A30</f>
        <v>Jet-Ag</v>
      </c>
      <c r="B35" s="503" t="str">
        <f>+'Full Database (hide)'!B30</f>
        <v>•Diamante 5.0
•Evocade
•Jet Fog
•Jet Water Irrigation
•Jet-Ag Post Harvest Storage 
•Jet-PH Potato Wash
•Jet-Ag 5
•Perafog
•Recurve 5.0</v>
      </c>
      <c r="C35" s="481" t="str">
        <f>+'Full Database (hide)'!W30</f>
        <v>N/A</v>
      </c>
      <c r="D35" s="527"/>
      <c r="E35" s="65"/>
      <c r="F35" s="92" t="str">
        <f>'Full Database (hide)'!U30</f>
        <v>Gallons: 2.5, 5, 30, 55, 265</v>
      </c>
      <c r="G35" s="366" t="str">
        <f>+'Full Database (hide)'!C30</f>
        <v>Marrone Bio Innovations</v>
      </c>
    </row>
    <row r="36" spans="1:7" ht="45" x14ac:dyDescent="0.25">
      <c r="A36" s="63" t="str">
        <f>'Full Database (hide)'!A31</f>
        <v>Jet-Ag 15%</v>
      </c>
      <c r="B36" s="503" t="str">
        <f>+'Full Database (hide)'!B31</f>
        <v>•Diamante 15.0
•Jet Ag 15
•Recurve 15.0</v>
      </c>
      <c r="C36" s="481" t="str">
        <f>+'Full Database (hide)'!W31</f>
        <v>N/A</v>
      </c>
      <c r="D36" s="527"/>
      <c r="E36" s="65"/>
      <c r="F36" s="92" t="str">
        <f>'Full Database (hide)'!U31</f>
        <v>Information not available</v>
      </c>
      <c r="G36" s="366" t="str">
        <f>+'Full Database (hide)'!C31</f>
        <v>Marrone Bio Innovations</v>
      </c>
    </row>
    <row r="37" spans="1:7" x14ac:dyDescent="0.25">
      <c r="A37" s="63" t="str">
        <f>'Full Database (hide)'!A32</f>
        <v>LFI Sanitizer</v>
      </c>
      <c r="B37" s="503" t="str">
        <f>+'Full Database (hide)'!B32</f>
        <v>•LFI</v>
      </c>
      <c r="C37" s="481" t="str">
        <f>+'Full Database (hide)'!W32</f>
        <v>N/A</v>
      </c>
      <c r="D37" s="527"/>
      <c r="E37" s="65"/>
      <c r="F37" s="92" t="str">
        <f>'Full Database (hide)'!U32</f>
        <v>Information not available</v>
      </c>
      <c r="G37" s="366" t="str">
        <f>+'Full Database (hide)'!C32</f>
        <v>West Agro, Inc.</v>
      </c>
    </row>
    <row r="38" spans="1:7" ht="30" x14ac:dyDescent="0.25">
      <c r="A38" s="63" t="str">
        <f>'Full Database (hide)'!A33</f>
        <v>Liquichlor 12.5% Solution</v>
      </c>
      <c r="B38" s="503" t="str">
        <f>+'Full Database (hide)'!B33</f>
        <v>•Supershock</v>
      </c>
      <c r="C38" s="481" t="str">
        <f>+'Full Database (hide)'!W33</f>
        <v>N/A</v>
      </c>
      <c r="D38" s="527"/>
      <c r="E38" s="65"/>
      <c r="F38" s="92" t="str">
        <f>'Full Database (hide)'!U33</f>
        <v>Information not available</v>
      </c>
      <c r="G38" s="366" t="str">
        <f>+'Full Database (hide)'!C33</f>
        <v>Univar Solutions USA Inc.</v>
      </c>
    </row>
    <row r="39" spans="1:7" x14ac:dyDescent="0.25">
      <c r="A39" s="63" t="str">
        <f>'Full Database (hide)'!A34</f>
        <v>Lonza Formulation S-21F</v>
      </c>
      <c r="B39" s="503" t="str">
        <f>+'Full Database (hide)'!B34</f>
        <v>•Simple Green D</v>
      </c>
      <c r="C39" s="481" t="str">
        <f>+'Full Database (hide)'!W34</f>
        <v>N/A</v>
      </c>
      <c r="D39" s="527"/>
      <c r="E39" s="65"/>
      <c r="F39" s="92" t="str">
        <f>'Full Database (hide)'!U34</f>
        <v>Information not available</v>
      </c>
      <c r="G39" s="366" t="str">
        <f>+'Full Database (hide)'!C34</f>
        <v>Lonza Solutions Inc.</v>
      </c>
    </row>
    <row r="40" spans="1:7" ht="30" x14ac:dyDescent="0.25">
      <c r="A40" s="63" t="str">
        <f>'Full Database (hide)'!A35</f>
        <v>Maguard 5626</v>
      </c>
      <c r="B40" s="503" t="str">
        <f>+'Full Database (hide)'!B35</f>
        <v xml:space="preserve">•PeroxySan X6
</v>
      </c>
      <c r="C40" s="481" t="str">
        <f>+'Full Database (hide)'!W35</f>
        <v>N/A</v>
      </c>
      <c r="D40" s="527"/>
      <c r="E40" s="65"/>
      <c r="F40" s="92" t="str">
        <f>'Full Database (hide)'!U35</f>
        <v>Information not available</v>
      </c>
      <c r="G40" s="366" t="str">
        <f>+'Full Database (hide)'!C35</f>
        <v>Mason Chemical Company</v>
      </c>
    </row>
    <row r="41" spans="1:7" ht="30" x14ac:dyDescent="0.25">
      <c r="A41" s="63" t="str">
        <f>'Full Database (hide)'!A36</f>
        <v>Olin Chlorine</v>
      </c>
      <c r="B41" s="503" t="str">
        <f>+'Full Database (hide)'!B36</f>
        <v>N/A</v>
      </c>
      <c r="C41" s="481" t="str">
        <f>+'Full Database (hide)'!W36</f>
        <v>N/A</v>
      </c>
      <c r="D41" s="527"/>
      <c r="E41" s="65"/>
      <c r="F41" s="92" t="str">
        <f>'Full Database (hide)'!U36</f>
        <v>Information not available</v>
      </c>
      <c r="G41" s="366" t="str">
        <f>+'Full Database (hide)'!C36</f>
        <v>Olin Chlor Alkali Products</v>
      </c>
    </row>
    <row r="42" spans="1:7" ht="30" x14ac:dyDescent="0.25">
      <c r="A42" s="63" t="str">
        <f>'Full Database (hide)'!A37</f>
        <v>Oxine</v>
      </c>
      <c r="B42" s="503" t="str">
        <f>+'Full Database (hide)'!B37</f>
        <v>•Respicide GP Disinfecting Solution
•Biovex</v>
      </c>
      <c r="C42" s="481" t="str">
        <f>+'Full Database (hide)'!W37</f>
        <v>N/A</v>
      </c>
      <c r="D42" s="527"/>
      <c r="E42" s="65"/>
      <c r="F42" s="92" t="str">
        <f>'Full Database (hide)'!U37</f>
        <v>Ounces:  3.25, 16, 32
Gallons:  1, 5, 15, 30, 55, 330</v>
      </c>
      <c r="G42" s="366" t="str">
        <f>+'Full Database (hide)'!C37</f>
        <v>Bio-Cide International, Inc</v>
      </c>
    </row>
    <row r="43" spans="1:7" ht="135" x14ac:dyDescent="0.25">
      <c r="A43" s="63" t="str">
        <f>'Full Database (hide)'!A38</f>
        <v>Oxonia Active</v>
      </c>
      <c r="B43" s="503" t="str">
        <f>+'Full Database (hide)'!B38</f>
        <v>•A &amp; L Laboratories Deptil PA5
•Aspen Dairy SOlutions Peracid V
•Cosa Oxonia Active
•Deptil PA5
•Klenz Active
•Oxonia Active LS
•Oxy-Sept 333
•Peracid V
•Perasan B</v>
      </c>
      <c r="C43" s="481" t="str">
        <f>+'Full Database (hide)'!W38</f>
        <v>N/A</v>
      </c>
      <c r="D43" s="527"/>
      <c r="E43" s="65"/>
      <c r="F43" s="92" t="str">
        <f>'Full Database (hide)'!U38</f>
        <v>Information not available</v>
      </c>
      <c r="G43" s="366" t="str">
        <f>+'Full Database (hide)'!C38</f>
        <v>Ecolab, Inc</v>
      </c>
    </row>
    <row r="44" spans="1:7" ht="30" x14ac:dyDescent="0.25">
      <c r="A44" s="63" t="str">
        <f>'Full Database (hide)'!A39</f>
        <v>Pac-chlor 12.5%</v>
      </c>
      <c r="B44" s="503" t="str">
        <f>+'Full Database (hide)'!B39</f>
        <v>N/A</v>
      </c>
      <c r="C44" s="481" t="str">
        <f>+'Full Database (hide)'!W39</f>
        <v>N/A</v>
      </c>
      <c r="D44" s="527"/>
      <c r="E44" s="65"/>
      <c r="F44" s="92" t="str">
        <f>'Full Database (hide)'!U39</f>
        <v>Information not available</v>
      </c>
      <c r="G44" s="366" t="str">
        <f>+'Full Database (hide)'!C39</f>
        <v>Pace International LLC</v>
      </c>
    </row>
    <row r="45" spans="1:7" ht="45" x14ac:dyDescent="0.25">
      <c r="A45" s="63" t="str">
        <f>'Full Database (hide)'!A40</f>
        <v>Peraclean 15</v>
      </c>
      <c r="B45" s="503" t="str">
        <f>+'Full Database (hide)'!B40</f>
        <v>•Jet-Oxide 15
•Peraclean 15% (Peroxyacetic acid solution)</v>
      </c>
      <c r="C45" s="481" t="str">
        <f>+'Full Database (hide)'!W40</f>
        <v>N/A</v>
      </c>
      <c r="D45" s="527"/>
      <c r="E45" s="65"/>
      <c r="F45" s="92" t="str">
        <f>'Full Database (hide)'!U40</f>
        <v>Information not available</v>
      </c>
      <c r="G45" s="366" t="str">
        <f>+'Full Database (hide)'!C40</f>
        <v xml:space="preserve">Evonik Corporation </v>
      </c>
    </row>
    <row r="46" spans="1:7" ht="30" x14ac:dyDescent="0.25">
      <c r="A46" s="63" t="str">
        <f>'Full Database (hide)'!A41</f>
        <v>Peraclean 5</v>
      </c>
      <c r="B46" s="503" t="str">
        <f>+'Full Database (hide)'!B41</f>
        <v>•Jet-Oxide</v>
      </c>
      <c r="C46" s="481" t="str">
        <f>+'Full Database (hide)'!W41</f>
        <v>N/A</v>
      </c>
      <c r="D46" s="527"/>
      <c r="E46" s="65"/>
      <c r="F46" s="92" t="str">
        <f>'Full Database (hide)'!U41</f>
        <v>Information not available</v>
      </c>
      <c r="G46" s="366" t="str">
        <f>+'Full Database (hide)'!C41</f>
        <v xml:space="preserve">Evonik Corporation
 </v>
      </c>
    </row>
    <row r="47" spans="1:7" ht="60" x14ac:dyDescent="0.25">
      <c r="A47" s="63" t="str">
        <f>'Full Database (hide)'!A42</f>
        <v>Perasan A (Sublabel A)</v>
      </c>
      <c r="B47" s="503" t="str">
        <f>+'Full Database (hide)'!B42</f>
        <v>•Peragreen 5.6%
•Bioside HS 5%
•Doom
•Oxysan</v>
      </c>
      <c r="C47" s="481" t="str">
        <f>+'Full Database (hide)'!W42</f>
        <v>Sublabel A: General Directions for Use (Perasan A)</v>
      </c>
      <c r="D47" s="527"/>
      <c r="E47" s="65"/>
      <c r="F47" s="92" t="str">
        <f>'Full Database (hide)'!U42</f>
        <v>Information not available</v>
      </c>
      <c r="G47" s="366" t="str">
        <f>+'Full Database (hide)'!C42</f>
        <v>Enviro Tech Chemical Services</v>
      </c>
    </row>
    <row r="48" spans="1:7" ht="60" x14ac:dyDescent="0.25">
      <c r="A48" s="63" t="str">
        <f>'Full Database (hide)'!A43</f>
        <v>Perasan A (Sublabel B)</v>
      </c>
      <c r="B48" s="503" t="str">
        <f>+'Full Database (hide)'!B43</f>
        <v>•Peragreen 5.6%
•Bioside HS 5%
•Doom
•Oxysan</v>
      </c>
      <c r="C48" s="481" t="str">
        <f>+'Full Database (hide)'!W43</f>
        <v>Sublabel B: Agricultural Uses (Peragreen 5.6)</v>
      </c>
      <c r="D48" s="527"/>
      <c r="E48" s="65"/>
      <c r="F48" s="92" t="str">
        <f>'Full Database (hide)'!U43</f>
        <v>Information not available</v>
      </c>
      <c r="G48" s="366" t="str">
        <f>+'Full Database (hide)'!C43</f>
        <v>Enviro Tech Chemical Services</v>
      </c>
    </row>
    <row r="49" spans="1:7" ht="30" x14ac:dyDescent="0.25">
      <c r="A49" s="63" t="str">
        <f>'Full Database (hide)'!A44</f>
        <v>Perasan C-5</v>
      </c>
      <c r="B49" s="503" t="str">
        <f>+'Full Database (hide)'!B44</f>
        <v>N/A</v>
      </c>
      <c r="C49" s="481" t="str">
        <f>+'Full Database (hide)'!W44</f>
        <v>N/A</v>
      </c>
      <c r="D49" s="527"/>
      <c r="E49" s="65"/>
      <c r="F49" s="92" t="str">
        <f>'Full Database (hide)'!U44</f>
        <v>Information not available</v>
      </c>
      <c r="G49" s="366" t="str">
        <f>+'Full Database (hide)'!C44</f>
        <v>Enviro Tech Chemical Services</v>
      </c>
    </row>
    <row r="50" spans="1:7" ht="45" x14ac:dyDescent="0.25">
      <c r="A50" s="63" t="str">
        <f>'Full Database (hide)'!A45</f>
        <v>Perasan OG (Sublabel A)</v>
      </c>
      <c r="B50" s="503" t="str">
        <f>+'Full Database (hide)'!B45</f>
        <v>•Peragreeen 22 ww
•Peragreen 22</v>
      </c>
      <c r="C50" s="481" t="str">
        <f>+'Full Database (hide)'!W45</f>
        <v>Sublabel A: General Directions for Use (Perasan OG)</v>
      </c>
      <c r="D50" s="527"/>
      <c r="E50" s="65"/>
      <c r="F50" s="92" t="str">
        <f>'Full Database (hide)'!U45</f>
        <v>Information not available</v>
      </c>
      <c r="G50" s="366" t="str">
        <f>+'Full Database (hide)'!C45</f>
        <v>Enviro Tech Chemical Services</v>
      </c>
    </row>
    <row r="51" spans="1:7" ht="30" x14ac:dyDescent="0.25">
      <c r="A51" s="63" t="str">
        <f>'Full Database (hide)'!A46</f>
        <v>Perasan OG (Sublabel B)</v>
      </c>
      <c r="B51" s="503" t="str">
        <f>+'Full Database (hide)'!B46</f>
        <v>•Peragreeen 22 ww
•Peragreen 22</v>
      </c>
      <c r="C51" s="481" t="str">
        <f>+'Full Database (hide)'!W46</f>
        <v>Sublabel B: Agricultural Uses (Perasan OG)</v>
      </c>
      <c r="D51" s="527"/>
      <c r="E51" s="65"/>
      <c r="F51" s="92" t="str">
        <f>'Full Database (hide)'!U46</f>
        <v>Information not available</v>
      </c>
      <c r="G51" s="366" t="str">
        <f>+'Full Database (hide)'!C46</f>
        <v>Enviro Tech Chemical Services</v>
      </c>
    </row>
    <row r="52" spans="1:7" ht="30" x14ac:dyDescent="0.25">
      <c r="A52" s="63" t="str">
        <f>'Full Database (hide)'!A47</f>
        <v>PerOx Extreme</v>
      </c>
      <c r="B52" s="503" t="str">
        <f>+'Full Database (hide)'!B47</f>
        <v>•Per-Ox F&amp;V</v>
      </c>
      <c r="C52" s="481" t="str">
        <f>+'Full Database (hide)'!W47</f>
        <v>N/A</v>
      </c>
      <c r="D52" s="527"/>
      <c r="E52" s="65"/>
      <c r="F52" s="92" t="str">
        <f>'Full Database (hide)'!U47</f>
        <v>Information not available</v>
      </c>
      <c r="G52" s="366" t="str">
        <f>+'Full Database (hide)'!C47</f>
        <v>Alex C. Fergusson, LLC</v>
      </c>
    </row>
    <row r="53" spans="1:7" ht="45" x14ac:dyDescent="0.25">
      <c r="A53" s="63" t="str">
        <f>'Full Database (hide)'!A48</f>
        <v>PPG 70 CAL Hypo Granules</v>
      </c>
      <c r="B53" s="503" t="str">
        <f>+'Full Database (hide)'!B48</f>
        <v>•Zappit 73
•Induclor 70
•Incredipool 73</v>
      </c>
      <c r="C53" s="481" t="str">
        <f>+'Full Database (hide)'!W48</f>
        <v>N/A</v>
      </c>
      <c r="D53" s="527"/>
      <c r="E53" s="65"/>
      <c r="F53" s="92" t="str">
        <f>'Full Database (hide)'!U48</f>
        <v>Information not available</v>
      </c>
      <c r="G53" s="366" t="str">
        <f>+'Full Database (hide)'!C48</f>
        <v xml:space="preserve">Axiall, LLC </v>
      </c>
    </row>
    <row r="54" spans="1:7" x14ac:dyDescent="0.25">
      <c r="A54" s="63" t="str">
        <f>'Full Database (hide)'!A49</f>
        <v>PPG Calcium Hypochlorite Tablets</v>
      </c>
      <c r="B54" s="503" t="str">
        <f>+'Full Database (hide)'!B49</f>
        <v>•Accutab</v>
      </c>
      <c r="C54" s="481" t="str">
        <f>+'Full Database (hide)'!W49</f>
        <v>N/A</v>
      </c>
      <c r="D54" s="527"/>
      <c r="E54" s="65"/>
      <c r="F54" s="92" t="str">
        <f>'Full Database (hide)'!U49</f>
        <v>Information not available</v>
      </c>
      <c r="G54" s="366" t="str">
        <f>+'Full Database (hide)'!C49</f>
        <v>Axiall, LLC</v>
      </c>
    </row>
    <row r="55" spans="1:7" x14ac:dyDescent="0.25">
      <c r="A55" s="63" t="str">
        <f>'Full Database (hide)'!A50</f>
        <v xml:space="preserve">Pro-san L </v>
      </c>
      <c r="B55" s="503" t="str">
        <f>+'Full Database (hide)'!B50</f>
        <v>N/A</v>
      </c>
      <c r="C55" s="481" t="str">
        <f>+'Full Database (hide)'!W50</f>
        <v>N/A</v>
      </c>
      <c r="D55" s="527"/>
      <c r="E55" s="65"/>
      <c r="F55" s="92" t="str">
        <f>'Full Database (hide)'!U50</f>
        <v>Information not available</v>
      </c>
      <c r="G55" s="366" t="str">
        <f>+'Full Database (hide)'!C50</f>
        <v>Microcide, Inc.</v>
      </c>
    </row>
    <row r="56" spans="1:7" ht="30" x14ac:dyDescent="0.25">
      <c r="A56" s="63" t="str">
        <f>'Full Database (hide)'!A51</f>
        <v>Proxitane 15:23</v>
      </c>
      <c r="B56" s="503" t="str">
        <f>+'Full Database (hide)'!B51</f>
        <v>•Proxitane WW-16</v>
      </c>
      <c r="C56" s="481" t="str">
        <f>+'Full Database (hide)'!W51</f>
        <v>N/A</v>
      </c>
      <c r="D56" s="527"/>
      <c r="E56" s="65"/>
      <c r="F56" s="92" t="str">
        <f>'Full Database (hide)'!U51</f>
        <v>N/A</v>
      </c>
      <c r="G56" s="366" t="str">
        <f>+'Full Database (hide)'!C51</f>
        <v>Solvay Chemicals, Inc.</v>
      </c>
    </row>
    <row r="57" spans="1:7" ht="75" x14ac:dyDescent="0.25">
      <c r="A57" s="63" t="str">
        <f>'Full Database (hide)'!A52</f>
        <v>Proxitane EQ Liquid Sanitizer</v>
      </c>
      <c r="B57" s="503" t="str">
        <f>+'Full Database (hide)'!B52</f>
        <v>•Proxitane EQ
•Proxitane EQ Liquid Sanitizer &amp; Disinfectant
•Proxitane EQ Liquid Sanitizer and Disinfectant</v>
      </c>
      <c r="C57" s="481" t="str">
        <f>+'Full Database (hide)'!W52</f>
        <v>N/A</v>
      </c>
      <c r="D57" s="527"/>
      <c r="E57" s="65"/>
      <c r="F57" s="92" t="str">
        <f>'Full Database (hide)'!U52</f>
        <v>N/A</v>
      </c>
      <c r="G57" s="366" t="str">
        <f>+'Full Database (hide)'!C52</f>
        <v>Solvay Chemicals, Inc.</v>
      </c>
    </row>
    <row r="58" spans="1:7" ht="30" x14ac:dyDescent="0.25">
      <c r="A58" s="63" t="str">
        <f>'Full Database (hide)'!A53</f>
        <v>Proxitane WW-12</v>
      </c>
      <c r="B58" s="503" t="str">
        <f>+'Full Database (hide)'!B53</f>
        <v>N/A</v>
      </c>
      <c r="C58" s="481" t="str">
        <f>+'Full Database (hide)'!W53</f>
        <v>N/A</v>
      </c>
      <c r="D58" s="527"/>
      <c r="E58" s="65"/>
      <c r="F58" s="92" t="str">
        <f>'Full Database (hide)'!U53</f>
        <v>N/A</v>
      </c>
      <c r="G58" s="366" t="str">
        <f>+'Full Database (hide)'!C53</f>
        <v>Solvay Chemicals, Inc.</v>
      </c>
    </row>
    <row r="59" spans="1:7" ht="180" x14ac:dyDescent="0.25">
      <c r="A59" s="63" t="str">
        <f>'Full Database (hide)'!A54</f>
        <v>Puma</v>
      </c>
      <c r="B59" s="503" t="str">
        <f>+'Full Database (hide)'!B54</f>
        <v>•Concentrated Clorox Germicidal Bleach1
•Clorox Germicidal Bleach2
•Clorox Regular-Bleach1
•Clorox Multi-Purpose Bleach1
•Concentrated Clorox Multi-purpose Bleach1
•Clorox Disinfecting Bleach1
•Concentrated Clorox Disinfecting Bleach1
•Concentrated Clorox Regular-Bleach</v>
      </c>
      <c r="C59" s="481" t="str">
        <f>+'Full Database (hide)'!W54</f>
        <v>N/A</v>
      </c>
      <c r="D59" s="527"/>
      <c r="E59" s="65"/>
      <c r="F59" s="92" t="str">
        <f>'Full Database (hide)'!U54</f>
        <v>Information not available</v>
      </c>
      <c r="G59" s="366" t="str">
        <f>+'Full Database (hide)'!C54</f>
        <v>Clorox Professional Products Company</v>
      </c>
    </row>
    <row r="60" spans="1:7" ht="135" x14ac:dyDescent="0.25">
      <c r="A60" s="63" t="str">
        <f>'Full Database (hide)'!A55</f>
        <v>Pure Bright Germicidal Ultra Bleach</v>
      </c>
      <c r="B60" s="503" t="str">
        <f>+'Full Database (hide)'!B55</f>
        <v>•Hi-Lex Ultra Bleach
•Red Max Germicidal Bleach
•Germicidal Bleach
•Bleach Regular
•Pure Power Regular Bleach
•Top Job Bleach
•Hi-Lex Bleach Regular Scent
•Boardwalk Germicidal Ultra Bleach
•HDX Germicidal Bleach 1</v>
      </c>
      <c r="C60" s="481" t="str">
        <f>+'Full Database (hide)'!W55</f>
        <v>N/A</v>
      </c>
      <c r="D60" s="527"/>
      <c r="E60" s="65"/>
      <c r="F60" s="92" t="str">
        <f>'Full Database (hide)'!U55</f>
        <v>Information not available</v>
      </c>
      <c r="G60" s="366" t="str">
        <f>+'Full Database (hide)'!C55</f>
        <v xml:space="preserve">KIK International, Inc. </v>
      </c>
    </row>
    <row r="61" spans="1:7" ht="45" x14ac:dyDescent="0.25">
      <c r="A61" s="63" t="str">
        <f>'Full Database (hide)'!A56</f>
        <v>Re-Ox</v>
      </c>
      <c r="B61" s="503" t="str">
        <f>+'Full Database (hide)'!B56</f>
        <v>•Re-Ox Deposit Control Disinfectant
•Clearitas 350
•Clearitas 450</v>
      </c>
      <c r="C61" s="481" t="str">
        <f>+'Full Database (hide)'!W56</f>
        <v>N/A</v>
      </c>
      <c r="D61" s="527"/>
      <c r="E61" s="65"/>
      <c r="F61" s="92" t="str">
        <f>'Full Database (hide)'!U56</f>
        <v>Gallons:  1, 5, 15, 30, 55, 275, 300, 330, 5000</v>
      </c>
      <c r="G61" s="366" t="str">
        <f>+'Full Database (hide)'!C56</f>
        <v>Blue Earth Labs, LLC</v>
      </c>
    </row>
    <row r="62" spans="1:7" ht="30" x14ac:dyDescent="0.25">
      <c r="A62" s="63" t="str">
        <f>'Full Database (hide)'!A57</f>
        <v>SaniDate 12.0</v>
      </c>
      <c r="B62" s="503" t="str">
        <f>+'Full Database (hide)'!B57</f>
        <v>•Greenclean Liquid 12.0
•Terrastart</v>
      </c>
      <c r="C62" s="481" t="str">
        <f>+'Full Database (hide)'!W57</f>
        <v>N/A</v>
      </c>
      <c r="D62" s="527"/>
      <c r="E62" s="65"/>
      <c r="F62" s="92" t="str">
        <f>'Full Database (hide)'!U57</f>
        <v>Gallons:  5, 30, 55, 275, 330</v>
      </c>
      <c r="G62" s="366" t="str">
        <f>+'Full Database (hide)'!C57</f>
        <v>Biosafe Systems</v>
      </c>
    </row>
    <row r="63" spans="1:7" x14ac:dyDescent="0.25">
      <c r="A63" s="63" t="str">
        <f>'Full Database (hide)'!A58</f>
        <v>SaniDate 15.0</v>
      </c>
      <c r="B63" s="503" t="str">
        <f>+'Full Database (hide)'!B58</f>
        <v>N/A</v>
      </c>
      <c r="C63" s="481" t="str">
        <f>+'Full Database (hide)'!W58</f>
        <v>N/A</v>
      </c>
      <c r="D63" s="527"/>
      <c r="E63" s="65"/>
      <c r="F63" s="92" t="str">
        <f>'Full Database (hide)'!U58</f>
        <v>Gallons:  2.5, 5, 30, 55, 275, 330</v>
      </c>
      <c r="G63" s="366" t="str">
        <f>+'Full Database (hide)'!C58</f>
        <v>Biosafe Systems</v>
      </c>
    </row>
    <row r="64" spans="1:7" ht="75" x14ac:dyDescent="0.25">
      <c r="A64" s="63" t="str">
        <f>'Full Database (hide)'!A59</f>
        <v>SaniDate 5.0 (Sublabel A)</v>
      </c>
      <c r="B64" s="503" t="str">
        <f>+'Full Database (hide)'!B59</f>
        <v>•Greenclean Liquid 5.0
•Greenclean Max Algaecide
•Greenclean WTO
•Sanidate WTO
•Storox 5.0 Post Harvest Treatment</v>
      </c>
      <c r="C64" s="481" t="str">
        <f>+'Full Database (hide)'!W59</f>
        <v>Sublabel A: General Uses (Sanidate 5.0)</v>
      </c>
      <c r="D64" s="527"/>
      <c r="E64" s="65"/>
      <c r="F64" s="92" t="str">
        <f>'Full Database (hide)'!U59</f>
        <v>Gallons:  2.5, 5, 30, 55, 275, 330</v>
      </c>
      <c r="G64" s="366" t="str">
        <f>+'Full Database (hide)'!C59</f>
        <v>Biosafe Systems</v>
      </c>
    </row>
    <row r="65" spans="1:7" ht="75" x14ac:dyDescent="0.25">
      <c r="A65" s="63" t="str">
        <f>'Full Database (hide)'!A60</f>
        <v>SaniDate 5.0 (Sublabel B)</v>
      </c>
      <c r="B65" s="503" t="str">
        <f>+'Full Database (hide)'!B60</f>
        <v>•Greenclean Liquid 5.0
•Greenclean Max Algaecide
•Greenclean WTO
•Sanidate WTO
•Storox 5.0 Post Harvest Treatment</v>
      </c>
      <c r="C65" s="481" t="str">
        <f>+'Full Database (hide)'!W60</f>
        <v>Sublabel B: Agricultural Uses (Sanidate WTO)</v>
      </c>
      <c r="D65" s="527"/>
      <c r="E65" s="65"/>
      <c r="F65" s="92" t="str">
        <f>'Full Database (hide)'!U60</f>
        <v>Gallons:  2.5, 5, 30, 55, 275, 330</v>
      </c>
      <c r="G65" s="366" t="str">
        <f>+'Full Database (hide)'!C60</f>
        <v>Biosafe Systems</v>
      </c>
    </row>
    <row r="66" spans="1:7" ht="60" x14ac:dyDescent="0.25">
      <c r="A66" s="63" t="str">
        <f>'Full Database (hide)'!A61</f>
        <v>Sanidate Disinfectant</v>
      </c>
      <c r="B66" s="503" t="str">
        <f>+'Full Database (hide)'!B61</f>
        <v>•Sanidate Disinfectant/Sanitizer
•SD Disinfectant
•Storox 2.0
•Storox Fruit and Vegetable Wash</v>
      </c>
      <c r="C66" s="481" t="str">
        <f>+'Full Database (hide)'!W61</f>
        <v>N/A</v>
      </c>
      <c r="D66" s="527"/>
      <c r="E66" s="65"/>
      <c r="F66" s="92" t="str">
        <f>'Full Database (hide)'!U61</f>
        <v>Gallons:  2.5, 5, 30, 55, 275</v>
      </c>
      <c r="G66" s="366" t="str">
        <f>+'Full Database (hide)'!C61</f>
        <v>Biosafe Systems</v>
      </c>
    </row>
    <row r="67" spans="1:7" ht="90" x14ac:dyDescent="0.25">
      <c r="A67" s="63" t="str">
        <f>'Full Database (hide)'!A62</f>
        <v>SaniDate Ready to Use (Sublabel A)</v>
      </c>
      <c r="B67" s="503" t="str">
        <f>+'Full Database (hide)'!B62</f>
        <v>•Biosafe Disease Control RTU
•Biosafe Fruit &amp; Vegetable Wash
•Oxidate Ready to Use
•Sanidate Fruit and Vegetable Wash
•Sanidate Versatile Sanitizer
•Zerotol Ready to Use</v>
      </c>
      <c r="C67" s="481" t="str">
        <f>+'Full Database (hide)'!W62</f>
        <v>Sublabel A: Commercial Directions for Use</v>
      </c>
      <c r="D67" s="527"/>
      <c r="E67" s="65"/>
      <c r="F67" s="92" t="str">
        <f>'Full Database (hide)'!U62</f>
        <v>Ounces:  4, 8, 16, 24, 32
Liters:  2
Gallons:  1, 1.33, 2.5, 5</v>
      </c>
      <c r="G67" s="366" t="str">
        <f>+'Full Database (hide)'!C62</f>
        <v>BioSafe Systems, LLC</v>
      </c>
    </row>
    <row r="68" spans="1:7" ht="375" x14ac:dyDescent="0.25">
      <c r="A68" s="63" t="str">
        <f>'Full Database (hide)'!A63</f>
        <v>Selectrocide 2L500</v>
      </c>
      <c r="B68" s="503" t="str">
        <f>+'Full Database (hide)'!B63</f>
        <v>•Clean Seat &amp; Sport 2L500
•Clo2bber
•Clo2bber 100 Abridged
•Clo2bber-Pro
•Drubber
•GC 1 Liter
•GC 1L
•Locker Boom Spray Cleanre and Deodorizer
•Orin Sport Spray Cleaner and Deodorizer
•Orinx 2L100A
•Orinx Spray Cleaner and Deodorizer
•Patriot Surface SOlutions RTU 32OZ 100PPM
•Pure Hockey Spray Cleaner and Deodorizer
•Pure Sport Spray Cleaner and Deodorizer
•Purex Spray Cleaner and Deodorizer
•Selective Micro Clean-Alpha
•Selectrocide Pouch 200 MG Abridged</v>
      </c>
      <c r="C68" s="481" t="str">
        <f>+'Full Database (hide)'!W63</f>
        <v>N/A</v>
      </c>
      <c r="D68" s="527"/>
      <c r="E68" s="65"/>
      <c r="F68" s="92" t="str">
        <f>'Full Database (hide)'!U63</f>
        <v>Information not available</v>
      </c>
      <c r="G68" s="366" t="str">
        <f>+'Full Database (hide)'!C63</f>
        <v>Selective Micro Technologies, LLC</v>
      </c>
    </row>
    <row r="69" spans="1:7" ht="315" x14ac:dyDescent="0.25">
      <c r="A69" s="63" t="str">
        <f>'Full Database (hide)'!A64</f>
        <v>Selectrocide 5G</v>
      </c>
      <c r="B69" s="503" t="str">
        <f>+'Full Database (hide)'!B64</f>
        <v>•AC-1
•AC-12
•AC-5
•Agriwater 12G
•Agriwater 5G
•Biocure 500
•Clean Seat &amp; Sport
•Deodorpro 12G
•Deodorpro 1G
•Deodorpro 5G
•Deodorpro Disinfectant 12G
•Deodorpro Disinfectant 1G
•Deodorpro Disinfectant 5G
•Fit Fresh Antimicrobial Produce Wash
•Fit fresh Antimicrobial Spoilage Produce Wash
•Selectrocide 12G
•Selectrocide 750MG
•Selectrocide 1G
•Selectrofresh 12G Food Processing</v>
      </c>
      <c r="C69" s="481" t="str">
        <f>+'Full Database (hide)'!W64</f>
        <v>N/A</v>
      </c>
      <c r="D69" s="449"/>
      <c r="E69" s="65"/>
      <c r="F69" s="92" t="str">
        <f>'Full Database (hide)'!U64</f>
        <v>Information not available</v>
      </c>
      <c r="G69" s="366" t="str">
        <f>+'Full Database (hide)'!C64</f>
        <v>Selective Micro Technologies, LLC</v>
      </c>
    </row>
    <row r="70" spans="1:7" ht="30" x14ac:dyDescent="0.25">
      <c r="A70" s="63" t="str">
        <f>'Full Database (hide)'!A65</f>
        <v>Sno-Glo Bleach</v>
      </c>
      <c r="B70" s="503" t="str">
        <f>+'Full Database (hide)'!B65</f>
        <v>N/A</v>
      </c>
      <c r="C70" s="481" t="str">
        <f>+'Full Database (hide)'!W65</f>
        <v>N/A</v>
      </c>
      <c r="D70" s="527"/>
      <c r="E70" s="65"/>
      <c r="F70" s="92" t="str">
        <f>'Full Database (hide)'!U65</f>
        <v>Information not available</v>
      </c>
      <c r="G70" s="366" t="str">
        <f>+'Full Database (hide)'!C65</f>
        <v>Brenntag Mid-South, Inc.</v>
      </c>
    </row>
    <row r="71" spans="1:7" ht="45" x14ac:dyDescent="0.25">
      <c r="A71" s="183" t="str">
        <f>'Full Database (hide)'!A66</f>
        <v>Sodium Hypochlorite 12.5%</v>
      </c>
      <c r="B71" s="503" t="str">
        <f>+'Full Database (hide)'!B66</f>
        <v>•Sodium Hypochlorite 15%
•Chlorine Sanitizer FP-33
•Sani-I-King No. 451</v>
      </c>
      <c r="C71" s="481" t="str">
        <f>+'Full Database (hide)'!W66</f>
        <v>N/A</v>
      </c>
      <c r="D71" s="527"/>
      <c r="E71" s="65"/>
      <c r="F71" s="184" t="str">
        <f>'Full Database (hide)'!U66</f>
        <v>Information not available</v>
      </c>
      <c r="G71" s="367" t="str">
        <f>+'Full Database (hide)'!C66</f>
        <v>Hydrite Chemical Co.</v>
      </c>
    </row>
    <row r="72" spans="1:7" ht="60" x14ac:dyDescent="0.25">
      <c r="A72" s="183" t="str">
        <f>'Full Database (hide)'!A67</f>
        <v>Sodium Hypochlorite 12.5%</v>
      </c>
      <c r="B72" s="503" t="str">
        <f>+'Full Database (hide)'!B67</f>
        <v>•Pool Chlor
•Pro Chlor 12.5
•Chlorsan
•Chlorsan 125</v>
      </c>
      <c r="C72" s="481" t="str">
        <f>+'Full Database (hide)'!W67</f>
        <v>N/A</v>
      </c>
      <c r="D72" s="527"/>
      <c r="E72" s="65"/>
      <c r="F72" s="184" t="str">
        <f>'Full Database (hide)'!U67</f>
        <v>Information not available</v>
      </c>
      <c r="G72" s="367" t="str">
        <f>+'Full Database (hide)'!C67</f>
        <v>Alexander Chemical Corporation</v>
      </c>
    </row>
    <row r="73" spans="1:7" ht="30" x14ac:dyDescent="0.25">
      <c r="A73" s="183" t="str">
        <f>'Full Database (hide)'!A68</f>
        <v>Sodium Hypochlorite-12.5 Bacticide</v>
      </c>
      <c r="B73" s="503" t="str">
        <f>+'Full Database (hide)'!B68</f>
        <v>•Hypure Sodium Hypochlorite 12.5
•Agrichlor Plus</v>
      </c>
      <c r="C73" s="481" t="str">
        <f>+'Full Database (hide)'!W68</f>
        <v>N/A</v>
      </c>
      <c r="D73" s="527"/>
      <c r="E73" s="65"/>
      <c r="F73" s="184" t="str">
        <f>'Full Database (hide)'!U68</f>
        <v>Information not available</v>
      </c>
      <c r="G73" s="367" t="str">
        <f>+'Full Database (hide)'!C68</f>
        <v>Olin Chlor Alkali Products</v>
      </c>
    </row>
    <row r="74" spans="1:7" ht="105" x14ac:dyDescent="0.25">
      <c r="A74" s="380" t="str">
        <f>'Full Database (hide)'!A69</f>
        <v>Ster-Bac</v>
      </c>
      <c r="B74" s="503" t="str">
        <f>+'Full Database (hide)'!B69</f>
        <v>•Market Guard Quat Sanitizer
•Tex Stat
•Flex Pak Quat Sanitizer
•Oasis Compac Quat Sanitizer
•Oasis 144 Quat Sanitizer
•Keyston Food Contact Surface Sanitizer</v>
      </c>
      <c r="C74" s="481" t="str">
        <f>+'Full Database (hide)'!W69</f>
        <v>N/A</v>
      </c>
      <c r="D74" s="527"/>
      <c r="E74" s="65"/>
      <c r="F74" s="184" t="str">
        <f>'Full Database (hide)'!U69</f>
        <v>Gallons: 1, 2.5, 5, 55, 350</v>
      </c>
      <c r="G74" s="367" t="str">
        <f>+'Full Database (hide)'!C69</f>
        <v>Ecolab</v>
      </c>
    </row>
    <row r="75" spans="1:7" ht="45" x14ac:dyDescent="0.25">
      <c r="A75" s="380" t="str">
        <f>'Full Database (hide)'!A70</f>
        <v>Surchlor</v>
      </c>
      <c r="B75" s="503" t="str">
        <f>+'Full Database (hide)'!B70</f>
        <v>•Sur-shock
•Elements Liquid Shock - 12.5% Sodium Hypochlorite</v>
      </c>
      <c r="C75" s="481" t="str">
        <f>+'Full Database (hide)'!W70</f>
        <v>N/A</v>
      </c>
      <c r="D75" s="527"/>
      <c r="E75" s="65"/>
      <c r="F75" s="184" t="str">
        <f>'Full Database (hide)'!U70</f>
        <v>Information not available</v>
      </c>
      <c r="G75" s="366" t="str">
        <f>+'Full Database (hide)'!C70</f>
        <v>Surpass Chemical Company, Inc.</v>
      </c>
    </row>
    <row r="76" spans="1:7" x14ac:dyDescent="0.25">
      <c r="A76" s="380" t="str">
        <f>'Full Database (hide)'!A71</f>
        <v>Synergex</v>
      </c>
      <c r="B76" s="503" t="str">
        <f>+'Full Database (hide)'!B71</f>
        <v>N/A</v>
      </c>
      <c r="C76" s="481" t="str">
        <f>+'Full Database (hide)'!W71</f>
        <v>N/A</v>
      </c>
      <c r="D76" s="496"/>
      <c r="E76" s="379"/>
      <c r="F76" s="531" t="str">
        <f>'Full Database (hide)'!U71</f>
        <v>Information not available</v>
      </c>
      <c r="G76" s="367" t="str">
        <f>+'Full Database (hide)'!C71</f>
        <v>Ecolab, Inc.</v>
      </c>
    </row>
    <row r="77" spans="1:7" x14ac:dyDescent="0.25">
      <c r="A77" s="380" t="str">
        <f>'Full Database (hide)'!A72</f>
        <v>Tsunami 100</v>
      </c>
      <c r="B77" s="503" t="str">
        <f>+'Full Database (hide)'!B72</f>
        <v>•3DT Tsunami 100</v>
      </c>
      <c r="C77" s="481" t="str">
        <f>+'Full Database (hide)'!W72</f>
        <v>N/A</v>
      </c>
      <c r="D77" s="528"/>
      <c r="E77" s="400"/>
      <c r="F77" s="399" t="str">
        <f>'Full Database (hide)'!U72</f>
        <v>Gallons:  4, 50, 300</v>
      </c>
      <c r="G77" s="398" t="str">
        <f>+'Full Database (hide)'!C72</f>
        <v xml:space="preserve">Ecolab </v>
      </c>
    </row>
    <row r="78" spans="1:7" ht="90" x14ac:dyDescent="0.25">
      <c r="A78" s="380" t="str">
        <f>'Full Database (hide)'!A73</f>
        <v>Ultra Clorox Brand Regular Bleach</v>
      </c>
      <c r="B78" s="503" t="str">
        <f>+'Full Database (hide)'!B73</f>
        <v>•Clorox Regular-bleach
•Clorox Germicidal Bleach
•Clorox Ultra Germicidal Bleach
•Ultra Clorox Bleach for Institutional Use
•Ultra Clorox Institutional Bleach</v>
      </c>
      <c r="C78" s="481" t="str">
        <f>+'Full Database (hide)'!W73</f>
        <v>N/A</v>
      </c>
      <c r="D78" s="390"/>
      <c r="E78" s="400"/>
      <c r="F78" s="399" t="str">
        <f>'Full Database (hide)'!U73</f>
        <v>N/A</v>
      </c>
      <c r="G78" s="398" t="str">
        <f>+'Full Database (hide)'!C73</f>
        <v>The Clorox Co.</v>
      </c>
    </row>
    <row r="79" spans="1:7" ht="45" x14ac:dyDescent="0.25">
      <c r="A79" s="380" t="str">
        <f>'Full Database (hide)'!A74</f>
        <v>Vertex Concentrate</v>
      </c>
      <c r="B79" s="503" t="str">
        <f>+'Full Database (hide)'!B74</f>
        <v>N/A</v>
      </c>
      <c r="C79" s="481" t="str">
        <f>+'Full Database (hide)'!W74</f>
        <v>N/A</v>
      </c>
      <c r="D79" s="390"/>
      <c r="E79" s="400"/>
      <c r="F79" s="399" t="str">
        <f>'Full Database (hide)'!U74</f>
        <v>Gallons:  3/4, 1, 2.5, 3, 4, 5, 7, 15, 30, 50, 55, 220, 250, 300, 320, 330 gallons</v>
      </c>
      <c r="G79" s="398" t="str">
        <f>+'Full Database (hide)'!C74</f>
        <v xml:space="preserve">Vertex 
Chemical 
Corporation </v>
      </c>
    </row>
    <row r="80" spans="1:7" ht="30" x14ac:dyDescent="0.25">
      <c r="A80" s="380" t="str">
        <f>'Full Database (hide)'!A75</f>
        <v>Vertex CSS-12</v>
      </c>
      <c r="B80" s="503" t="str">
        <f>+'Full Database (hide)'!B75</f>
        <v>N/A</v>
      </c>
      <c r="C80" s="481" t="str">
        <f>+'Full Database (hide)'!W75</f>
        <v>N/A</v>
      </c>
      <c r="D80" s="390"/>
      <c r="E80" s="400"/>
      <c r="F80" s="399" t="str">
        <f>'Full Database (hide)'!U75</f>
        <v>Gallons:  3/4, 1, 2.5, 3, 4, 5, 15, 30, 50, 55, 220, 250, 275, 300, 320, 330</v>
      </c>
      <c r="G80" s="398" t="str">
        <f>+'Full Database (hide)'!C75</f>
        <v>Vertex Chemical Corporation</v>
      </c>
    </row>
    <row r="81" spans="1:8" ht="45" x14ac:dyDescent="0.25">
      <c r="A81" s="380" t="str">
        <f>'Full Database (hide)'!A76</f>
        <v>Vertex CSS-5 Bleach</v>
      </c>
      <c r="B81" s="503" t="str">
        <f>+'Full Database (hide)'!B76</f>
        <v>N/A</v>
      </c>
      <c r="C81" s="481" t="str">
        <f>+'Full Database (hide)'!W76</f>
        <v>N/A</v>
      </c>
      <c r="D81" s="390"/>
      <c r="E81" s="532"/>
      <c r="F81" s="399" t="str">
        <f>'Full Database (hide)'!U76</f>
        <v>Ounces:  32, 48, 64, 96
Gallons: 1, 2.5, 5, 15, 30, 55, 220, 275, 330 gallons</v>
      </c>
      <c r="G81" s="398" t="str">
        <f>+'Full Database (hide)'!C76</f>
        <v>Vertex Chemical Corporation</v>
      </c>
    </row>
    <row r="82" spans="1:8" ht="30" x14ac:dyDescent="0.25">
      <c r="A82" s="380" t="str">
        <f>'Full Database (hide)'!A77</f>
        <v>Victory</v>
      </c>
      <c r="B82" s="503" t="str">
        <f>+'Full Database (hide)'!B77</f>
        <v>N/A</v>
      </c>
      <c r="C82" s="481" t="str">
        <f>+'Full Database (hide)'!W77</f>
        <v>N/A</v>
      </c>
      <c r="D82" s="528"/>
      <c r="E82" s="532"/>
      <c r="F82" s="399" t="str">
        <f>'Full Database (hide)'!U77</f>
        <v>Ounces:  58, 96
Gallons:  55, 300 (tote)</v>
      </c>
      <c r="G82" s="398" t="str">
        <f>+'Full Database (hide)'!C77</f>
        <v>Ecolab, Inc.</v>
      </c>
    </row>
    <row r="83" spans="1:8" ht="60" x14ac:dyDescent="0.25">
      <c r="A83" s="380" t="str">
        <f>'Full Database (hide)'!A78</f>
        <v>VigorOx SP-15</v>
      </c>
      <c r="B83" s="503" t="str">
        <f>+'Full Database (hide)'!B78</f>
        <v>•Clarity
•Vigorox 15 F&amp;V
•Vigorox LS-15
•Vigorox XA-15</v>
      </c>
      <c r="C83" s="481" t="str">
        <f>+'Full Database (hide)'!W78</f>
        <v>N/A</v>
      </c>
      <c r="D83" s="528"/>
      <c r="E83" s="532"/>
      <c r="F83" s="399" t="str">
        <f>'Full Database (hide)'!U78</f>
        <v>Gallons: 55</v>
      </c>
      <c r="G83" s="398" t="str">
        <f>+'Full Database (hide)'!C78</f>
        <v>PeroxyChem, LLC</v>
      </c>
    </row>
    <row r="84" spans="1:8" ht="390" x14ac:dyDescent="0.25">
      <c r="A84" s="380" t="str">
        <f>'Full Database (hide)'!A79</f>
        <v>XY-12 Liquid Sanitizer</v>
      </c>
      <c r="B84" s="503" t="str">
        <f>+'Full Database (hide)'!B79</f>
        <v>•A&amp;L Laboratories AL-CLOR 10
•ADVACARE 120 Chlorine Bleach
•AL-CLOR 10
•Animal Medic Liquid Chlorinate Sanitizer 
•Aqua Balance Pool and Spa Disinfectant
•COSA XY-12
•Dairy Mate Liquid Sanitizer 
•Dairy-Mate Liquid Chlorinated Sanitizer
•Dishwasher Liquid Sanitizer
•ECO-CLEAN Low Temperature Machine Sanitizer
•ECO-LINE Low Temperature Sanitizer
•Eco-san Liquid Sanitizer
•ECOTEMP Phase 1 Sanitizer
•ECOTEMP Phase 2 Sanitizer
•ECOTEMP Sanitizer
•Oasis Compac Chlorine Sanitizer
•Market Guard Chlorine Sanitizer
•Pristine QP
•Pristine QF
•Pristine QB
•Ful-Bac Liquid Sanitizer</v>
      </c>
      <c r="C84" s="481" t="str">
        <f>+'Full Database (hide)'!W79</f>
        <v>N/A</v>
      </c>
      <c r="D84" s="528"/>
      <c r="E84" s="532"/>
      <c r="F84" s="399" t="str">
        <f>'Full Database (hide)'!U79</f>
        <v>Gallons: 1, 5, 55, 300</v>
      </c>
      <c r="G84" s="398" t="str">
        <f>+'Full Database (hide)'!C79</f>
        <v>Ecolab, Inc.</v>
      </c>
    </row>
    <row r="85" spans="1:8" ht="30" x14ac:dyDescent="0.25">
      <c r="A85" s="380" t="str">
        <f>'Full Database (hide)'!A80</f>
        <v xml:space="preserve">Zep FS Formula 4665 </v>
      </c>
      <c r="B85" s="503" t="str">
        <f>+'Full Database (hide)'!B80</f>
        <v>N/A</v>
      </c>
      <c r="C85" s="530" t="str">
        <f>+'Full Database (hide)'!W80</f>
        <v>N/A</v>
      </c>
      <c r="D85" s="390"/>
      <c r="E85" s="400"/>
      <c r="F85" s="92" t="str">
        <f>'Full Database (hide)'!U80</f>
        <v>Gallons:  1, 5, 20, 55</v>
      </c>
      <c r="G85" s="398" t="str">
        <f>+'Full Database (hide)'!C80</f>
        <v>Zep Commercial Sales &amp; Service</v>
      </c>
    </row>
    <row r="86" spans="1:8" ht="45.75" thickBot="1" x14ac:dyDescent="0.3">
      <c r="A86" s="389" t="str">
        <f>'Full Database (hide)'!A81</f>
        <v>Zerotol 2.0 (Sublabel B)</v>
      </c>
      <c r="B86" s="515" t="str">
        <f>+'Full Database (hide)'!B81</f>
        <v>•ZT 2.0
•Oxidate 2.0
•Greenclean Liquid 2.0</v>
      </c>
      <c r="C86" s="482" t="str">
        <f>+'Full Database (hide)'!W81</f>
        <v>Sublabel B: Agricultural (Oxidate 2.0)</v>
      </c>
      <c r="D86" s="244"/>
      <c r="E86" s="379"/>
      <c r="F86" s="531" t="str">
        <f>'Full Database (hide)'!U81</f>
        <v>Gallons: 2.5, 30, 55, 275, 330</v>
      </c>
      <c r="G86" s="401" t="str">
        <f>+'Full Database (hide)'!C81</f>
        <v>BioSafe Systems, LLC</v>
      </c>
      <c r="H86" s="533"/>
    </row>
    <row r="87" spans="1:8" x14ac:dyDescent="0.25">
      <c r="A87" s="57"/>
      <c r="B87" s="516"/>
      <c r="C87" s="57"/>
      <c r="D87" s="58"/>
      <c r="E87" s="517"/>
      <c r="F87" s="534"/>
    </row>
    <row r="88" spans="1:8" x14ac:dyDescent="0.25">
      <c r="A88" s="57"/>
      <c r="B88" s="57"/>
      <c r="C88" s="57"/>
      <c r="D88" s="58"/>
      <c r="E88" s="58"/>
      <c r="F88" s="93"/>
    </row>
    <row r="89" spans="1:8" x14ac:dyDescent="0.25">
      <c r="A89" s="57"/>
      <c r="B89" s="57"/>
      <c r="C89" s="57"/>
      <c r="D89" s="58"/>
      <c r="E89" s="58"/>
      <c r="F89" s="93"/>
    </row>
    <row r="90" spans="1:8" x14ac:dyDescent="0.25">
      <c r="A90" s="57"/>
      <c r="B90" s="57"/>
      <c r="C90" s="57"/>
      <c r="D90" s="58"/>
      <c r="E90" s="58"/>
      <c r="F90" s="93"/>
    </row>
    <row r="91" spans="1:8" x14ac:dyDescent="0.25">
      <c r="A91" s="57"/>
      <c r="B91" s="57"/>
      <c r="C91" s="57"/>
      <c r="D91" s="58"/>
      <c r="E91" s="58"/>
      <c r="F91" s="93"/>
    </row>
    <row r="92" spans="1:8" x14ac:dyDescent="0.25">
      <c r="A92" s="57"/>
      <c r="B92" s="57"/>
      <c r="C92" s="57"/>
      <c r="D92" s="58"/>
      <c r="E92" s="58"/>
      <c r="F92" s="93"/>
    </row>
    <row r="93" spans="1:8" x14ac:dyDescent="0.25">
      <c r="A93" s="57"/>
      <c r="B93" s="57"/>
      <c r="C93" s="57"/>
      <c r="D93" s="58"/>
      <c r="E93" s="58"/>
      <c r="F93" s="93"/>
    </row>
    <row r="94" spans="1:8" x14ac:dyDescent="0.25">
      <c r="A94" s="57"/>
      <c r="B94" s="57"/>
      <c r="C94" s="57"/>
      <c r="D94" s="58"/>
      <c r="E94" s="58"/>
      <c r="F94" s="93"/>
    </row>
    <row r="95" spans="1:8" x14ac:dyDescent="0.25">
      <c r="A95" s="57"/>
      <c r="B95" s="57"/>
      <c r="C95" s="57"/>
      <c r="D95" s="58"/>
      <c r="E95" s="58"/>
      <c r="F95" s="93"/>
    </row>
    <row r="96" spans="1:8" x14ac:dyDescent="0.25">
      <c r="A96" s="57"/>
      <c r="B96" s="57"/>
      <c r="C96" s="57"/>
      <c r="D96" s="58"/>
      <c r="E96" s="58"/>
      <c r="F96" s="93"/>
    </row>
    <row r="97" spans="1:6" x14ac:dyDescent="0.25">
      <c r="A97" s="57"/>
      <c r="B97" s="57"/>
      <c r="C97" s="57"/>
      <c r="D97" s="58"/>
      <c r="E97" s="58"/>
      <c r="F97" s="93"/>
    </row>
    <row r="98" spans="1:6" x14ac:dyDescent="0.25">
      <c r="A98" s="57"/>
      <c r="B98" s="57"/>
      <c r="C98" s="57"/>
      <c r="D98" s="58"/>
      <c r="E98" s="58"/>
      <c r="F98" s="93"/>
    </row>
    <row r="99" spans="1:6" x14ac:dyDescent="0.25">
      <c r="A99" s="57"/>
      <c r="B99" s="57"/>
      <c r="C99" s="57"/>
      <c r="D99" s="58"/>
      <c r="E99" s="58"/>
      <c r="F99" s="93"/>
    </row>
    <row r="100" spans="1:6" x14ac:dyDescent="0.25">
      <c r="A100" s="57"/>
      <c r="B100" s="57"/>
      <c r="C100" s="57"/>
      <c r="D100" s="58"/>
      <c r="E100" s="58"/>
      <c r="F100" s="93"/>
    </row>
    <row r="101" spans="1:6" x14ac:dyDescent="0.25">
      <c r="A101" s="57"/>
      <c r="B101" s="57"/>
      <c r="C101" s="57"/>
      <c r="D101" s="58"/>
      <c r="E101" s="58"/>
      <c r="F101" s="93"/>
    </row>
    <row r="102" spans="1:6" x14ac:dyDescent="0.25">
      <c r="A102" s="57"/>
      <c r="B102" s="57"/>
      <c r="C102" s="57"/>
      <c r="D102" s="58"/>
      <c r="E102" s="58"/>
      <c r="F102" s="93"/>
    </row>
    <row r="103" spans="1:6" x14ac:dyDescent="0.25">
      <c r="A103" s="57"/>
      <c r="B103" s="57"/>
      <c r="C103" s="57"/>
      <c r="D103" s="58"/>
      <c r="E103" s="58"/>
      <c r="F103" s="93"/>
    </row>
    <row r="104" spans="1:6" x14ac:dyDescent="0.25">
      <c r="A104" s="57"/>
      <c r="B104" s="57"/>
      <c r="C104" s="57"/>
      <c r="D104" s="58"/>
      <c r="E104" s="58"/>
      <c r="F104" s="93"/>
    </row>
    <row r="105" spans="1:6" x14ac:dyDescent="0.25">
      <c r="A105" s="57"/>
      <c r="B105" s="57"/>
      <c r="C105" s="57"/>
      <c r="D105" s="58"/>
      <c r="E105" s="58"/>
      <c r="F105" s="93"/>
    </row>
    <row r="106" spans="1:6" x14ac:dyDescent="0.25">
      <c r="A106" s="57"/>
      <c r="B106" s="57"/>
      <c r="C106" s="57"/>
      <c r="D106" s="58"/>
      <c r="E106" s="58"/>
      <c r="F106" s="93"/>
    </row>
    <row r="107" spans="1:6" x14ac:dyDescent="0.25">
      <c r="A107" s="57"/>
      <c r="B107" s="57"/>
      <c r="C107" s="57"/>
      <c r="D107" s="58"/>
      <c r="E107" s="58"/>
      <c r="F107" s="93"/>
    </row>
    <row r="108" spans="1:6" x14ac:dyDescent="0.25">
      <c r="A108" s="57"/>
      <c r="B108" s="57"/>
      <c r="C108" s="57"/>
      <c r="D108" s="58"/>
      <c r="E108" s="58"/>
      <c r="F108" s="93"/>
    </row>
    <row r="109" spans="1:6" x14ac:dyDescent="0.25">
      <c r="A109" s="57"/>
      <c r="B109" s="57"/>
      <c r="C109" s="57"/>
      <c r="D109" s="58"/>
      <c r="E109" s="58"/>
      <c r="F109" s="93"/>
    </row>
    <row r="110" spans="1:6" x14ac:dyDescent="0.25">
      <c r="A110" s="57"/>
      <c r="B110" s="57"/>
      <c r="C110" s="57"/>
      <c r="D110" s="58"/>
      <c r="E110" s="58"/>
      <c r="F110" s="93"/>
    </row>
    <row r="111" spans="1:6" x14ac:dyDescent="0.25">
      <c r="A111" s="57"/>
      <c r="B111" s="57"/>
      <c r="C111" s="57"/>
      <c r="D111" s="58"/>
      <c r="E111" s="58"/>
      <c r="F111" s="93"/>
    </row>
    <row r="112" spans="1:6" x14ac:dyDescent="0.25">
      <c r="A112" s="57"/>
      <c r="B112" s="57"/>
      <c r="C112" s="57"/>
      <c r="D112" s="58"/>
      <c r="E112" s="58"/>
      <c r="F112" s="93"/>
    </row>
    <row r="113" spans="1:6" x14ac:dyDescent="0.25">
      <c r="A113" s="57"/>
      <c r="B113" s="57"/>
      <c r="C113" s="57"/>
      <c r="D113" s="58"/>
      <c r="E113" s="58"/>
      <c r="F113" s="93"/>
    </row>
    <row r="114" spans="1:6" x14ac:dyDescent="0.25">
      <c r="A114" s="57"/>
      <c r="B114" s="57"/>
      <c r="C114" s="57"/>
      <c r="D114" s="58"/>
      <c r="E114" s="58"/>
      <c r="F114" s="93"/>
    </row>
    <row r="115" spans="1:6" x14ac:dyDescent="0.25">
      <c r="A115" s="57"/>
      <c r="B115" s="57"/>
      <c r="C115" s="57"/>
      <c r="D115" s="58"/>
      <c r="E115" s="58"/>
      <c r="F115" s="93"/>
    </row>
    <row r="116" spans="1:6" x14ac:dyDescent="0.25">
      <c r="A116" s="57"/>
      <c r="B116" s="57"/>
      <c r="C116" s="57"/>
      <c r="D116" s="58"/>
      <c r="E116" s="58"/>
      <c r="F116" s="93"/>
    </row>
    <row r="117" spans="1:6" x14ac:dyDescent="0.25">
      <c r="A117" s="57"/>
      <c r="B117" s="57"/>
      <c r="C117" s="57"/>
      <c r="D117" s="58"/>
      <c r="E117" s="58"/>
      <c r="F117" s="93"/>
    </row>
    <row r="118" spans="1:6" x14ac:dyDescent="0.25">
      <c r="A118" s="57"/>
      <c r="B118" s="57"/>
      <c r="C118" s="57"/>
      <c r="D118" s="58"/>
      <c r="E118" s="58"/>
      <c r="F118" s="93"/>
    </row>
    <row r="119" spans="1:6" x14ac:dyDescent="0.25">
      <c r="A119" s="57"/>
      <c r="B119" s="57"/>
      <c r="C119" s="57"/>
      <c r="D119" s="58"/>
      <c r="E119" s="58"/>
      <c r="F119" s="93"/>
    </row>
    <row r="120" spans="1:6" x14ac:dyDescent="0.25">
      <c r="A120" s="57"/>
      <c r="B120" s="57"/>
      <c r="C120" s="57"/>
      <c r="D120" s="58"/>
      <c r="E120" s="58"/>
      <c r="F120" s="93"/>
    </row>
    <row r="121" spans="1:6" x14ac:dyDescent="0.25">
      <c r="A121" s="57"/>
      <c r="B121" s="57"/>
      <c r="C121" s="57"/>
      <c r="D121" s="58"/>
      <c r="E121" s="58"/>
      <c r="F121" s="93"/>
    </row>
    <row r="122" spans="1:6" x14ac:dyDescent="0.25">
      <c r="A122" s="57"/>
      <c r="B122" s="57"/>
      <c r="C122" s="57"/>
      <c r="D122" s="58"/>
      <c r="E122" s="58"/>
      <c r="F122" s="93"/>
    </row>
    <row r="123" spans="1:6" x14ac:dyDescent="0.25">
      <c r="A123" s="57"/>
      <c r="B123" s="57"/>
      <c r="C123" s="57"/>
      <c r="D123" s="58"/>
      <c r="E123" s="58"/>
      <c r="F123" s="93"/>
    </row>
    <row r="124" spans="1:6" x14ac:dyDescent="0.25">
      <c r="A124" s="57"/>
      <c r="B124" s="57"/>
      <c r="C124" s="57"/>
      <c r="D124" s="58"/>
      <c r="E124" s="58"/>
      <c r="F124" s="93"/>
    </row>
    <row r="125" spans="1:6" x14ac:dyDescent="0.25">
      <c r="A125" s="57"/>
      <c r="B125" s="57"/>
      <c r="C125" s="57"/>
      <c r="D125" s="58"/>
      <c r="E125" s="58"/>
      <c r="F125" s="93"/>
    </row>
    <row r="126" spans="1:6" x14ac:dyDescent="0.25">
      <c r="A126" s="57"/>
      <c r="B126" s="57"/>
      <c r="C126" s="57"/>
      <c r="D126" s="58"/>
      <c r="E126" s="58"/>
      <c r="F126" s="93"/>
    </row>
    <row r="127" spans="1:6" x14ac:dyDescent="0.25">
      <c r="A127" s="57"/>
      <c r="B127" s="57"/>
      <c r="C127" s="57"/>
      <c r="D127" s="58"/>
      <c r="E127" s="58"/>
      <c r="F127" s="93"/>
    </row>
    <row r="128" spans="1:6" x14ac:dyDescent="0.25">
      <c r="A128" s="57"/>
      <c r="B128" s="57"/>
      <c r="C128" s="57"/>
      <c r="D128" s="58"/>
      <c r="E128" s="58"/>
      <c r="F128" s="93"/>
    </row>
    <row r="129" spans="1:6" x14ac:dyDescent="0.25">
      <c r="A129" s="57"/>
      <c r="B129" s="57"/>
      <c r="C129" s="57"/>
      <c r="D129" s="58"/>
      <c r="E129" s="58"/>
      <c r="F129" s="93"/>
    </row>
    <row r="130" spans="1:6" x14ac:dyDescent="0.25">
      <c r="A130" s="57"/>
      <c r="B130" s="57"/>
      <c r="C130" s="57"/>
      <c r="D130" s="58"/>
      <c r="E130" s="58"/>
      <c r="F130" s="93"/>
    </row>
    <row r="131" spans="1:6" x14ac:dyDescent="0.25">
      <c r="A131" s="57"/>
      <c r="B131" s="57"/>
      <c r="C131" s="57"/>
      <c r="D131" s="58"/>
      <c r="E131" s="58"/>
      <c r="F131" s="93"/>
    </row>
    <row r="132" spans="1:6" x14ac:dyDescent="0.25">
      <c r="A132" s="57"/>
      <c r="B132" s="57"/>
      <c r="C132" s="57"/>
      <c r="D132" s="58"/>
      <c r="E132" s="58"/>
      <c r="F132" s="93"/>
    </row>
    <row r="133" spans="1:6" x14ac:dyDescent="0.25">
      <c r="A133" s="57"/>
      <c r="B133" s="57"/>
      <c r="C133" s="57"/>
      <c r="D133" s="58"/>
      <c r="E133" s="58"/>
      <c r="F133" s="93"/>
    </row>
    <row r="134" spans="1:6" x14ac:dyDescent="0.25">
      <c r="A134" s="57"/>
      <c r="B134" s="57"/>
      <c r="C134" s="57"/>
      <c r="D134" s="58"/>
      <c r="E134" s="58"/>
      <c r="F134" s="93"/>
    </row>
    <row r="135" spans="1:6" x14ac:dyDescent="0.25">
      <c r="A135" s="57"/>
      <c r="B135" s="57"/>
      <c r="C135" s="57"/>
      <c r="D135" s="58"/>
      <c r="E135" s="58"/>
      <c r="F135" s="93"/>
    </row>
    <row r="136" spans="1:6" x14ac:dyDescent="0.25">
      <c r="A136" s="57"/>
      <c r="B136" s="57"/>
      <c r="C136" s="57"/>
      <c r="D136" s="58"/>
      <c r="E136" s="58"/>
      <c r="F136" s="93"/>
    </row>
    <row r="137" spans="1:6" x14ac:dyDescent="0.25">
      <c r="A137" s="57"/>
      <c r="B137" s="57"/>
      <c r="C137" s="57"/>
      <c r="D137" s="58"/>
      <c r="E137" s="58"/>
      <c r="F137" s="93"/>
    </row>
    <row r="138" spans="1:6" x14ac:dyDescent="0.25">
      <c r="A138" s="57"/>
      <c r="B138" s="57"/>
      <c r="C138" s="57"/>
      <c r="D138" s="58"/>
      <c r="E138" s="58"/>
      <c r="F138" s="93"/>
    </row>
  </sheetData>
  <sheetProtection algorithmName="SHA-512" hashValue="FxfMyPIY2DNwEsWM9RjVb1M1YAgGaoCApec418sz36dCZI6xfpvoLI1hMY9v0zfMLhOYnV4ungMPHWP/ioiwrA==" saltValue="5beXg4QIfsv9dT0JnGU5Ug==" spinCount="100000" sheet="1" insertHyperlinks="0" selectLockedCells="1" sort="0" autoFilter="0"/>
  <autoFilter ref="A8:G8" xr:uid="{00000000-0009-0000-0000-000003000000}"/>
  <mergeCells count="2">
    <mergeCell ref="A2:A6"/>
    <mergeCell ref="F7:G7"/>
  </mergeCells>
  <hyperlinks>
    <hyperlink ref="D8" location="'Active ingredients'!C8" display="Active Ingredients" xr:uid="{00000000-0004-0000-0300-000000000000}"/>
    <hyperlink ref="E8" location="' Label Info (alt)'!A1" display="Label Information" xr:uid="{00000000-0004-0000-0300-000001000000}"/>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40"/>
  <sheetViews>
    <sheetView showGridLines="0" showRowColHeaders="0" zoomScale="90" zoomScaleNormal="90" workbookViewId="0">
      <selection activeCell="A9" sqref="A9"/>
    </sheetView>
  </sheetViews>
  <sheetFormatPr defaultColWidth="9.140625" defaultRowHeight="15" x14ac:dyDescent="0.25"/>
  <cols>
    <col min="1" max="1" width="40.7109375" style="59" customWidth="1"/>
    <col min="2" max="2" width="30.140625" style="58" customWidth="1"/>
    <col min="3" max="3" width="26.140625" style="58" customWidth="1"/>
    <col min="4" max="16384" width="9.140625" style="58"/>
  </cols>
  <sheetData>
    <row r="1" spans="1:4" x14ac:dyDescent="0.25">
      <c r="A1" s="332" t="str">
        <f>"Last revised: "&amp;MONTH('Full Database (hide)'!$B$1)&amp;"/"&amp;DAY('Full Database (hide)'!$B$1)&amp;"/"&amp;YEAR('Full Database (hide)'!$B$1)</f>
        <v>Last revised: 11/9/2020</v>
      </c>
      <c r="C1" s="59"/>
    </row>
    <row r="2" spans="1:4" x14ac:dyDescent="0.25">
      <c r="A2" s="566" t="s">
        <v>207</v>
      </c>
      <c r="C2" s="59"/>
    </row>
    <row r="3" spans="1:4" x14ac:dyDescent="0.25">
      <c r="A3" s="566"/>
      <c r="C3" s="59"/>
    </row>
    <row r="4" spans="1:4" x14ac:dyDescent="0.25">
      <c r="A4" s="566"/>
      <c r="C4" s="59"/>
    </row>
    <row r="5" spans="1:4" x14ac:dyDescent="0.25">
      <c r="A5" s="566"/>
      <c r="C5" s="59"/>
    </row>
    <row r="6" spans="1:4" x14ac:dyDescent="0.25">
      <c r="A6" s="566"/>
      <c r="C6" s="59"/>
    </row>
    <row r="7" spans="1:4" ht="15.75" thickBot="1" x14ac:dyDescent="0.3">
      <c r="A7" s="333"/>
      <c r="C7" s="59"/>
    </row>
    <row r="8" spans="1:4" x14ac:dyDescent="0.25">
      <c r="A8" s="225" t="s">
        <v>252</v>
      </c>
      <c r="B8"/>
      <c r="C8"/>
    </row>
    <row r="9" spans="1:4" ht="21.75" thickBot="1" x14ac:dyDescent="0.3">
      <c r="A9" s="200" t="s">
        <v>251</v>
      </c>
    </row>
    <row r="10" spans="1:4" ht="15.75" thickBot="1" x14ac:dyDescent="0.3">
      <c r="A10" s="319"/>
      <c r="B10" s="186"/>
      <c r="C10" s="186"/>
    </row>
    <row r="11" spans="1:4" ht="129.94999999999999" customHeight="1" x14ac:dyDescent="0.25">
      <c r="A11" s="537" t="str">
        <f>+'Full Database (hide)'!B3</f>
        <v>Alternate Brand Names</v>
      </c>
      <c r="B11" s="569" t="str">
        <f>VLOOKUP($A$9,'Full Database (hide)'!$A$4:$AA$102,2,FALSE)</f>
        <v>Other names under which the product is sold appears here; except when clarified by the manufacturer, this list is the list of other trade names from the EPA label</v>
      </c>
      <c r="C11" s="570"/>
    </row>
    <row r="12" spans="1:4" ht="129.94999999999999" customHeight="1" thickBot="1" x14ac:dyDescent="0.3">
      <c r="A12" s="538" t="s">
        <v>442</v>
      </c>
      <c r="B12" s="536">
        <f>VLOOKUP($A$9,'Full Database (hide)'!$A$4:$AA$102,23,FALSE)</f>
        <v>0</v>
      </c>
      <c r="C12" s="492"/>
      <c r="D12" s="513"/>
    </row>
    <row r="13" spans="1:4" ht="15.75" thickBot="1" x14ac:dyDescent="0.3">
      <c r="A13" s="319"/>
      <c r="B13" s="186"/>
      <c r="C13" s="535"/>
    </row>
    <row r="14" spans="1:4" ht="16.5" thickBot="1" x14ac:dyDescent="0.3">
      <c r="A14" s="187" t="str">
        <f>+'Full Database (hide)'!D2</f>
        <v>Sanitizer Active Ingredients</v>
      </c>
      <c r="B14" s="188" t="str">
        <f>+'Full Database (hide)'!E3</f>
        <v>Strength (percent)</v>
      </c>
      <c r="C14" s="189" t="s">
        <v>249</v>
      </c>
    </row>
    <row r="15" spans="1:4" ht="30" customHeight="1" x14ac:dyDescent="0.25">
      <c r="A15" s="334" t="str">
        <f>+'Full Database (hide)'!D3</f>
        <v>Oxidizers</v>
      </c>
      <c r="B15" s="226" t="str">
        <f>VLOOKUP($A$9,'Full Database (hide)'!$A$4:$AA$102,5,FALSE)</f>
        <v>Value from label</v>
      </c>
      <c r="C15" s="190" t="str">
        <f>VLOOKUP($A$9,'Full Database (hide)'!$A$4:$AA$102,4,FALSE)</f>
        <v>Type of oxidizer</v>
      </c>
    </row>
    <row r="16" spans="1:4" x14ac:dyDescent="0.25">
      <c r="A16" s="335" t="str">
        <f>+'Full Database (hide)'!F3</f>
        <v>Organic Acids</v>
      </c>
      <c r="B16" s="227" t="str">
        <f>VLOOKUP($A$9,'Full Database (hide)'!$A$4:$AA$102,7,FALSE)</f>
        <v>Value from label</v>
      </c>
      <c r="C16" s="191" t="str">
        <f>VLOOKUP($A$9,'Full Database (hide)'!$A$4:$AA$102,6,FALSE)</f>
        <v>Type of acid</v>
      </c>
    </row>
    <row r="17" spans="1:3" x14ac:dyDescent="0.25">
      <c r="A17" s="336" t="str">
        <f>+'Full Database (hide)'!H3</f>
        <v>Quaternary Ammoniums</v>
      </c>
      <c r="B17" s="227" t="str">
        <f>VLOOKUP($A$9,'Full Database (hide)'!$A$4:$AA$102,9,FALSE)</f>
        <v>Value from label</v>
      </c>
      <c r="C17" s="191" t="str">
        <f>VLOOKUP($A$9,'Full Database (hide)'!$A$4:$AA$102,8,FALSE)</f>
        <v>Type of quat</v>
      </c>
    </row>
    <row r="18" spans="1:3" ht="15.75" thickBot="1" x14ac:dyDescent="0.3">
      <c r="A18" s="337" t="str">
        <f>+'Full Database (hide)'!J3</f>
        <v>Enhancers</v>
      </c>
      <c r="B18" s="228" t="str">
        <f>VLOOKUP($A$9,'Full Database (hide)'!$A$4:$AA$102,11,FALSE)</f>
        <v>Value from label</v>
      </c>
      <c r="C18" s="192" t="str">
        <f>VLOOKUP($A$9,'Full Database (hide)'!$A$4:$AA$102,10,FALSE)</f>
        <v>Description of enhancers</v>
      </c>
    </row>
    <row r="19" spans="1:3" ht="15.75" thickBot="1" x14ac:dyDescent="0.3">
      <c r="A19" s="319"/>
      <c r="B19" s="186"/>
      <c r="C19" s="186"/>
    </row>
    <row r="20" spans="1:3" ht="16.5" thickBot="1" x14ac:dyDescent="0.3">
      <c r="A20" s="193" t="s">
        <v>285</v>
      </c>
      <c r="B20" s="349"/>
      <c r="C20" s="194"/>
    </row>
    <row r="21" spans="1:3" x14ac:dyDescent="0.25">
      <c r="A21" s="195" t="str">
        <f>+'Full Database (hide)'!N3</f>
        <v>EPA Registration Number</v>
      </c>
      <c r="B21" s="348" t="str">
        <f>VLOOKUP($A$9,'Full Database (hide)'!$A$4:$AA$102,14,FALSE)</f>
        <v>EPA Registration Number</v>
      </c>
      <c r="C21" s="194"/>
    </row>
    <row r="22" spans="1:3" x14ac:dyDescent="0.25">
      <c r="A22" s="338" t="str">
        <f>+'Full Database (hide)'!T3</f>
        <v>Labeled Use Info Based on Version Date:</v>
      </c>
      <c r="B22" s="196" t="str">
        <f>VLOOKUP($A$9,'Full Database (hide)'!$A$4:$AA$102,20,FALSE)</f>
        <v>Version date</v>
      </c>
      <c r="C22" s="194"/>
    </row>
    <row r="23" spans="1:3" ht="15.75" thickBot="1" x14ac:dyDescent="0.3">
      <c r="A23" s="339" t="str">
        <f>+'Full Database (hide)'!O3</f>
        <v>Link to EPA Label</v>
      </c>
      <c r="B23" s="203" t="str">
        <f>HYPERLINK(VLOOKUP($A$9,'Full Database (hide)'!$A$4:$AA$102,15,FALSE),"Label PDF")</f>
        <v>Label PDF</v>
      </c>
      <c r="C23" s="194"/>
    </row>
    <row r="24" spans="1:3" ht="39.75" customHeight="1" thickBot="1" x14ac:dyDescent="0.3">
      <c r="A24" s="340" t="str">
        <f>+'Full Database (hide)'!V3</f>
        <v xml:space="preserve">Notes </v>
      </c>
      <c r="B24" s="567" t="str">
        <f>VLOOKUP($A$9,'Full Database (hide)'!$A$4:$AA$102,22,FALSE)</f>
        <v>Any notes appear here</v>
      </c>
      <c r="C24" s="568"/>
    </row>
    <row r="25" spans="1:3" ht="5.0999999999999996" customHeight="1" thickBot="1" x14ac:dyDescent="0.3">
      <c r="A25" s="341"/>
      <c r="B25" s="197"/>
      <c r="C25" s="197"/>
    </row>
    <row r="26" spans="1:3" ht="15.75" thickBot="1" x14ac:dyDescent="0.3">
      <c r="A26" s="341"/>
      <c r="B26" s="198" t="s">
        <v>19</v>
      </c>
      <c r="C26" s="199" t="s">
        <v>265</v>
      </c>
    </row>
    <row r="27" spans="1:3" ht="30" x14ac:dyDescent="0.25">
      <c r="A27" s="195" t="str">
        <f>+'Full Database (hide)'!Q3</f>
        <v xml:space="preserve">Labeled For Use in Fruit and Vegetable Wash Water? </v>
      </c>
      <c r="B27" s="355" t="str">
        <f>IF($A$9="Select Me","Yes or No",
       IF(ISNUMBER(VLOOKUP($A$9,'Full Database (hide)'!$A$4:$AA$102,17,FALSE)), "Yes", "No"))</f>
        <v>Yes or No</v>
      </c>
      <c r="C27" s="223" t="str">
        <f>IF(ISNUMBER(VLOOKUP($A$9,'Full Database (hide)'!$A$4:$AA$102,17,FALSE)),"Page "&amp;VLOOKUP($A$9,'Full Database (hide)'!$A$4:$AA$102,17,FALSE),VLOOKUP($A$9,'Full Database (hide)'!$A$4:$AA$102,17,FALSE))</f>
        <v>Page number</v>
      </c>
    </row>
    <row r="28" spans="1:3" hidden="1" x14ac:dyDescent="0.25">
      <c r="A28" s="338" t="e">
        <f>+'Full Database (hide)'!#REF!</f>
        <v>#REF!</v>
      </c>
      <c r="B28" s="354" t="str">
        <f>IF($A$9="Select Me","Yes or No",
       IF(ISNUMBER(VLOOKUP($A$9,'Full Database (hide)'!$A$4:$AA$102,17,FALSE)), "Yes", "No"))</f>
        <v>Yes or No</v>
      </c>
      <c r="C28" s="224"/>
    </row>
    <row r="29" spans="1:3" ht="30" x14ac:dyDescent="0.25">
      <c r="A29" s="338" t="str">
        <f>+'Full Database (hide)'!P3</f>
        <v>Labeled For Use on Non-Porous Food Contact Surfaces?</v>
      </c>
      <c r="B29" s="354" t="str">
        <f>IF($A$9="Select Me","Yes or No",
       IF(ISNUMBER(VLOOKUP($A$9,'Full Database (hide)'!$A$4:$AA$102,16,FALSE)), "Yes", "No"))</f>
        <v>Yes or No</v>
      </c>
      <c r="C29" s="224" t="str">
        <f>IF(ISNUMBER(VLOOKUP($A$9,'Full Database (hide)'!$A$4:$AA$102,16,FALSE)),"Page "&amp;VLOOKUP($A$9,'Full Database (hide)'!$A$4:$AA$102,16,FALSE),VLOOKUP($A$9,'Full Database (hide)'!$A$4:$AA$102,16,FALSE))</f>
        <v>Page number</v>
      </c>
    </row>
    <row r="30" spans="1:3" ht="15.75" thickBot="1" x14ac:dyDescent="0.3">
      <c r="A30" s="338" t="str">
        <f>+'Full Database (hide)'!R3</f>
        <v>Labeled For Use in Irrigation Water?</v>
      </c>
      <c r="B30" s="354" t="str">
        <f>IF($A$9="Select Me","Yes or No",
       IF(ISNUMBER(VLOOKUP($A$9,'Full Database (hide)'!$A$4:$AA$102,18,FALSE)), "Yes", "No"))</f>
        <v>Yes or No</v>
      </c>
      <c r="C30" s="371" t="str">
        <f>IF(ISNUMBER(VLOOKUP($A$9,'Full Database (hide)'!$A$4:$AA$102,18,FALSE)),"Page "&amp;VLOOKUP($A$9,'Full Database (hide)'!$A$4:$AA$102,18,FALSE),VLOOKUP($A$9,'Full Database (hide)'!$A$4:$AA$102,18,FALSE))</f>
        <v>Page number</v>
      </c>
    </row>
    <row r="31" spans="1:3" hidden="1" x14ac:dyDescent="0.25">
      <c r="A31" s="338" t="e">
        <f>+'Full Database (hide)'!#REF!</f>
        <v>#REF!</v>
      </c>
      <c r="B31" s="354" t="str">
        <f>VLOOKUP($A$9,'Full Database (hide)'!$A$4:$AA$102,17)</f>
        <v>N/A</v>
      </c>
      <c r="C31" s="348"/>
    </row>
    <row r="32" spans="1:3" hidden="1" x14ac:dyDescent="0.25">
      <c r="A32" s="338" t="e">
        <f>+'Full Database (hide)'!#REF!</f>
        <v>#REF!</v>
      </c>
      <c r="B32" s="354" t="str">
        <f>VLOOKUP($A$9,'Full Database (hide)'!$A$4:$AA$102,18)</f>
        <v>N/A</v>
      </c>
      <c r="C32" s="369"/>
    </row>
    <row r="33" spans="1:3" ht="30" customHeight="1" thickBot="1" x14ac:dyDescent="0.3">
      <c r="A33" s="356" t="str">
        <f>+'Full Database (hide)'!S3</f>
        <v>Contains Efficacy Statement to Control Public Health Organisms?</v>
      </c>
      <c r="B33" s="371" t="str">
        <f>VLOOKUP($A$9,'Full Database (hide)'!$A$4:$AA$102,19,FALSE)</f>
        <v>Yes, No, or conditional</v>
      </c>
      <c r="C33" s="370"/>
    </row>
    <row r="34" spans="1:3" ht="17.25" customHeight="1" thickBot="1" x14ac:dyDescent="0.3">
      <c r="A34" s="346"/>
      <c r="B34" s="344"/>
      <c r="C34" s="344"/>
    </row>
    <row r="35" spans="1:3" ht="16.5" customHeight="1" thickBot="1" x14ac:dyDescent="0.3">
      <c r="A35" s="347" t="str">
        <f>+'Full Database (hide)'!M2</f>
        <v>Other Labeled Uses</v>
      </c>
      <c r="B35" s="350"/>
      <c r="C35" s="344"/>
    </row>
    <row r="36" spans="1:3" ht="31.5" customHeight="1" x14ac:dyDescent="0.25">
      <c r="A36" s="195" t="str">
        <f>+'Full Database (hide)'!M3</f>
        <v>Organic Materials Review Institute (OMRI) Listing</v>
      </c>
      <c r="B36" s="348" t="str">
        <f>VLOOKUP($A$9,'Full Database (hide)'!$A$4:$AA$102,13,FALSE)</f>
        <v>Yes, no, or conditional</v>
      </c>
      <c r="C36" s="194"/>
    </row>
    <row r="37" spans="1:3" ht="15.75" thickBot="1" x14ac:dyDescent="0.3">
      <c r="A37" s="319"/>
      <c r="B37" s="186"/>
      <c r="C37" s="186"/>
    </row>
    <row r="38" spans="1:3" ht="16.5" thickBot="1" x14ac:dyDescent="0.3">
      <c r="A38" s="216" t="s">
        <v>44</v>
      </c>
      <c r="B38" s="194"/>
      <c r="C38" s="186"/>
    </row>
    <row r="39" spans="1:3" ht="45" customHeight="1" x14ac:dyDescent="0.25">
      <c r="A39" s="342" t="str">
        <f>+'Full Database (hide)'!U3</f>
        <v>Quantity Purchasable per EPA Label</v>
      </c>
      <c r="B39" s="217" t="str">
        <f>VLOOKUP($A$9,'Full Database (hide)'!$A$4:$AA$102,21,FALSE)</f>
        <v>Container volumes or weights appear here, as on the EPA label</v>
      </c>
      <c r="C39" s="186"/>
    </row>
    <row r="40" spans="1:3" ht="30.75" thickBot="1" x14ac:dyDescent="0.3">
      <c r="A40" s="343" t="str">
        <f>+'Full Database (hide)'!C3</f>
        <v>Manufacturer</v>
      </c>
      <c r="B40" s="218" t="str">
        <f>VLOOKUP($A$9,'Full Database (hide)'!$A$4:$AA$102,3,FALSE)</f>
        <v>The primary manufacturer appears here</v>
      </c>
      <c r="C40" s="186"/>
    </row>
  </sheetData>
  <sheetProtection algorithmName="SHA-512" hashValue="4s/B/bIocE0Tlut3U4sInhJgJMFMaSOILBxeDG6xbl/t/XGt0YzQ1Wgo2s57GKDNoD6PrxcDgcTN5tYXbnOlKg==" saltValue="/Or6XTJJbqdcrTPF5mWZSw==" spinCount="100000" sheet="1" selectLockedCells="1" sort="0" autoFilter="0"/>
  <mergeCells count="3">
    <mergeCell ref="A2:A6"/>
    <mergeCell ref="B24:C24"/>
    <mergeCell ref="B11:C11"/>
  </mergeCells>
  <conditionalFormatting sqref="C27:C30">
    <cfRule type="cellIs" dxfId="2" priority="2" operator="equal">
      <formula>"N/A"</formula>
    </cfRule>
  </conditionalFormatting>
  <conditionalFormatting sqref="B27:B30">
    <cfRule type="cellIs" dxfId="1" priority="1" operator="equal">
      <formula>"No"</formula>
    </cfRule>
  </conditionalFormatting>
  <pageMargins left="0.7" right="0.7" top="0.75" bottom="0.75" header="0.3" footer="0.3"/>
  <pageSetup scale="88"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You must select a sanitizer from drop-down list" promptTitle="Sanitizer" xr:uid="{00000000-0002-0000-0400-000000000000}">
          <x14:formula1>
            <xm:f>Lists!$A$4:$A$82</xm:f>
          </x14:formula1>
          <xm:sqref>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5" tint="0.59999389629810485"/>
  </sheetPr>
  <dimension ref="A1:AA88"/>
  <sheetViews>
    <sheetView zoomScale="90" zoomScaleNormal="90" workbookViewId="0">
      <pane xSplit="2" ySplit="3" topLeftCell="C50" activePane="bottomRight" state="frozen"/>
      <selection activeCell="L6" sqref="L6"/>
      <selection pane="topRight" activeCell="L6" sqref="L6"/>
      <selection pane="bottomLeft" activeCell="L6" sqref="L6"/>
      <selection pane="bottomRight" activeCell="B2" sqref="B2"/>
    </sheetView>
  </sheetViews>
  <sheetFormatPr defaultRowHeight="15" x14ac:dyDescent="0.25"/>
  <cols>
    <col min="1" max="1" width="16.85546875" customWidth="1"/>
    <col min="2" max="2" width="41.28515625" style="2" bestFit="1" customWidth="1"/>
    <col min="3" max="3" width="22.5703125" style="16" customWidth="1"/>
    <col min="4" max="4" width="18.28515625" style="2" customWidth="1"/>
    <col min="5" max="5" width="10.7109375" style="3" customWidth="1"/>
    <col min="6" max="6" width="16.7109375" style="2" customWidth="1"/>
    <col min="7" max="7" width="10.7109375" style="3" customWidth="1"/>
    <col min="8" max="8" width="16.7109375" style="2" customWidth="1"/>
    <col min="9" max="9" width="10.7109375" style="3" customWidth="1"/>
    <col min="10" max="10" width="16.7109375" style="2" customWidth="1"/>
    <col min="11" max="11" width="10.7109375" style="3" customWidth="1"/>
    <col min="12" max="12" width="17.85546875" bestFit="1" customWidth="1"/>
    <col min="13" max="13" width="20.28515625" customWidth="1"/>
    <col min="14" max="14" width="16" customWidth="1"/>
    <col min="15" max="15" width="41" style="16" customWidth="1"/>
    <col min="16" max="18" width="14.7109375" customWidth="1"/>
    <col min="19" max="19" width="15.7109375" customWidth="1"/>
    <col min="20" max="20" width="20.28515625" customWidth="1"/>
    <col min="21" max="21" width="20.28515625" style="16" customWidth="1"/>
    <col min="22" max="23" width="40.7109375" style="42" customWidth="1"/>
    <col min="24" max="24" width="24.85546875" style="16" customWidth="1"/>
    <col min="25" max="26" width="24.85546875" customWidth="1"/>
    <col min="27" max="27" width="83" bestFit="1" customWidth="1"/>
    <col min="28" max="28" width="14.7109375" customWidth="1"/>
    <col min="29" max="29" width="13.42578125" bestFit="1" customWidth="1"/>
    <col min="30" max="30" width="28.85546875" bestFit="1" customWidth="1"/>
    <col min="31" max="31" width="14.85546875" customWidth="1"/>
    <col min="33" max="33" width="20.85546875" customWidth="1"/>
    <col min="34" max="34" width="13.5703125" customWidth="1"/>
    <col min="35" max="35" width="13.5703125" bestFit="1" customWidth="1"/>
    <col min="36" max="36" width="13.42578125" bestFit="1" customWidth="1"/>
    <col min="37" max="37" width="16.140625" bestFit="1" customWidth="1"/>
  </cols>
  <sheetData>
    <row r="1" spans="1:27" ht="15.75" thickBot="1" x14ac:dyDescent="0.3">
      <c r="A1" t="s">
        <v>180</v>
      </c>
      <c r="B1" s="44">
        <v>44144</v>
      </c>
      <c r="C1">
        <v>3</v>
      </c>
      <c r="D1" s="2">
        <v>4</v>
      </c>
      <c r="E1">
        <v>5</v>
      </c>
      <c r="F1" s="2">
        <v>6</v>
      </c>
      <c r="G1">
        <v>7</v>
      </c>
      <c r="H1" s="2">
        <v>8</v>
      </c>
      <c r="I1">
        <v>9</v>
      </c>
      <c r="J1" s="2">
        <v>10</v>
      </c>
      <c r="K1">
        <v>11</v>
      </c>
      <c r="L1" s="2">
        <v>12</v>
      </c>
      <c r="M1">
        <v>13</v>
      </c>
      <c r="N1" s="2">
        <v>14</v>
      </c>
      <c r="O1" s="16">
        <v>15</v>
      </c>
      <c r="P1" s="2">
        <v>16</v>
      </c>
      <c r="Q1">
        <v>17</v>
      </c>
      <c r="R1" s="2">
        <v>18</v>
      </c>
      <c r="S1">
        <v>19</v>
      </c>
      <c r="T1" s="2">
        <v>20</v>
      </c>
      <c r="U1">
        <v>21</v>
      </c>
      <c r="V1" s="2">
        <v>22</v>
      </c>
      <c r="W1" s="2"/>
      <c r="X1">
        <v>23</v>
      </c>
      <c r="Y1" s="2">
        <v>24</v>
      </c>
    </row>
    <row r="2" spans="1:27" ht="30.75" thickBot="1" x14ac:dyDescent="0.3">
      <c r="D2" s="330" t="s">
        <v>18</v>
      </c>
      <c r="E2" s="330"/>
      <c r="F2" s="330"/>
      <c r="G2" s="330"/>
      <c r="H2" s="330"/>
      <c r="I2" s="330"/>
      <c r="J2" s="330"/>
      <c r="K2" s="330"/>
      <c r="L2" s="237"/>
      <c r="M2" s="345" t="s">
        <v>291</v>
      </c>
      <c r="N2" s="345" t="s">
        <v>286</v>
      </c>
      <c r="O2" s="553" t="s">
        <v>285</v>
      </c>
      <c r="P2" s="554"/>
      <c r="Q2" s="554"/>
      <c r="R2" s="554"/>
      <c r="S2" s="555"/>
      <c r="T2" s="331" t="s">
        <v>19</v>
      </c>
      <c r="X2" s="297"/>
    </row>
    <row r="3" spans="1:27" ht="108.75" customHeight="1" thickBot="1" x14ac:dyDescent="0.3">
      <c r="A3" s="205" t="s">
        <v>341</v>
      </c>
      <c r="B3" s="206" t="s">
        <v>430</v>
      </c>
      <c r="C3" s="207" t="s">
        <v>13</v>
      </c>
      <c r="D3" s="46" t="s">
        <v>182</v>
      </c>
      <c r="E3" s="47" t="s">
        <v>17</v>
      </c>
      <c r="F3" s="48" t="s">
        <v>181</v>
      </c>
      <c r="G3" s="47" t="s">
        <v>17</v>
      </c>
      <c r="H3" s="48" t="s">
        <v>183</v>
      </c>
      <c r="I3" s="47" t="s">
        <v>17</v>
      </c>
      <c r="J3" s="48" t="s">
        <v>184</v>
      </c>
      <c r="K3" s="161" t="s">
        <v>17</v>
      </c>
      <c r="L3" s="209" t="s">
        <v>27</v>
      </c>
      <c r="M3" s="205" t="s">
        <v>230</v>
      </c>
      <c r="N3" s="209" t="s">
        <v>282</v>
      </c>
      <c r="O3" s="405" t="s">
        <v>208</v>
      </c>
      <c r="P3" s="201" t="s">
        <v>308</v>
      </c>
      <c r="Q3" s="201" t="s">
        <v>283</v>
      </c>
      <c r="R3" s="202" t="s">
        <v>284</v>
      </c>
      <c r="S3" s="202" t="s">
        <v>289</v>
      </c>
      <c r="T3" s="406" t="s">
        <v>443</v>
      </c>
      <c r="U3" s="208" t="s">
        <v>290</v>
      </c>
      <c r="V3" s="293" t="s">
        <v>16</v>
      </c>
      <c r="W3" s="445" t="s">
        <v>442</v>
      </c>
      <c r="X3" s="298" t="s">
        <v>287</v>
      </c>
      <c r="Y3" s="298" t="s">
        <v>288</v>
      </c>
    </row>
    <row r="4" spans="1:27" ht="30" x14ac:dyDescent="0.25">
      <c r="A4" s="491" t="s">
        <v>3</v>
      </c>
      <c r="B4" s="210" t="s">
        <v>461</v>
      </c>
      <c r="C4" s="131" t="s">
        <v>4</v>
      </c>
      <c r="D4" s="433" t="s">
        <v>28</v>
      </c>
      <c r="E4" s="434">
        <v>0.125</v>
      </c>
      <c r="F4" s="435" t="s">
        <v>46</v>
      </c>
      <c r="G4" s="434" t="s">
        <v>47</v>
      </c>
      <c r="H4" s="433" t="s">
        <v>46</v>
      </c>
      <c r="I4" s="434" t="s">
        <v>47</v>
      </c>
      <c r="J4" s="435" t="s">
        <v>46</v>
      </c>
      <c r="K4" s="436" t="s">
        <v>47</v>
      </c>
      <c r="L4" s="26" t="s">
        <v>5</v>
      </c>
      <c r="M4" s="211" t="s">
        <v>176</v>
      </c>
      <c r="N4" s="211" t="s">
        <v>6</v>
      </c>
      <c r="O4" s="437" t="s">
        <v>346</v>
      </c>
      <c r="P4" s="211">
        <v>7</v>
      </c>
      <c r="Q4" s="441">
        <v>7</v>
      </c>
      <c r="R4" s="211" t="s">
        <v>50</v>
      </c>
      <c r="S4" s="26" t="s">
        <v>5</v>
      </c>
      <c r="T4" s="442">
        <v>41052</v>
      </c>
      <c r="U4" s="181" t="s">
        <v>229</v>
      </c>
      <c r="V4" s="290" t="s">
        <v>46</v>
      </c>
      <c r="W4" s="447" t="s">
        <v>50</v>
      </c>
      <c r="X4" s="299" t="s">
        <v>270</v>
      </c>
      <c r="Y4" s="300"/>
      <c r="AA4" s="288"/>
    </row>
    <row r="5" spans="1:27" ht="60" x14ac:dyDescent="0.25">
      <c r="A5" s="167" t="s">
        <v>241</v>
      </c>
      <c r="B5" s="30" t="s">
        <v>462</v>
      </c>
      <c r="C5" s="133" t="s">
        <v>242</v>
      </c>
      <c r="D5" s="264" t="s">
        <v>244</v>
      </c>
      <c r="E5" s="265">
        <v>0.58599999999999997</v>
      </c>
      <c r="F5" s="264" t="s">
        <v>46</v>
      </c>
      <c r="G5" s="266" t="s">
        <v>47</v>
      </c>
      <c r="H5" s="264" t="s">
        <v>243</v>
      </c>
      <c r="I5" s="267">
        <v>7.4999999999999993E-5</v>
      </c>
      <c r="J5" s="264" t="s">
        <v>46</v>
      </c>
      <c r="K5" s="268" t="s">
        <v>47</v>
      </c>
      <c r="L5" s="17" t="s">
        <v>120</v>
      </c>
      <c r="M5" s="17" t="s">
        <v>176</v>
      </c>
      <c r="N5" s="35" t="s">
        <v>245</v>
      </c>
      <c r="O5" s="410" t="s">
        <v>347</v>
      </c>
      <c r="P5" s="43">
        <v>6</v>
      </c>
      <c r="Q5" s="116" t="s">
        <v>50</v>
      </c>
      <c r="R5" s="35" t="s">
        <v>50</v>
      </c>
      <c r="S5" s="17" t="s">
        <v>120</v>
      </c>
      <c r="T5" s="38">
        <v>43942</v>
      </c>
      <c r="U5" s="136" t="s">
        <v>192</v>
      </c>
      <c r="V5" s="291" t="s">
        <v>235</v>
      </c>
      <c r="W5" s="447" t="s">
        <v>50</v>
      </c>
      <c r="X5" s="301"/>
      <c r="Y5" s="299" t="s">
        <v>271</v>
      </c>
      <c r="AA5" s="287"/>
    </row>
    <row r="6" spans="1:27" ht="30" x14ac:dyDescent="0.25">
      <c r="A6" s="167" t="s">
        <v>49</v>
      </c>
      <c r="B6" s="29" t="s">
        <v>463</v>
      </c>
      <c r="C6" s="132" t="s">
        <v>89</v>
      </c>
      <c r="D6" s="264" t="s">
        <v>31</v>
      </c>
      <c r="E6" s="265">
        <v>0.05</v>
      </c>
      <c r="F6" s="264" t="s">
        <v>46</v>
      </c>
      <c r="G6" s="266" t="s">
        <v>47</v>
      </c>
      <c r="H6" s="264" t="s">
        <v>46</v>
      </c>
      <c r="I6" s="267" t="s">
        <v>47</v>
      </c>
      <c r="J6" s="264" t="s">
        <v>46</v>
      </c>
      <c r="K6" s="268" t="s">
        <v>47</v>
      </c>
      <c r="L6" s="17" t="s">
        <v>5</v>
      </c>
      <c r="M6" s="17" t="s">
        <v>176</v>
      </c>
      <c r="N6" s="34" t="s">
        <v>125</v>
      </c>
      <c r="O6" s="409" t="s">
        <v>348</v>
      </c>
      <c r="P6" s="17">
        <v>23</v>
      </c>
      <c r="Q6" s="114">
        <v>9</v>
      </c>
      <c r="R6" s="34">
        <v>22</v>
      </c>
      <c r="S6" s="17" t="s">
        <v>5</v>
      </c>
      <c r="T6" s="38">
        <v>43927</v>
      </c>
      <c r="U6" s="136" t="s">
        <v>192</v>
      </c>
      <c r="V6" s="291" t="s">
        <v>46</v>
      </c>
      <c r="W6" s="447" t="s">
        <v>50</v>
      </c>
      <c r="X6" s="301"/>
      <c r="Y6" s="299" t="s">
        <v>271</v>
      </c>
      <c r="AA6" s="287"/>
    </row>
    <row r="7" spans="1:27" ht="60" x14ac:dyDescent="0.25">
      <c r="A7" s="167" t="s">
        <v>7</v>
      </c>
      <c r="B7" s="29" t="s">
        <v>464</v>
      </c>
      <c r="C7" s="132" t="s">
        <v>8</v>
      </c>
      <c r="D7" s="264" t="s">
        <v>46</v>
      </c>
      <c r="E7" s="265" t="s">
        <v>47</v>
      </c>
      <c r="F7" s="264" t="s">
        <v>32</v>
      </c>
      <c r="G7" s="266">
        <v>0.1729</v>
      </c>
      <c r="H7" s="264" t="s">
        <v>41</v>
      </c>
      <c r="I7" s="267">
        <v>1.23E-2</v>
      </c>
      <c r="J7" s="264" t="s">
        <v>46</v>
      </c>
      <c r="K7" s="268" t="s">
        <v>47</v>
      </c>
      <c r="L7" s="17" t="s">
        <v>121</v>
      </c>
      <c r="M7" s="17" t="s">
        <v>176</v>
      </c>
      <c r="N7" s="34" t="s">
        <v>9</v>
      </c>
      <c r="O7" s="408" t="s">
        <v>349</v>
      </c>
      <c r="P7" s="17" t="s">
        <v>50</v>
      </c>
      <c r="Q7" s="114">
        <v>4</v>
      </c>
      <c r="R7" s="34" t="s">
        <v>50</v>
      </c>
      <c r="S7" s="17" t="s">
        <v>121</v>
      </c>
      <c r="T7" s="38">
        <v>43039</v>
      </c>
      <c r="U7" s="136" t="s">
        <v>193</v>
      </c>
      <c r="V7" s="291" t="s">
        <v>46</v>
      </c>
      <c r="W7" s="447" t="s">
        <v>50</v>
      </c>
      <c r="X7" s="301"/>
      <c r="Y7" s="300"/>
    </row>
    <row r="8" spans="1:27" s="413" customFormat="1" ht="105" x14ac:dyDescent="0.25">
      <c r="A8" s="167" t="s">
        <v>453</v>
      </c>
      <c r="B8" s="29" t="s">
        <v>465</v>
      </c>
      <c r="C8" s="132" t="s">
        <v>10</v>
      </c>
      <c r="D8" s="264" t="s">
        <v>186</v>
      </c>
      <c r="E8" s="265" t="s">
        <v>254</v>
      </c>
      <c r="F8" s="264" t="s">
        <v>46</v>
      </c>
      <c r="G8" s="266" t="s">
        <v>47</v>
      </c>
      <c r="H8" s="264" t="s">
        <v>46</v>
      </c>
      <c r="I8" s="267" t="s">
        <v>47</v>
      </c>
      <c r="J8" s="264" t="s">
        <v>46</v>
      </c>
      <c r="K8" s="268" t="s">
        <v>47</v>
      </c>
      <c r="L8" s="17" t="s">
        <v>120</v>
      </c>
      <c r="M8" s="17" t="s">
        <v>177</v>
      </c>
      <c r="N8" s="34" t="s">
        <v>12</v>
      </c>
      <c r="O8" s="417" t="s">
        <v>351</v>
      </c>
      <c r="P8" s="17">
        <v>5</v>
      </c>
      <c r="Q8" s="114">
        <v>9</v>
      </c>
      <c r="R8" s="34" t="s">
        <v>50</v>
      </c>
      <c r="S8" s="17" t="s">
        <v>120</v>
      </c>
      <c r="T8" s="38">
        <v>43882</v>
      </c>
      <c r="U8" s="136" t="s">
        <v>192</v>
      </c>
      <c r="V8" s="291" t="s">
        <v>175</v>
      </c>
      <c r="W8" s="448" t="s">
        <v>432</v>
      </c>
      <c r="X8" s="299" t="s">
        <v>272</v>
      </c>
      <c r="Y8" s="300"/>
    </row>
    <row r="9" spans="1:27" s="413" customFormat="1" ht="105" x14ac:dyDescent="0.25">
      <c r="A9" s="167" t="s">
        <v>454</v>
      </c>
      <c r="B9" s="29" t="s">
        <v>465</v>
      </c>
      <c r="C9" s="132" t="s">
        <v>10</v>
      </c>
      <c r="D9" s="264" t="s">
        <v>186</v>
      </c>
      <c r="E9" s="265" t="s">
        <v>254</v>
      </c>
      <c r="F9" s="264" t="s">
        <v>46</v>
      </c>
      <c r="G9" s="266" t="s">
        <v>47</v>
      </c>
      <c r="H9" s="264" t="s">
        <v>46</v>
      </c>
      <c r="I9" s="267" t="s">
        <v>47</v>
      </c>
      <c r="J9" s="264" t="s">
        <v>46</v>
      </c>
      <c r="K9" s="268" t="s">
        <v>47</v>
      </c>
      <c r="L9" s="17" t="s">
        <v>120</v>
      </c>
      <c r="M9" s="17" t="s">
        <v>177</v>
      </c>
      <c r="N9" s="34" t="s">
        <v>12</v>
      </c>
      <c r="O9" s="417" t="s">
        <v>351</v>
      </c>
      <c r="P9" s="17" t="s">
        <v>50</v>
      </c>
      <c r="Q9" s="114">
        <v>14</v>
      </c>
      <c r="R9" s="34">
        <v>15</v>
      </c>
      <c r="S9" s="17" t="s">
        <v>5</v>
      </c>
      <c r="T9" s="38">
        <v>43882</v>
      </c>
      <c r="U9" s="136" t="s">
        <v>192</v>
      </c>
      <c r="V9" s="291" t="s">
        <v>175</v>
      </c>
      <c r="W9" s="448" t="s">
        <v>433</v>
      </c>
      <c r="X9" s="299" t="s">
        <v>272</v>
      </c>
      <c r="Y9" s="300"/>
    </row>
    <row r="10" spans="1:27" s="413" customFormat="1" ht="60" x14ac:dyDescent="0.25">
      <c r="A10" s="167" t="s">
        <v>51</v>
      </c>
      <c r="B10" s="29" t="s">
        <v>466</v>
      </c>
      <c r="C10" s="132" t="s">
        <v>228</v>
      </c>
      <c r="D10" s="264" t="s">
        <v>46</v>
      </c>
      <c r="E10" s="265" t="s">
        <v>47</v>
      </c>
      <c r="F10" s="264" t="s">
        <v>46</v>
      </c>
      <c r="G10" s="266" t="s">
        <v>47</v>
      </c>
      <c r="H10" s="264" t="s">
        <v>46</v>
      </c>
      <c r="I10" s="267" t="s">
        <v>47</v>
      </c>
      <c r="J10" s="264" t="s">
        <v>185</v>
      </c>
      <c r="K10" s="268">
        <v>0.4</v>
      </c>
      <c r="L10" s="17" t="s">
        <v>5</v>
      </c>
      <c r="M10" s="17" t="s">
        <v>176</v>
      </c>
      <c r="N10" s="34" t="s">
        <v>127</v>
      </c>
      <c r="O10" s="404" t="s">
        <v>352</v>
      </c>
      <c r="P10" s="17" t="s">
        <v>50</v>
      </c>
      <c r="Q10" s="114">
        <v>4</v>
      </c>
      <c r="R10" s="34" t="s">
        <v>50</v>
      </c>
      <c r="S10" s="17" t="s">
        <v>5</v>
      </c>
      <c r="T10" s="38">
        <v>42369</v>
      </c>
      <c r="U10" s="136" t="s">
        <v>192</v>
      </c>
      <c r="V10" s="291" t="s">
        <v>46</v>
      </c>
      <c r="W10" s="447" t="s">
        <v>50</v>
      </c>
      <c r="X10" s="301" t="s">
        <v>273</v>
      </c>
      <c r="Y10" s="299"/>
    </row>
    <row r="11" spans="1:27" s="413" customFormat="1" ht="30" x14ac:dyDescent="0.25">
      <c r="A11" s="167" t="s">
        <v>52</v>
      </c>
      <c r="B11" s="29" t="s">
        <v>467</v>
      </c>
      <c r="C11" s="132" t="s">
        <v>91</v>
      </c>
      <c r="D11" s="264" t="s">
        <v>46</v>
      </c>
      <c r="E11" s="265" t="s">
        <v>47</v>
      </c>
      <c r="F11" s="264" t="s">
        <v>46</v>
      </c>
      <c r="G11" s="266" t="s">
        <v>47</v>
      </c>
      <c r="H11" s="264" t="s">
        <v>46</v>
      </c>
      <c r="I11" s="267" t="s">
        <v>47</v>
      </c>
      <c r="J11" s="264" t="s">
        <v>185</v>
      </c>
      <c r="K11" s="268">
        <v>0.4</v>
      </c>
      <c r="L11" s="17" t="s">
        <v>5</v>
      </c>
      <c r="M11" s="17" t="s">
        <v>176</v>
      </c>
      <c r="N11" s="34" t="s">
        <v>128</v>
      </c>
      <c r="O11" s="404" t="s">
        <v>353</v>
      </c>
      <c r="P11" s="17" t="s">
        <v>50</v>
      </c>
      <c r="Q11" s="114">
        <v>5</v>
      </c>
      <c r="R11" s="34" t="s">
        <v>50</v>
      </c>
      <c r="S11" s="17" t="s">
        <v>5</v>
      </c>
      <c r="T11" s="38">
        <v>41493</v>
      </c>
      <c r="U11" s="136" t="s">
        <v>192</v>
      </c>
      <c r="V11" s="291" t="s">
        <v>46</v>
      </c>
      <c r="W11" s="447" t="s">
        <v>50</v>
      </c>
      <c r="X11" s="299"/>
      <c r="Y11" s="300" t="s">
        <v>271</v>
      </c>
    </row>
    <row r="12" spans="1:27" s="413" customFormat="1" ht="75" x14ac:dyDescent="0.25">
      <c r="A12" s="167" t="s">
        <v>53</v>
      </c>
      <c r="B12" s="29" t="s">
        <v>50</v>
      </c>
      <c r="C12" s="132" t="s">
        <v>92</v>
      </c>
      <c r="D12" s="264" t="s">
        <v>46</v>
      </c>
      <c r="E12" s="265" t="s">
        <v>47</v>
      </c>
      <c r="F12" s="264" t="s">
        <v>46</v>
      </c>
      <c r="G12" s="266" t="s">
        <v>47</v>
      </c>
      <c r="H12" s="264" t="s">
        <v>46</v>
      </c>
      <c r="I12" s="267" t="s">
        <v>47</v>
      </c>
      <c r="J12" s="264" t="s">
        <v>185</v>
      </c>
      <c r="K12" s="268">
        <v>0.4</v>
      </c>
      <c r="L12" s="17" t="s">
        <v>5</v>
      </c>
      <c r="M12" s="17" t="s">
        <v>176</v>
      </c>
      <c r="N12" s="34" t="s">
        <v>129</v>
      </c>
      <c r="O12" s="438" t="s">
        <v>354</v>
      </c>
      <c r="P12" s="17" t="s">
        <v>50</v>
      </c>
      <c r="Q12" s="114">
        <v>5</v>
      </c>
      <c r="R12" s="34" t="s">
        <v>50</v>
      </c>
      <c r="S12" s="17" t="s">
        <v>5</v>
      </c>
      <c r="T12" s="38">
        <v>41248</v>
      </c>
      <c r="U12" s="136" t="s">
        <v>192</v>
      </c>
      <c r="V12" s="291" t="s">
        <v>46</v>
      </c>
      <c r="W12" s="447" t="s">
        <v>50</v>
      </c>
      <c r="X12" s="299" t="s">
        <v>274</v>
      </c>
      <c r="Y12" s="300"/>
    </row>
    <row r="13" spans="1:27" s="413" customFormat="1" ht="45" x14ac:dyDescent="0.25">
      <c r="A13" s="167" t="s">
        <v>54</v>
      </c>
      <c r="B13" s="29" t="s">
        <v>468</v>
      </c>
      <c r="C13" s="132" t="s">
        <v>93</v>
      </c>
      <c r="D13" s="269" t="s">
        <v>31</v>
      </c>
      <c r="E13" s="270">
        <v>0.02</v>
      </c>
      <c r="F13" s="271" t="s">
        <v>46</v>
      </c>
      <c r="G13" s="270" t="s">
        <v>47</v>
      </c>
      <c r="H13" s="271" t="s">
        <v>46</v>
      </c>
      <c r="I13" s="270" t="s">
        <v>47</v>
      </c>
      <c r="J13" s="271" t="s">
        <v>46</v>
      </c>
      <c r="K13" s="272" t="s">
        <v>47</v>
      </c>
      <c r="L13" s="17" t="s">
        <v>5</v>
      </c>
      <c r="M13" s="34" t="s">
        <v>176</v>
      </c>
      <c r="N13" s="34" t="s">
        <v>130</v>
      </c>
      <c r="O13" s="408" t="s">
        <v>355</v>
      </c>
      <c r="P13" s="34">
        <v>8</v>
      </c>
      <c r="Q13" s="114">
        <v>12</v>
      </c>
      <c r="R13" s="34">
        <v>23</v>
      </c>
      <c r="S13" s="17" t="s">
        <v>5</v>
      </c>
      <c r="T13" s="170">
        <v>43963</v>
      </c>
      <c r="U13" s="136" t="s">
        <v>192</v>
      </c>
      <c r="V13" s="291" t="s">
        <v>46</v>
      </c>
      <c r="W13" s="447" t="s">
        <v>50</v>
      </c>
      <c r="X13" s="301" t="s">
        <v>275</v>
      </c>
      <c r="Y13" s="300"/>
    </row>
    <row r="14" spans="1:27" s="413" customFormat="1" ht="150" x14ac:dyDescent="0.25">
      <c r="A14" s="166" t="s">
        <v>232</v>
      </c>
      <c r="B14" s="176" t="s">
        <v>469</v>
      </c>
      <c r="C14" s="132" t="s">
        <v>234</v>
      </c>
      <c r="D14" s="269" t="s">
        <v>28</v>
      </c>
      <c r="E14" s="270">
        <v>0.06</v>
      </c>
      <c r="F14" s="271" t="s">
        <v>46</v>
      </c>
      <c r="G14" s="270" t="s">
        <v>47</v>
      </c>
      <c r="H14" s="271" t="s">
        <v>235</v>
      </c>
      <c r="I14" s="270" t="s">
        <v>47</v>
      </c>
      <c r="J14" s="271" t="s">
        <v>46</v>
      </c>
      <c r="K14" s="272" t="s">
        <v>47</v>
      </c>
      <c r="L14" s="17" t="s">
        <v>120</v>
      </c>
      <c r="M14" s="34" t="s">
        <v>176</v>
      </c>
      <c r="N14" s="34" t="s">
        <v>233</v>
      </c>
      <c r="O14" s="438" t="s">
        <v>356</v>
      </c>
      <c r="P14" s="34">
        <v>15</v>
      </c>
      <c r="Q14" s="114">
        <v>15</v>
      </c>
      <c r="R14" s="34" t="s">
        <v>50</v>
      </c>
      <c r="S14" s="17" t="s">
        <v>120</v>
      </c>
      <c r="T14" s="170">
        <v>43641</v>
      </c>
      <c r="U14" s="136" t="s">
        <v>236</v>
      </c>
      <c r="V14" s="291" t="s">
        <v>46</v>
      </c>
      <c r="W14" s="447" t="s">
        <v>50</v>
      </c>
      <c r="X14" s="301"/>
      <c r="Y14" s="300"/>
    </row>
    <row r="15" spans="1:27" s="413" customFormat="1" ht="30" x14ac:dyDescent="0.25">
      <c r="A15" s="166" t="s">
        <v>237</v>
      </c>
      <c r="B15" s="29" t="s">
        <v>470</v>
      </c>
      <c r="C15" s="132" t="s">
        <v>234</v>
      </c>
      <c r="D15" s="264" t="s">
        <v>28</v>
      </c>
      <c r="E15" s="265">
        <v>6.0499999999999998E-2</v>
      </c>
      <c r="F15" s="264" t="s">
        <v>46</v>
      </c>
      <c r="G15" s="266" t="s">
        <v>47</v>
      </c>
      <c r="H15" s="264" t="s">
        <v>235</v>
      </c>
      <c r="I15" s="267" t="s">
        <v>47</v>
      </c>
      <c r="J15" s="264" t="s">
        <v>46</v>
      </c>
      <c r="K15" s="268" t="s">
        <v>47</v>
      </c>
      <c r="L15" s="17" t="s">
        <v>120</v>
      </c>
      <c r="M15" s="17" t="s">
        <v>176</v>
      </c>
      <c r="N15" s="34" t="s">
        <v>238</v>
      </c>
      <c r="O15" s="411" t="s">
        <v>357</v>
      </c>
      <c r="P15" s="17">
        <v>14</v>
      </c>
      <c r="Q15" s="114">
        <v>14</v>
      </c>
      <c r="R15" s="34" t="s">
        <v>50</v>
      </c>
      <c r="S15" s="17" t="s">
        <v>120</v>
      </c>
      <c r="T15" s="38">
        <v>43403</v>
      </c>
      <c r="U15" s="136" t="s">
        <v>236</v>
      </c>
      <c r="V15" s="291" t="s">
        <v>46</v>
      </c>
      <c r="W15" s="447" t="s">
        <v>50</v>
      </c>
      <c r="X15" s="301"/>
      <c r="Y15" s="300"/>
    </row>
    <row r="16" spans="1:27" s="413" customFormat="1" ht="30" x14ac:dyDescent="0.25">
      <c r="A16" s="167" t="s">
        <v>55</v>
      </c>
      <c r="B16" s="30" t="s">
        <v>50</v>
      </c>
      <c r="C16" s="133" t="s">
        <v>94</v>
      </c>
      <c r="D16" s="264" t="s">
        <v>35</v>
      </c>
      <c r="E16" s="265">
        <v>0.27</v>
      </c>
      <c r="F16" s="264" t="s">
        <v>46</v>
      </c>
      <c r="G16" s="266" t="s">
        <v>47</v>
      </c>
      <c r="H16" s="264" t="s">
        <v>46</v>
      </c>
      <c r="I16" s="267" t="s">
        <v>47</v>
      </c>
      <c r="J16" s="264" t="s">
        <v>46</v>
      </c>
      <c r="K16" s="268" t="s">
        <v>47</v>
      </c>
      <c r="L16" s="17" t="s">
        <v>5</v>
      </c>
      <c r="M16" s="17" t="s">
        <v>38</v>
      </c>
      <c r="N16" s="35" t="s">
        <v>131</v>
      </c>
      <c r="O16" s="417" t="s">
        <v>358</v>
      </c>
      <c r="P16" s="43" t="s">
        <v>50</v>
      </c>
      <c r="Q16" s="116">
        <v>7</v>
      </c>
      <c r="R16" s="35">
        <v>5</v>
      </c>
      <c r="S16" s="17" t="s">
        <v>5</v>
      </c>
      <c r="T16" s="38">
        <v>39406</v>
      </c>
      <c r="U16" s="136" t="s">
        <v>194</v>
      </c>
      <c r="V16" s="291" t="s">
        <v>46</v>
      </c>
      <c r="W16" s="447" t="s">
        <v>50</v>
      </c>
      <c r="X16" s="301"/>
      <c r="Y16" s="300"/>
    </row>
    <row r="17" spans="1:25" s="413" customFormat="1" ht="30" x14ac:dyDescent="0.25">
      <c r="A17" s="166" t="s">
        <v>56</v>
      </c>
      <c r="B17" s="29" t="s">
        <v>50</v>
      </c>
      <c r="C17" s="132" t="s">
        <v>95</v>
      </c>
      <c r="D17" s="264" t="s">
        <v>28</v>
      </c>
      <c r="E17" s="265">
        <v>5.2499999999999998E-2</v>
      </c>
      <c r="F17" s="264" t="s">
        <v>46</v>
      </c>
      <c r="G17" s="266" t="s">
        <v>47</v>
      </c>
      <c r="H17" s="264" t="s">
        <v>46</v>
      </c>
      <c r="I17" s="267" t="s">
        <v>47</v>
      </c>
      <c r="J17" s="264" t="s">
        <v>46</v>
      </c>
      <c r="K17" s="268" t="s">
        <v>47</v>
      </c>
      <c r="L17" s="17" t="s">
        <v>5</v>
      </c>
      <c r="M17" s="17" t="s">
        <v>176</v>
      </c>
      <c r="N17" s="34" t="s">
        <v>132</v>
      </c>
      <c r="O17" s="417" t="s">
        <v>359</v>
      </c>
      <c r="P17" s="113">
        <v>12</v>
      </c>
      <c r="Q17" s="114">
        <v>6</v>
      </c>
      <c r="R17" s="17" t="s">
        <v>50</v>
      </c>
      <c r="S17" s="17" t="s">
        <v>5</v>
      </c>
      <c r="T17" s="40">
        <v>41331</v>
      </c>
      <c r="U17" s="136" t="s">
        <v>192</v>
      </c>
      <c r="V17" s="291" t="s">
        <v>46</v>
      </c>
      <c r="W17" s="447" t="s">
        <v>50</v>
      </c>
      <c r="X17" s="301"/>
      <c r="Y17" s="299"/>
    </row>
    <row r="18" spans="1:25" s="413" customFormat="1" ht="150" x14ac:dyDescent="0.25">
      <c r="A18" s="167" t="s">
        <v>361</v>
      </c>
      <c r="B18" s="29" t="s">
        <v>471</v>
      </c>
      <c r="C18" s="132" t="s">
        <v>96</v>
      </c>
      <c r="D18" s="264" t="s">
        <v>29</v>
      </c>
      <c r="E18" s="265">
        <v>0.68</v>
      </c>
      <c r="F18" s="264" t="s">
        <v>46</v>
      </c>
      <c r="G18" s="266" t="s">
        <v>47</v>
      </c>
      <c r="H18" s="264" t="s">
        <v>46</v>
      </c>
      <c r="I18" s="267" t="s">
        <v>47</v>
      </c>
      <c r="J18" s="264" t="s">
        <v>46</v>
      </c>
      <c r="K18" s="268" t="s">
        <v>47</v>
      </c>
      <c r="L18" s="17" t="s">
        <v>5</v>
      </c>
      <c r="M18" s="17" t="s">
        <v>176</v>
      </c>
      <c r="N18" s="34" t="s">
        <v>133</v>
      </c>
      <c r="O18" s="408" t="s">
        <v>360</v>
      </c>
      <c r="P18" s="17">
        <v>7</v>
      </c>
      <c r="Q18" s="114">
        <v>12</v>
      </c>
      <c r="R18" s="34">
        <v>14</v>
      </c>
      <c r="S18" s="17" t="s">
        <v>5</v>
      </c>
      <c r="T18" s="38">
        <v>40619</v>
      </c>
      <c r="U18" s="136" t="s">
        <v>195</v>
      </c>
      <c r="V18" s="291" t="s">
        <v>46</v>
      </c>
      <c r="W18" s="447" t="s">
        <v>50</v>
      </c>
      <c r="X18" s="301"/>
      <c r="Y18" s="300" t="s">
        <v>271</v>
      </c>
    </row>
    <row r="19" spans="1:25" s="413" customFormat="1" ht="45" x14ac:dyDescent="0.25">
      <c r="A19" s="166" t="s">
        <v>57</v>
      </c>
      <c r="B19" s="29" t="s">
        <v>472</v>
      </c>
      <c r="C19" s="132" t="s">
        <v>96</v>
      </c>
      <c r="D19" s="264" t="s">
        <v>29</v>
      </c>
      <c r="E19" s="265">
        <v>0.68</v>
      </c>
      <c r="F19" s="264" t="s">
        <v>46</v>
      </c>
      <c r="G19" s="266" t="s">
        <v>47</v>
      </c>
      <c r="H19" s="264" t="s">
        <v>46</v>
      </c>
      <c r="I19" s="267" t="s">
        <v>47</v>
      </c>
      <c r="J19" s="264" t="s">
        <v>46</v>
      </c>
      <c r="K19" s="268" t="s">
        <v>47</v>
      </c>
      <c r="L19" s="17" t="s">
        <v>5</v>
      </c>
      <c r="M19" s="17" t="s">
        <v>176</v>
      </c>
      <c r="N19" s="34" t="s">
        <v>134</v>
      </c>
      <c r="O19" s="165" t="s">
        <v>362</v>
      </c>
      <c r="P19" s="17">
        <v>7</v>
      </c>
      <c r="Q19" s="114">
        <v>13</v>
      </c>
      <c r="R19" s="34">
        <v>14</v>
      </c>
      <c r="S19" s="17" t="s">
        <v>5</v>
      </c>
      <c r="T19" s="38">
        <v>40619</v>
      </c>
      <c r="U19" s="136" t="s">
        <v>196</v>
      </c>
      <c r="V19" s="291" t="s">
        <v>46</v>
      </c>
      <c r="W19" s="447" t="s">
        <v>50</v>
      </c>
      <c r="X19" s="301"/>
      <c r="Y19" s="300"/>
    </row>
    <row r="20" spans="1:25" s="413" customFormat="1" ht="60" x14ac:dyDescent="0.25">
      <c r="A20" s="166" t="s">
        <v>58</v>
      </c>
      <c r="B20" s="29" t="s">
        <v>473</v>
      </c>
      <c r="C20" s="132" t="s">
        <v>96</v>
      </c>
      <c r="D20" s="264" t="s">
        <v>29</v>
      </c>
      <c r="E20" s="265">
        <v>0.68</v>
      </c>
      <c r="F20" s="264" t="s">
        <v>46</v>
      </c>
      <c r="G20" s="266" t="s">
        <v>47</v>
      </c>
      <c r="H20" s="264" t="s">
        <v>46</v>
      </c>
      <c r="I20" s="267" t="s">
        <v>47</v>
      </c>
      <c r="J20" s="264" t="s">
        <v>46</v>
      </c>
      <c r="K20" s="268" t="s">
        <v>47</v>
      </c>
      <c r="L20" s="17" t="s">
        <v>5</v>
      </c>
      <c r="M20" s="17" t="s">
        <v>176</v>
      </c>
      <c r="N20" s="34" t="s">
        <v>135</v>
      </c>
      <c r="O20" s="404" t="s">
        <v>363</v>
      </c>
      <c r="P20" s="17">
        <v>7</v>
      </c>
      <c r="Q20" s="114">
        <v>12</v>
      </c>
      <c r="R20" s="34">
        <v>14</v>
      </c>
      <c r="S20" s="17" t="s">
        <v>5</v>
      </c>
      <c r="T20" s="39">
        <v>40619</v>
      </c>
      <c r="U20" s="136" t="s">
        <v>195</v>
      </c>
      <c r="V20" s="291" t="s">
        <v>46</v>
      </c>
      <c r="W20" s="447" t="s">
        <v>50</v>
      </c>
      <c r="X20" s="301"/>
      <c r="Y20" s="300"/>
    </row>
    <row r="21" spans="1:25" s="413" customFormat="1" ht="40.5" customHeight="1" x14ac:dyDescent="0.25">
      <c r="A21" s="166" t="s">
        <v>426</v>
      </c>
      <c r="B21" s="29" t="s">
        <v>50</v>
      </c>
      <c r="C21" s="132" t="s">
        <v>10</v>
      </c>
      <c r="D21" s="264" t="s">
        <v>190</v>
      </c>
      <c r="E21" s="265">
        <v>0.15</v>
      </c>
      <c r="F21" s="264" t="s">
        <v>46</v>
      </c>
      <c r="G21" s="266" t="s">
        <v>47</v>
      </c>
      <c r="H21" s="264" t="s">
        <v>46</v>
      </c>
      <c r="I21" s="267" t="s">
        <v>47</v>
      </c>
      <c r="J21" s="264" t="s">
        <v>46</v>
      </c>
      <c r="K21" s="268" t="s">
        <v>47</v>
      </c>
      <c r="L21" s="17" t="s">
        <v>5</v>
      </c>
      <c r="M21" s="17" t="s">
        <v>38</v>
      </c>
      <c r="N21" s="34" t="s">
        <v>425</v>
      </c>
      <c r="O21" s="165" t="s">
        <v>424</v>
      </c>
      <c r="P21" s="17" t="s">
        <v>50</v>
      </c>
      <c r="Q21" s="114" t="s">
        <v>50</v>
      </c>
      <c r="R21" s="34">
        <v>3</v>
      </c>
      <c r="S21" s="17" t="s">
        <v>5</v>
      </c>
      <c r="T21" s="38">
        <v>42537</v>
      </c>
      <c r="U21" s="136" t="s">
        <v>50</v>
      </c>
      <c r="V21" s="291" t="s">
        <v>46</v>
      </c>
      <c r="W21" s="447" t="s">
        <v>50</v>
      </c>
      <c r="X21" s="301"/>
      <c r="Y21" s="300"/>
    </row>
    <row r="22" spans="1:25" s="413" customFormat="1" ht="45" x14ac:dyDescent="0.25">
      <c r="A22" s="166" t="s">
        <v>427</v>
      </c>
      <c r="B22" s="30" t="s">
        <v>474</v>
      </c>
      <c r="C22" s="132" t="s">
        <v>10</v>
      </c>
      <c r="D22" s="264" t="s">
        <v>190</v>
      </c>
      <c r="E22" s="265">
        <v>7.4999999999999997E-2</v>
      </c>
      <c r="F22" s="264" t="s">
        <v>46</v>
      </c>
      <c r="G22" s="266" t="s">
        <v>47</v>
      </c>
      <c r="H22" s="264" t="s">
        <v>46</v>
      </c>
      <c r="I22" s="267" t="s">
        <v>47</v>
      </c>
      <c r="J22" s="264" t="s">
        <v>46</v>
      </c>
      <c r="K22" s="268" t="s">
        <v>47</v>
      </c>
      <c r="L22" s="17" t="s">
        <v>5</v>
      </c>
      <c r="M22" s="17" t="s">
        <v>38</v>
      </c>
      <c r="N22" s="34" t="s">
        <v>428</v>
      </c>
      <c r="O22" s="165" t="s">
        <v>429</v>
      </c>
      <c r="P22" s="17" t="s">
        <v>50</v>
      </c>
      <c r="Q22" s="114" t="s">
        <v>50</v>
      </c>
      <c r="R22" s="34">
        <v>5</v>
      </c>
      <c r="S22" s="17" t="s">
        <v>5</v>
      </c>
      <c r="T22" s="38">
        <v>43802</v>
      </c>
      <c r="U22" s="136" t="s">
        <v>50</v>
      </c>
      <c r="V22" s="291" t="s">
        <v>46</v>
      </c>
      <c r="W22" s="447" t="s">
        <v>50</v>
      </c>
      <c r="X22" s="301"/>
      <c r="Y22" s="300"/>
    </row>
    <row r="23" spans="1:25" s="413" customFormat="1" ht="45" x14ac:dyDescent="0.25">
      <c r="A23" s="166" t="s">
        <v>339</v>
      </c>
      <c r="B23" s="29" t="s">
        <v>475</v>
      </c>
      <c r="C23" s="132" t="s">
        <v>89</v>
      </c>
      <c r="D23" s="264" t="s">
        <v>190</v>
      </c>
      <c r="E23" s="265">
        <v>0.15</v>
      </c>
      <c r="F23" s="264" t="s">
        <v>46</v>
      </c>
      <c r="G23" s="266" t="s">
        <v>47</v>
      </c>
      <c r="H23" s="264" t="s">
        <v>46</v>
      </c>
      <c r="I23" s="267" t="s">
        <v>47</v>
      </c>
      <c r="J23" s="264" t="s">
        <v>46</v>
      </c>
      <c r="K23" s="268" t="s">
        <v>47</v>
      </c>
      <c r="L23" s="17" t="s">
        <v>5</v>
      </c>
      <c r="M23" s="17" t="s">
        <v>176</v>
      </c>
      <c r="N23" s="34" t="s">
        <v>322</v>
      </c>
      <c r="O23" s="165" t="s">
        <v>345</v>
      </c>
      <c r="P23" s="17">
        <v>7</v>
      </c>
      <c r="Q23" s="115">
        <v>7</v>
      </c>
      <c r="R23" s="34">
        <v>8</v>
      </c>
      <c r="S23" s="17" t="s">
        <v>5</v>
      </c>
      <c r="T23" s="39">
        <v>43866</v>
      </c>
      <c r="U23" s="136" t="s">
        <v>192</v>
      </c>
      <c r="V23" s="291" t="s">
        <v>340</v>
      </c>
      <c r="W23" s="447" t="s">
        <v>50</v>
      </c>
      <c r="X23" s="301"/>
      <c r="Y23" s="300"/>
    </row>
    <row r="24" spans="1:25" s="413" customFormat="1" ht="45" x14ac:dyDescent="0.25">
      <c r="A24" s="166" t="s">
        <v>335</v>
      </c>
      <c r="B24" s="29" t="s">
        <v>476</v>
      </c>
      <c r="C24" s="132" t="s">
        <v>88</v>
      </c>
      <c r="D24" s="264" t="s">
        <v>190</v>
      </c>
      <c r="E24" s="265">
        <v>0.25</v>
      </c>
      <c r="F24" s="264" t="s">
        <v>46</v>
      </c>
      <c r="G24" s="266" t="s">
        <v>47</v>
      </c>
      <c r="H24" s="264" t="s">
        <v>46</v>
      </c>
      <c r="I24" s="267" t="s">
        <v>47</v>
      </c>
      <c r="J24" s="264" t="s">
        <v>46</v>
      </c>
      <c r="K24" s="268" t="s">
        <v>47</v>
      </c>
      <c r="L24" s="17" t="s">
        <v>5</v>
      </c>
      <c r="M24" s="17" t="s">
        <v>176</v>
      </c>
      <c r="N24" s="34" t="s">
        <v>124</v>
      </c>
      <c r="O24" s="165" t="s">
        <v>343</v>
      </c>
      <c r="P24" s="17">
        <v>6</v>
      </c>
      <c r="Q24" s="114">
        <v>7</v>
      </c>
      <c r="R24" s="34">
        <v>7</v>
      </c>
      <c r="S24" s="17" t="s">
        <v>5</v>
      </c>
      <c r="T24" s="38">
        <v>43921</v>
      </c>
      <c r="U24" s="136" t="s">
        <v>192</v>
      </c>
      <c r="V24" s="291" t="s">
        <v>336</v>
      </c>
      <c r="W24" s="447" t="s">
        <v>50</v>
      </c>
      <c r="X24" s="301"/>
      <c r="Y24" s="300"/>
    </row>
    <row r="25" spans="1:25" s="413" customFormat="1" ht="45" x14ac:dyDescent="0.25">
      <c r="A25" s="166" t="s">
        <v>338</v>
      </c>
      <c r="B25" s="28" t="s">
        <v>477</v>
      </c>
      <c r="C25" s="132" t="s">
        <v>88</v>
      </c>
      <c r="D25" s="264" t="s">
        <v>190</v>
      </c>
      <c r="E25" s="265">
        <v>7.4999999999999997E-2</v>
      </c>
      <c r="F25" s="264" t="s">
        <v>46</v>
      </c>
      <c r="G25" s="266" t="s">
        <v>47</v>
      </c>
      <c r="H25" s="264" t="s">
        <v>46</v>
      </c>
      <c r="I25" s="267" t="s">
        <v>47</v>
      </c>
      <c r="J25" s="264" t="s">
        <v>46</v>
      </c>
      <c r="K25" s="268" t="s">
        <v>47</v>
      </c>
      <c r="L25" s="17" t="s">
        <v>5</v>
      </c>
      <c r="M25" s="17" t="s">
        <v>176</v>
      </c>
      <c r="N25" s="34" t="s">
        <v>123</v>
      </c>
      <c r="O25" s="407" t="s">
        <v>344</v>
      </c>
      <c r="P25" s="17">
        <v>7</v>
      </c>
      <c r="Q25" s="114">
        <v>7</v>
      </c>
      <c r="R25" s="34">
        <v>8</v>
      </c>
      <c r="S25" s="17" t="s">
        <v>5</v>
      </c>
      <c r="T25" s="38">
        <v>43921</v>
      </c>
      <c r="U25" s="136" t="s">
        <v>192</v>
      </c>
      <c r="V25" s="291" t="s">
        <v>337</v>
      </c>
      <c r="W25" s="447" t="s">
        <v>50</v>
      </c>
      <c r="X25" s="301"/>
      <c r="Y25" s="300"/>
    </row>
    <row r="26" spans="1:25" s="413" customFormat="1" ht="30" x14ac:dyDescent="0.25">
      <c r="A26" s="166" t="s">
        <v>59</v>
      </c>
      <c r="B26" s="29" t="s">
        <v>50</v>
      </c>
      <c r="C26" s="132" t="s">
        <v>97</v>
      </c>
      <c r="D26" s="264" t="s">
        <v>28</v>
      </c>
      <c r="E26" s="265">
        <v>0.125</v>
      </c>
      <c r="F26" s="264" t="s">
        <v>46</v>
      </c>
      <c r="G26" s="266" t="s">
        <v>47</v>
      </c>
      <c r="H26" s="264" t="s">
        <v>46</v>
      </c>
      <c r="I26" s="267" t="s">
        <v>47</v>
      </c>
      <c r="J26" s="264" t="s">
        <v>46</v>
      </c>
      <c r="K26" s="268" t="s">
        <v>47</v>
      </c>
      <c r="L26" s="17" t="s">
        <v>5</v>
      </c>
      <c r="M26" s="17" t="s">
        <v>176</v>
      </c>
      <c r="N26" s="34" t="s">
        <v>136</v>
      </c>
      <c r="O26" s="165" t="s">
        <v>364</v>
      </c>
      <c r="P26" s="17">
        <v>6</v>
      </c>
      <c r="Q26" s="114">
        <v>5</v>
      </c>
      <c r="R26" s="34" t="s">
        <v>50</v>
      </c>
      <c r="S26" s="17" t="s">
        <v>5</v>
      </c>
      <c r="T26" s="38">
        <v>41344</v>
      </c>
      <c r="U26" s="136" t="s">
        <v>197</v>
      </c>
      <c r="V26" s="291" t="s">
        <v>46</v>
      </c>
      <c r="W26" s="447" t="s">
        <v>50</v>
      </c>
      <c r="X26" s="301"/>
      <c r="Y26" s="300"/>
    </row>
    <row r="27" spans="1:25" s="413" customFormat="1" ht="300" x14ac:dyDescent="0.25">
      <c r="A27" s="166" t="s">
        <v>60</v>
      </c>
      <c r="B27" s="30" t="s">
        <v>478</v>
      </c>
      <c r="C27" s="132" t="s">
        <v>227</v>
      </c>
      <c r="D27" s="264" t="s">
        <v>29</v>
      </c>
      <c r="E27" s="265">
        <v>0.68</v>
      </c>
      <c r="F27" s="264" t="s">
        <v>46</v>
      </c>
      <c r="G27" s="266" t="s">
        <v>47</v>
      </c>
      <c r="H27" s="264" t="s">
        <v>46</v>
      </c>
      <c r="I27" s="267" t="s">
        <v>47</v>
      </c>
      <c r="J27" s="264" t="s">
        <v>46</v>
      </c>
      <c r="K27" s="268" t="s">
        <v>47</v>
      </c>
      <c r="L27" s="17" t="s">
        <v>5</v>
      </c>
      <c r="M27" s="17" t="s">
        <v>176</v>
      </c>
      <c r="N27" s="34" t="s">
        <v>137</v>
      </c>
      <c r="O27" s="165" t="s">
        <v>365</v>
      </c>
      <c r="P27" s="17">
        <v>12</v>
      </c>
      <c r="Q27" s="114">
        <v>20</v>
      </c>
      <c r="R27" s="34">
        <v>24</v>
      </c>
      <c r="S27" s="17" t="s">
        <v>5</v>
      </c>
      <c r="T27" s="38">
        <v>41340</v>
      </c>
      <c r="U27" s="136" t="s">
        <v>192</v>
      </c>
      <c r="V27" s="291" t="s">
        <v>46</v>
      </c>
      <c r="W27" s="447" t="s">
        <v>50</v>
      </c>
      <c r="X27" s="301"/>
      <c r="Y27" s="300"/>
    </row>
    <row r="28" spans="1:25" s="413" customFormat="1" ht="45" x14ac:dyDescent="0.25">
      <c r="A28" s="166" t="s">
        <v>61</v>
      </c>
      <c r="B28" s="29" t="s">
        <v>50</v>
      </c>
      <c r="C28" s="132" t="s">
        <v>98</v>
      </c>
      <c r="D28" s="264" t="s">
        <v>28</v>
      </c>
      <c r="E28" s="265">
        <v>0.125</v>
      </c>
      <c r="F28" s="264" t="s">
        <v>46</v>
      </c>
      <c r="G28" s="266" t="s">
        <v>47</v>
      </c>
      <c r="H28" s="264" t="s">
        <v>46</v>
      </c>
      <c r="I28" s="267" t="s">
        <v>47</v>
      </c>
      <c r="J28" s="264" t="s">
        <v>46</v>
      </c>
      <c r="K28" s="268" t="s">
        <v>47</v>
      </c>
      <c r="L28" s="17" t="s">
        <v>5</v>
      </c>
      <c r="M28" s="17" t="s">
        <v>176</v>
      </c>
      <c r="N28" s="34" t="s">
        <v>138</v>
      </c>
      <c r="O28" s="165" t="s">
        <v>366</v>
      </c>
      <c r="P28" s="17">
        <v>8</v>
      </c>
      <c r="Q28" s="114">
        <v>18</v>
      </c>
      <c r="R28" s="34" t="s">
        <v>50</v>
      </c>
      <c r="S28" s="17" t="s">
        <v>5</v>
      </c>
      <c r="T28" s="38">
        <v>42566</v>
      </c>
      <c r="U28" s="136" t="s">
        <v>192</v>
      </c>
      <c r="V28" s="291" t="s">
        <v>46</v>
      </c>
      <c r="W28" s="447" t="s">
        <v>50</v>
      </c>
      <c r="X28" s="301"/>
      <c r="Y28" s="300"/>
    </row>
    <row r="29" spans="1:25" s="413" customFormat="1" ht="30" x14ac:dyDescent="0.25">
      <c r="A29" s="166" t="s">
        <v>372</v>
      </c>
      <c r="B29" s="29" t="s">
        <v>479</v>
      </c>
      <c r="C29" s="132" t="s">
        <v>1</v>
      </c>
      <c r="D29" s="264" t="s">
        <v>29</v>
      </c>
      <c r="E29" s="265">
        <v>0.68</v>
      </c>
      <c r="F29" s="264" t="s">
        <v>46</v>
      </c>
      <c r="G29" s="266" t="s">
        <v>47</v>
      </c>
      <c r="H29" s="264" t="s">
        <v>46</v>
      </c>
      <c r="I29" s="267" t="s">
        <v>47</v>
      </c>
      <c r="J29" s="264" t="s">
        <v>46</v>
      </c>
      <c r="K29" s="268" t="s">
        <v>47</v>
      </c>
      <c r="L29" s="17" t="s">
        <v>5</v>
      </c>
      <c r="M29" s="17" t="s">
        <v>38</v>
      </c>
      <c r="N29" s="34" t="s">
        <v>139</v>
      </c>
      <c r="O29" s="165" t="s">
        <v>367</v>
      </c>
      <c r="P29" s="17">
        <v>16</v>
      </c>
      <c r="Q29" s="114">
        <v>23</v>
      </c>
      <c r="R29" s="34">
        <v>28</v>
      </c>
      <c r="S29" s="17" t="s">
        <v>5</v>
      </c>
      <c r="T29" s="38">
        <v>43923</v>
      </c>
      <c r="U29" s="136" t="s">
        <v>192</v>
      </c>
      <c r="V29" s="291" t="s">
        <v>46</v>
      </c>
      <c r="W29" s="447" t="s">
        <v>50</v>
      </c>
      <c r="X29" s="301"/>
      <c r="Y29" s="300"/>
    </row>
    <row r="30" spans="1:25" s="413" customFormat="1" ht="135" x14ac:dyDescent="0.25">
      <c r="A30" s="166" t="s">
        <v>329</v>
      </c>
      <c r="B30" s="178" t="s">
        <v>480</v>
      </c>
      <c r="C30" s="132" t="s">
        <v>331</v>
      </c>
      <c r="D30" s="264" t="s">
        <v>315</v>
      </c>
      <c r="E30" s="403" t="s">
        <v>332</v>
      </c>
      <c r="F30" s="273" t="s">
        <v>46</v>
      </c>
      <c r="G30" s="274" t="s">
        <v>47</v>
      </c>
      <c r="H30" s="264" t="s">
        <v>46</v>
      </c>
      <c r="I30" s="270" t="s">
        <v>47</v>
      </c>
      <c r="J30" s="273" t="s">
        <v>46</v>
      </c>
      <c r="K30" s="272" t="s">
        <v>47</v>
      </c>
      <c r="L30" s="17" t="s">
        <v>5</v>
      </c>
      <c r="M30" s="17" t="s">
        <v>38</v>
      </c>
      <c r="N30" s="34" t="s">
        <v>444</v>
      </c>
      <c r="O30" s="407" t="s">
        <v>445</v>
      </c>
      <c r="P30" s="34" t="s">
        <v>50</v>
      </c>
      <c r="Q30" s="114" t="s">
        <v>50</v>
      </c>
      <c r="R30" s="34">
        <v>9</v>
      </c>
      <c r="S30" s="17" t="s">
        <v>5</v>
      </c>
      <c r="T30" s="170">
        <v>44085</v>
      </c>
      <c r="U30" s="136" t="s">
        <v>333</v>
      </c>
      <c r="V30" s="291" t="s">
        <v>46</v>
      </c>
      <c r="W30" s="447" t="s">
        <v>50</v>
      </c>
      <c r="X30" s="301"/>
      <c r="Y30" s="300"/>
    </row>
    <row r="31" spans="1:25" s="413" customFormat="1" ht="45" x14ac:dyDescent="0.25">
      <c r="A31" s="166" t="s">
        <v>330</v>
      </c>
      <c r="B31" s="178" t="s">
        <v>481</v>
      </c>
      <c r="C31" s="132" t="s">
        <v>331</v>
      </c>
      <c r="D31" s="264" t="s">
        <v>315</v>
      </c>
      <c r="E31" s="403" t="s">
        <v>334</v>
      </c>
      <c r="F31" s="273" t="s">
        <v>46</v>
      </c>
      <c r="G31" s="274" t="s">
        <v>47</v>
      </c>
      <c r="H31" s="264" t="s">
        <v>46</v>
      </c>
      <c r="I31" s="270" t="s">
        <v>47</v>
      </c>
      <c r="J31" s="273" t="s">
        <v>46</v>
      </c>
      <c r="K31" s="272" t="s">
        <v>47</v>
      </c>
      <c r="L31" s="17" t="s">
        <v>5</v>
      </c>
      <c r="M31" s="17" t="s">
        <v>38</v>
      </c>
      <c r="N31" s="34" t="s">
        <v>369</v>
      </c>
      <c r="O31" s="165" t="s">
        <v>368</v>
      </c>
      <c r="P31" s="34" t="s">
        <v>50</v>
      </c>
      <c r="Q31" s="34" t="s">
        <v>50</v>
      </c>
      <c r="R31" s="34">
        <v>6</v>
      </c>
      <c r="S31" s="17" t="s">
        <v>5</v>
      </c>
      <c r="T31" s="170">
        <v>44110</v>
      </c>
      <c r="U31" s="136" t="s">
        <v>192</v>
      </c>
      <c r="V31" s="291" t="s">
        <v>46</v>
      </c>
      <c r="W31" s="447" t="s">
        <v>50</v>
      </c>
      <c r="X31" s="301"/>
      <c r="Y31" s="300"/>
    </row>
    <row r="32" spans="1:25" s="413" customFormat="1" ht="30" x14ac:dyDescent="0.25">
      <c r="A32" s="166" t="s">
        <v>324</v>
      </c>
      <c r="B32" s="178" t="s">
        <v>482</v>
      </c>
      <c r="C32" s="132" t="s">
        <v>325</v>
      </c>
      <c r="D32" s="273" t="s">
        <v>326</v>
      </c>
      <c r="E32" s="274">
        <v>1.6E-2</v>
      </c>
      <c r="F32" s="273" t="s">
        <v>46</v>
      </c>
      <c r="G32" s="274" t="s">
        <v>47</v>
      </c>
      <c r="H32" s="264" t="s">
        <v>46</v>
      </c>
      <c r="I32" s="270" t="s">
        <v>47</v>
      </c>
      <c r="J32" s="273" t="s">
        <v>46</v>
      </c>
      <c r="K32" s="272" t="s">
        <v>47</v>
      </c>
      <c r="L32" s="17" t="s">
        <v>5</v>
      </c>
      <c r="M32" s="34" t="s">
        <v>176</v>
      </c>
      <c r="N32" s="34" t="s">
        <v>327</v>
      </c>
      <c r="O32" s="165" t="s">
        <v>370</v>
      </c>
      <c r="P32" s="34">
        <v>3</v>
      </c>
      <c r="Q32" s="114" t="s">
        <v>50</v>
      </c>
      <c r="R32" s="34" t="s">
        <v>50</v>
      </c>
      <c r="S32" s="17" t="s">
        <v>5</v>
      </c>
      <c r="T32" s="170">
        <v>43021</v>
      </c>
      <c r="U32" s="136" t="s">
        <v>192</v>
      </c>
      <c r="V32" s="291" t="s">
        <v>46</v>
      </c>
      <c r="W32" s="447" t="s">
        <v>50</v>
      </c>
      <c r="X32" s="301"/>
      <c r="Y32" s="300"/>
    </row>
    <row r="33" spans="1:25" s="413" customFormat="1" ht="30" x14ac:dyDescent="0.25">
      <c r="A33" s="166" t="s">
        <v>62</v>
      </c>
      <c r="B33" s="178" t="s">
        <v>483</v>
      </c>
      <c r="C33" s="132" t="s">
        <v>446</v>
      </c>
      <c r="D33" s="273" t="s">
        <v>28</v>
      </c>
      <c r="E33" s="274">
        <v>0.125</v>
      </c>
      <c r="F33" s="273" t="s">
        <v>46</v>
      </c>
      <c r="G33" s="274" t="s">
        <v>47</v>
      </c>
      <c r="H33" s="264" t="s">
        <v>46</v>
      </c>
      <c r="I33" s="270" t="s">
        <v>47</v>
      </c>
      <c r="J33" s="273" t="s">
        <v>46</v>
      </c>
      <c r="K33" s="272" t="s">
        <v>47</v>
      </c>
      <c r="L33" s="17" t="s">
        <v>5</v>
      </c>
      <c r="M33" s="34" t="s">
        <v>176</v>
      </c>
      <c r="N33" s="34" t="s">
        <v>140</v>
      </c>
      <c r="O33" s="404" t="s">
        <v>371</v>
      </c>
      <c r="P33" s="34">
        <v>7</v>
      </c>
      <c r="Q33" s="114">
        <v>15</v>
      </c>
      <c r="R33" s="34" t="s">
        <v>50</v>
      </c>
      <c r="S33" s="17" t="s">
        <v>5</v>
      </c>
      <c r="T33" s="170">
        <v>44118</v>
      </c>
      <c r="U33" s="136" t="s">
        <v>192</v>
      </c>
      <c r="V33" s="291" t="s">
        <v>46</v>
      </c>
      <c r="W33" s="447" t="s">
        <v>50</v>
      </c>
      <c r="X33" s="301"/>
      <c r="Y33" s="300"/>
    </row>
    <row r="34" spans="1:25" s="413" customFormat="1" ht="90" x14ac:dyDescent="0.25">
      <c r="A34" s="166" t="s">
        <v>231</v>
      </c>
      <c r="B34" s="29" t="s">
        <v>484</v>
      </c>
      <c r="C34" s="132" t="s">
        <v>447</v>
      </c>
      <c r="D34" s="264" t="s">
        <v>46</v>
      </c>
      <c r="E34" s="265" t="s">
        <v>47</v>
      </c>
      <c r="F34" s="264" t="s">
        <v>46</v>
      </c>
      <c r="G34" s="266" t="s">
        <v>47</v>
      </c>
      <c r="H34" s="264" t="s">
        <v>191</v>
      </c>
      <c r="I34" s="267">
        <v>2.1999999999999999E-2</v>
      </c>
      <c r="J34" s="264" t="s">
        <v>46</v>
      </c>
      <c r="K34" s="268" t="s">
        <v>47</v>
      </c>
      <c r="L34" s="17" t="s">
        <v>120</v>
      </c>
      <c r="M34" s="17" t="s">
        <v>176</v>
      </c>
      <c r="N34" s="17" t="s">
        <v>323</v>
      </c>
      <c r="O34" s="165" t="s">
        <v>373</v>
      </c>
      <c r="P34" s="17">
        <v>23</v>
      </c>
      <c r="Q34" s="114" t="s">
        <v>50</v>
      </c>
      <c r="R34" s="34" t="s">
        <v>50</v>
      </c>
      <c r="S34" s="17" t="s">
        <v>120</v>
      </c>
      <c r="T34" s="38">
        <v>44039</v>
      </c>
      <c r="U34" s="136" t="s">
        <v>192</v>
      </c>
      <c r="V34" s="291" t="s">
        <v>46</v>
      </c>
      <c r="W34" s="447" t="s">
        <v>50</v>
      </c>
      <c r="X34" s="301"/>
      <c r="Y34" s="300"/>
    </row>
    <row r="35" spans="1:25" s="413" customFormat="1" ht="58.5" customHeight="1" x14ac:dyDescent="0.25">
      <c r="A35" s="166" t="s">
        <v>63</v>
      </c>
      <c r="B35" s="29" t="s">
        <v>485</v>
      </c>
      <c r="C35" s="132" t="s">
        <v>99</v>
      </c>
      <c r="D35" s="264" t="s">
        <v>186</v>
      </c>
      <c r="E35" s="265" t="s">
        <v>255</v>
      </c>
      <c r="F35" s="264" t="s">
        <v>46</v>
      </c>
      <c r="G35" s="266" t="s">
        <v>47</v>
      </c>
      <c r="H35" s="264" t="s">
        <v>46</v>
      </c>
      <c r="I35" s="267" t="s">
        <v>47</v>
      </c>
      <c r="J35" s="264" t="s">
        <v>46</v>
      </c>
      <c r="K35" s="268" t="s">
        <v>47</v>
      </c>
      <c r="L35" s="17" t="s">
        <v>120</v>
      </c>
      <c r="M35" s="17" t="s">
        <v>38</v>
      </c>
      <c r="N35" s="34" t="s">
        <v>141</v>
      </c>
      <c r="O35" s="408" t="s">
        <v>374</v>
      </c>
      <c r="P35" s="17">
        <v>20</v>
      </c>
      <c r="Q35" s="114">
        <v>23</v>
      </c>
      <c r="R35" s="34">
        <v>30</v>
      </c>
      <c r="S35" s="17" t="s">
        <v>120</v>
      </c>
      <c r="T35" s="38">
        <v>44123</v>
      </c>
      <c r="U35" s="136" t="s">
        <v>192</v>
      </c>
      <c r="V35" s="291" t="s">
        <v>46</v>
      </c>
      <c r="W35" s="447" t="s">
        <v>50</v>
      </c>
      <c r="X35" s="301"/>
      <c r="Y35" s="300"/>
    </row>
    <row r="36" spans="1:25" s="413" customFormat="1" ht="30" x14ac:dyDescent="0.25">
      <c r="A36" s="232" t="s">
        <v>64</v>
      </c>
      <c r="B36" s="45" t="s">
        <v>50</v>
      </c>
      <c r="C36" s="136" t="s">
        <v>90</v>
      </c>
      <c r="D36" s="264" t="s">
        <v>187</v>
      </c>
      <c r="E36" s="265">
        <v>0.995</v>
      </c>
      <c r="F36" s="264" t="s">
        <v>46</v>
      </c>
      <c r="G36" s="266" t="s">
        <v>47</v>
      </c>
      <c r="H36" s="264" t="s">
        <v>46</v>
      </c>
      <c r="I36" s="267" t="s">
        <v>47</v>
      </c>
      <c r="J36" s="264" t="s">
        <v>46</v>
      </c>
      <c r="K36" s="265" t="s">
        <v>47</v>
      </c>
      <c r="L36" s="17" t="s">
        <v>5</v>
      </c>
      <c r="M36" s="17" t="s">
        <v>176</v>
      </c>
      <c r="N36" s="34" t="s">
        <v>142</v>
      </c>
      <c r="O36" s="233" t="s">
        <v>375</v>
      </c>
      <c r="P36" s="17">
        <v>5</v>
      </c>
      <c r="Q36" s="34">
        <v>5</v>
      </c>
      <c r="R36" s="34" t="s">
        <v>50</v>
      </c>
      <c r="S36" s="17" t="s">
        <v>5</v>
      </c>
      <c r="T36" s="38">
        <v>42324</v>
      </c>
      <c r="U36" s="136" t="s">
        <v>192</v>
      </c>
      <c r="V36" s="291" t="s">
        <v>46</v>
      </c>
      <c r="W36" s="447" t="s">
        <v>50</v>
      </c>
      <c r="X36" s="299"/>
      <c r="Y36" s="300"/>
    </row>
    <row r="37" spans="1:25" s="413" customFormat="1" ht="45" x14ac:dyDescent="0.25">
      <c r="A37" s="166" t="s">
        <v>65</v>
      </c>
      <c r="B37" s="29" t="s">
        <v>486</v>
      </c>
      <c r="C37" s="132" t="s">
        <v>101</v>
      </c>
      <c r="D37" s="264" t="s">
        <v>31</v>
      </c>
      <c r="E37" s="265">
        <v>0.02</v>
      </c>
      <c r="F37" s="264" t="s">
        <v>46</v>
      </c>
      <c r="G37" s="266" t="s">
        <v>47</v>
      </c>
      <c r="H37" s="264" t="s">
        <v>46</v>
      </c>
      <c r="I37" s="267" t="s">
        <v>47</v>
      </c>
      <c r="J37" s="264" t="s">
        <v>46</v>
      </c>
      <c r="K37" s="268" t="s">
        <v>47</v>
      </c>
      <c r="L37" s="17" t="s">
        <v>5</v>
      </c>
      <c r="M37" s="17" t="s">
        <v>38</v>
      </c>
      <c r="N37" s="17" t="s">
        <v>143</v>
      </c>
      <c r="O37" s="408" t="s">
        <v>377</v>
      </c>
      <c r="P37" s="17">
        <v>7</v>
      </c>
      <c r="Q37" s="114">
        <v>8</v>
      </c>
      <c r="R37" s="34">
        <v>14</v>
      </c>
      <c r="S37" s="17" t="s">
        <v>5</v>
      </c>
      <c r="T37" s="38">
        <v>43930</v>
      </c>
      <c r="U37" s="136" t="s">
        <v>198</v>
      </c>
      <c r="V37" s="291" t="s">
        <v>46</v>
      </c>
      <c r="W37" s="447" t="s">
        <v>50</v>
      </c>
      <c r="X37" s="301" t="s">
        <v>276</v>
      </c>
      <c r="Y37" s="300"/>
    </row>
    <row r="38" spans="1:25" s="413" customFormat="1" ht="135" x14ac:dyDescent="0.25">
      <c r="A38" s="166" t="s">
        <v>66</v>
      </c>
      <c r="B38" s="30" t="s">
        <v>487</v>
      </c>
      <c r="C38" s="132" t="s">
        <v>102</v>
      </c>
      <c r="D38" s="264" t="s">
        <v>186</v>
      </c>
      <c r="E38" s="265" t="s">
        <v>328</v>
      </c>
      <c r="F38" s="264" t="s">
        <v>46</v>
      </c>
      <c r="G38" s="266" t="s">
        <v>47</v>
      </c>
      <c r="H38" s="264" t="s">
        <v>46</v>
      </c>
      <c r="I38" s="267" t="s">
        <v>47</v>
      </c>
      <c r="J38" s="264" t="s">
        <v>46</v>
      </c>
      <c r="K38" s="268" t="s">
        <v>47</v>
      </c>
      <c r="L38" s="17" t="s">
        <v>120</v>
      </c>
      <c r="M38" s="17" t="s">
        <v>38</v>
      </c>
      <c r="N38" s="34" t="s">
        <v>144</v>
      </c>
      <c r="O38" s="408" t="s">
        <v>378</v>
      </c>
      <c r="P38" s="17">
        <v>4</v>
      </c>
      <c r="Q38" s="114" t="s">
        <v>50</v>
      </c>
      <c r="R38" s="34" t="s">
        <v>50</v>
      </c>
      <c r="S38" s="17" t="s">
        <v>120</v>
      </c>
      <c r="T38" s="40">
        <v>43893</v>
      </c>
      <c r="U38" s="136" t="s">
        <v>192</v>
      </c>
      <c r="V38" s="291" t="s">
        <v>46</v>
      </c>
      <c r="W38" s="447" t="s">
        <v>50</v>
      </c>
      <c r="X38" s="301"/>
      <c r="Y38" s="300"/>
    </row>
    <row r="39" spans="1:25" s="413" customFormat="1" ht="30" x14ac:dyDescent="0.25">
      <c r="A39" s="166" t="s">
        <v>67</v>
      </c>
      <c r="B39" s="29" t="s">
        <v>50</v>
      </c>
      <c r="C39" s="132" t="s">
        <v>103</v>
      </c>
      <c r="D39" s="264" t="s">
        <v>28</v>
      </c>
      <c r="E39" s="265">
        <v>0.125</v>
      </c>
      <c r="F39" s="264" t="s">
        <v>46</v>
      </c>
      <c r="G39" s="266" t="s">
        <v>47</v>
      </c>
      <c r="H39" s="264" t="s">
        <v>46</v>
      </c>
      <c r="I39" s="267" t="s">
        <v>47</v>
      </c>
      <c r="J39" s="264" t="s">
        <v>46</v>
      </c>
      <c r="K39" s="268" t="s">
        <v>47</v>
      </c>
      <c r="L39" s="17" t="s">
        <v>5</v>
      </c>
      <c r="M39" s="17" t="s">
        <v>176</v>
      </c>
      <c r="N39" s="34" t="s">
        <v>145</v>
      </c>
      <c r="O39" s="408" t="s">
        <v>381</v>
      </c>
      <c r="P39" s="17">
        <v>3</v>
      </c>
      <c r="Q39" s="114">
        <v>3</v>
      </c>
      <c r="R39" s="34" t="s">
        <v>50</v>
      </c>
      <c r="S39" s="17" t="s">
        <v>5</v>
      </c>
      <c r="T39" s="38">
        <v>41575</v>
      </c>
      <c r="U39" s="136" t="s">
        <v>192</v>
      </c>
      <c r="V39" s="291" t="s">
        <v>46</v>
      </c>
      <c r="W39" s="447" t="s">
        <v>50</v>
      </c>
      <c r="X39" s="301"/>
      <c r="Y39" s="300"/>
    </row>
    <row r="40" spans="1:25" s="413" customFormat="1" ht="30" x14ac:dyDescent="0.25">
      <c r="A40" s="166" t="s">
        <v>246</v>
      </c>
      <c r="B40" s="30" t="s">
        <v>488</v>
      </c>
      <c r="C40" s="132" t="s">
        <v>104</v>
      </c>
      <c r="D40" s="264" t="s">
        <v>186</v>
      </c>
      <c r="E40" s="265" t="s">
        <v>254</v>
      </c>
      <c r="F40" s="264" t="s">
        <v>46</v>
      </c>
      <c r="G40" s="266" t="s">
        <v>47</v>
      </c>
      <c r="H40" s="264" t="s">
        <v>46</v>
      </c>
      <c r="I40" s="267" t="s">
        <v>47</v>
      </c>
      <c r="J40" s="264" t="s">
        <v>46</v>
      </c>
      <c r="K40" s="268" t="s">
        <v>47</v>
      </c>
      <c r="L40" s="17" t="s">
        <v>120</v>
      </c>
      <c r="M40" s="17" t="s">
        <v>38</v>
      </c>
      <c r="N40" s="34" t="s">
        <v>147</v>
      </c>
      <c r="O40" s="165" t="s">
        <v>382</v>
      </c>
      <c r="P40" s="17">
        <v>3</v>
      </c>
      <c r="Q40" s="114">
        <v>3</v>
      </c>
      <c r="R40" s="34">
        <v>3</v>
      </c>
      <c r="S40" s="17" t="s">
        <v>120</v>
      </c>
      <c r="T40" s="38">
        <v>43788</v>
      </c>
      <c r="U40" s="136" t="s">
        <v>192</v>
      </c>
      <c r="V40" s="291" t="s">
        <v>46</v>
      </c>
      <c r="W40" s="447" t="s">
        <v>50</v>
      </c>
      <c r="X40" s="301"/>
      <c r="Y40" s="300"/>
    </row>
    <row r="41" spans="1:25" s="413" customFormat="1" ht="30" x14ac:dyDescent="0.25">
      <c r="A41" s="166" t="s">
        <v>68</v>
      </c>
      <c r="B41" s="29" t="s">
        <v>489</v>
      </c>
      <c r="C41" s="132" t="s">
        <v>226</v>
      </c>
      <c r="D41" s="264" t="s">
        <v>186</v>
      </c>
      <c r="E41" s="265" t="s">
        <v>256</v>
      </c>
      <c r="F41" s="264" t="s">
        <v>46</v>
      </c>
      <c r="G41" s="266" t="s">
        <v>47</v>
      </c>
      <c r="H41" s="264" t="s">
        <v>46</v>
      </c>
      <c r="I41" s="267" t="s">
        <v>47</v>
      </c>
      <c r="J41" s="264" t="s">
        <v>46</v>
      </c>
      <c r="K41" s="268" t="s">
        <v>47</v>
      </c>
      <c r="L41" s="17" t="s">
        <v>120</v>
      </c>
      <c r="M41" s="17" t="s">
        <v>38</v>
      </c>
      <c r="N41" s="34" t="s">
        <v>146</v>
      </c>
      <c r="O41" s="165" t="s">
        <v>383</v>
      </c>
      <c r="P41" s="113">
        <v>3</v>
      </c>
      <c r="Q41" s="114">
        <v>3</v>
      </c>
      <c r="R41" s="34" t="s">
        <v>50</v>
      </c>
      <c r="S41" s="17" t="s">
        <v>120</v>
      </c>
      <c r="T41" s="38">
        <v>43228</v>
      </c>
      <c r="U41" s="136" t="s">
        <v>192</v>
      </c>
      <c r="V41" s="291" t="s">
        <v>46</v>
      </c>
      <c r="W41" s="447" t="s">
        <v>50</v>
      </c>
      <c r="X41" s="301"/>
      <c r="Y41" s="300"/>
    </row>
    <row r="42" spans="1:25" s="413" customFormat="1" ht="60" x14ac:dyDescent="0.25">
      <c r="A42" s="412" t="s">
        <v>449</v>
      </c>
      <c r="B42" s="29" t="s">
        <v>490</v>
      </c>
      <c r="C42" s="132" t="s">
        <v>10</v>
      </c>
      <c r="D42" s="264" t="s">
        <v>186</v>
      </c>
      <c r="E42" s="265" t="s">
        <v>257</v>
      </c>
      <c r="F42" s="264" t="s">
        <v>46</v>
      </c>
      <c r="G42" s="266" t="s">
        <v>47</v>
      </c>
      <c r="H42" s="264" t="s">
        <v>46</v>
      </c>
      <c r="I42" s="267" t="s">
        <v>47</v>
      </c>
      <c r="J42" s="264" t="s">
        <v>46</v>
      </c>
      <c r="K42" s="268" t="s">
        <v>47</v>
      </c>
      <c r="L42" s="17" t="s">
        <v>120</v>
      </c>
      <c r="M42" s="17" t="s">
        <v>177</v>
      </c>
      <c r="N42" s="34" t="s">
        <v>148</v>
      </c>
      <c r="O42" s="408" t="s">
        <v>384</v>
      </c>
      <c r="P42" s="17">
        <v>5</v>
      </c>
      <c r="Q42" s="114">
        <v>9</v>
      </c>
      <c r="R42" s="34" t="s">
        <v>50</v>
      </c>
      <c r="S42" s="17" t="s">
        <v>120</v>
      </c>
      <c r="T42" s="38">
        <v>44106</v>
      </c>
      <c r="U42" s="136" t="s">
        <v>192</v>
      </c>
      <c r="V42" s="291" t="s">
        <v>175</v>
      </c>
      <c r="W42" s="448" t="s">
        <v>434</v>
      </c>
      <c r="X42" s="301"/>
      <c r="Y42" s="300"/>
    </row>
    <row r="43" spans="1:25" s="413" customFormat="1" ht="60" x14ac:dyDescent="0.25">
      <c r="A43" s="412" t="s">
        <v>450</v>
      </c>
      <c r="B43" s="29" t="s">
        <v>490</v>
      </c>
      <c r="C43" s="132" t="s">
        <v>10</v>
      </c>
      <c r="D43" s="264" t="s">
        <v>186</v>
      </c>
      <c r="E43" s="265" t="s">
        <v>257</v>
      </c>
      <c r="F43" s="264" t="s">
        <v>46</v>
      </c>
      <c r="G43" s="266" t="s">
        <v>47</v>
      </c>
      <c r="H43" s="264" t="s">
        <v>46</v>
      </c>
      <c r="I43" s="267" t="s">
        <v>47</v>
      </c>
      <c r="J43" s="264" t="s">
        <v>46</v>
      </c>
      <c r="K43" s="268" t="s">
        <v>47</v>
      </c>
      <c r="L43" s="17" t="s">
        <v>120</v>
      </c>
      <c r="M43" s="17" t="s">
        <v>177</v>
      </c>
      <c r="N43" s="34" t="s">
        <v>148</v>
      </c>
      <c r="O43" s="408" t="s">
        <v>384</v>
      </c>
      <c r="P43" s="17" t="s">
        <v>50</v>
      </c>
      <c r="Q43" s="114">
        <v>14</v>
      </c>
      <c r="R43" s="34">
        <v>15</v>
      </c>
      <c r="S43" s="17" t="s">
        <v>5</v>
      </c>
      <c r="T43" s="38">
        <v>44106</v>
      </c>
      <c r="U43" s="136" t="s">
        <v>192</v>
      </c>
      <c r="V43" s="291" t="s">
        <v>175</v>
      </c>
      <c r="W43" s="448" t="s">
        <v>435</v>
      </c>
      <c r="X43" s="301"/>
      <c r="Y43" s="300"/>
    </row>
    <row r="44" spans="1:25" s="413" customFormat="1" ht="30" x14ac:dyDescent="0.25">
      <c r="A44" s="166" t="s">
        <v>69</v>
      </c>
      <c r="B44" s="29" t="s">
        <v>50</v>
      </c>
      <c r="C44" s="132" t="s">
        <v>10</v>
      </c>
      <c r="D44" s="264" t="s">
        <v>186</v>
      </c>
      <c r="E44" s="265" t="s">
        <v>258</v>
      </c>
      <c r="F44" s="264" t="s">
        <v>46</v>
      </c>
      <c r="G44" s="266" t="s">
        <v>47</v>
      </c>
      <c r="H44" s="264" t="s">
        <v>46</v>
      </c>
      <c r="I44" s="267" t="s">
        <v>47</v>
      </c>
      <c r="J44" s="264" t="s">
        <v>46</v>
      </c>
      <c r="K44" s="268" t="s">
        <v>47</v>
      </c>
      <c r="L44" s="17" t="s">
        <v>120</v>
      </c>
      <c r="M44" s="17" t="s">
        <v>176</v>
      </c>
      <c r="N44" s="17" t="s">
        <v>149</v>
      </c>
      <c r="O44" s="408" t="s">
        <v>385</v>
      </c>
      <c r="P44" s="113">
        <v>3</v>
      </c>
      <c r="Q44" s="114">
        <v>3</v>
      </c>
      <c r="R44" s="34" t="s">
        <v>50</v>
      </c>
      <c r="S44" s="17" t="s">
        <v>120</v>
      </c>
      <c r="T44" s="38">
        <v>42481</v>
      </c>
      <c r="U44" s="136" t="s">
        <v>192</v>
      </c>
      <c r="V44" s="291" t="s">
        <v>46</v>
      </c>
      <c r="W44" s="447" t="s">
        <v>50</v>
      </c>
      <c r="X44" s="301"/>
      <c r="Y44" s="300"/>
    </row>
    <row r="45" spans="1:25" s="413" customFormat="1" ht="42" customHeight="1" x14ac:dyDescent="0.25">
      <c r="A45" s="166" t="s">
        <v>451</v>
      </c>
      <c r="B45" s="29" t="s">
        <v>491</v>
      </c>
      <c r="C45" s="132" t="s">
        <v>10</v>
      </c>
      <c r="D45" s="264" t="s">
        <v>186</v>
      </c>
      <c r="E45" s="265" t="s">
        <v>259</v>
      </c>
      <c r="F45" s="264" t="s">
        <v>46</v>
      </c>
      <c r="G45" s="266" t="s">
        <v>47</v>
      </c>
      <c r="H45" s="264" t="s">
        <v>46</v>
      </c>
      <c r="I45" s="267" t="s">
        <v>47</v>
      </c>
      <c r="J45" s="264" t="s">
        <v>46</v>
      </c>
      <c r="K45" s="268" t="s">
        <v>47</v>
      </c>
      <c r="L45" s="17" t="s">
        <v>120</v>
      </c>
      <c r="M45" s="17" t="s">
        <v>176</v>
      </c>
      <c r="N45" s="34" t="s">
        <v>150</v>
      </c>
      <c r="O45" s="165" t="s">
        <v>386</v>
      </c>
      <c r="P45" s="17">
        <v>5</v>
      </c>
      <c r="Q45" s="114">
        <v>8</v>
      </c>
      <c r="R45" s="34" t="s">
        <v>50</v>
      </c>
      <c r="S45" s="17" t="s">
        <v>5</v>
      </c>
      <c r="T45" s="38">
        <v>43174</v>
      </c>
      <c r="U45" s="136" t="s">
        <v>192</v>
      </c>
      <c r="V45" s="291" t="s">
        <v>46</v>
      </c>
      <c r="W45" s="448" t="s">
        <v>436</v>
      </c>
      <c r="X45" s="301"/>
      <c r="Y45" s="300"/>
    </row>
    <row r="46" spans="1:25" s="413" customFormat="1" ht="42" customHeight="1" x14ac:dyDescent="0.25">
      <c r="A46" s="166" t="s">
        <v>452</v>
      </c>
      <c r="B46" s="29" t="s">
        <v>491</v>
      </c>
      <c r="C46" s="132" t="s">
        <v>10</v>
      </c>
      <c r="D46" s="264" t="s">
        <v>186</v>
      </c>
      <c r="E46" s="265" t="s">
        <v>259</v>
      </c>
      <c r="F46" s="264" t="s">
        <v>46</v>
      </c>
      <c r="G46" s="266" t="s">
        <v>47</v>
      </c>
      <c r="H46" s="264" t="s">
        <v>46</v>
      </c>
      <c r="I46" s="267" t="s">
        <v>47</v>
      </c>
      <c r="J46" s="264" t="s">
        <v>46</v>
      </c>
      <c r="K46" s="268" t="s">
        <v>47</v>
      </c>
      <c r="L46" s="17" t="s">
        <v>120</v>
      </c>
      <c r="M46" s="17" t="s">
        <v>176</v>
      </c>
      <c r="N46" s="34" t="s">
        <v>150</v>
      </c>
      <c r="O46" s="165" t="s">
        <v>386</v>
      </c>
      <c r="P46" s="17" t="s">
        <v>50</v>
      </c>
      <c r="Q46" s="114">
        <v>12</v>
      </c>
      <c r="R46" s="34">
        <v>12</v>
      </c>
      <c r="S46" s="17" t="s">
        <v>5</v>
      </c>
      <c r="T46" s="38">
        <v>43174</v>
      </c>
      <c r="U46" s="136" t="s">
        <v>192</v>
      </c>
      <c r="V46" s="291" t="s">
        <v>46</v>
      </c>
      <c r="W46" s="448" t="s">
        <v>437</v>
      </c>
      <c r="X46" s="301"/>
      <c r="Y46" s="300"/>
    </row>
    <row r="47" spans="1:25" s="413" customFormat="1" ht="55.5" customHeight="1" x14ac:dyDescent="0.25">
      <c r="A47" s="166" t="s">
        <v>70</v>
      </c>
      <c r="B47" s="29" t="s">
        <v>492</v>
      </c>
      <c r="C47" s="132" t="s">
        <v>395</v>
      </c>
      <c r="D47" s="264" t="s">
        <v>186</v>
      </c>
      <c r="E47" s="265" t="s">
        <v>253</v>
      </c>
      <c r="F47" s="264" t="s">
        <v>46</v>
      </c>
      <c r="G47" s="266" t="s">
        <v>47</v>
      </c>
      <c r="H47" s="264" t="s">
        <v>46</v>
      </c>
      <c r="I47" s="267" t="s">
        <v>47</v>
      </c>
      <c r="J47" s="264" t="s">
        <v>46</v>
      </c>
      <c r="K47" s="268" t="s">
        <v>47</v>
      </c>
      <c r="L47" s="17" t="s">
        <v>120</v>
      </c>
      <c r="M47" s="17" t="s">
        <v>38</v>
      </c>
      <c r="N47" s="34" t="s">
        <v>151</v>
      </c>
      <c r="O47" s="165" t="s">
        <v>388</v>
      </c>
      <c r="P47" s="17">
        <v>5</v>
      </c>
      <c r="Q47" s="114">
        <v>6</v>
      </c>
      <c r="R47" s="34">
        <v>7</v>
      </c>
      <c r="S47" s="17" t="s">
        <v>120</v>
      </c>
      <c r="T47" s="38">
        <v>43804</v>
      </c>
      <c r="U47" s="136" t="s">
        <v>192</v>
      </c>
      <c r="V47" s="291" t="s">
        <v>46</v>
      </c>
      <c r="W47" s="447" t="s">
        <v>50</v>
      </c>
      <c r="X47" s="301"/>
      <c r="Y47" s="300"/>
    </row>
    <row r="48" spans="1:25" s="413" customFormat="1" ht="47.25" customHeight="1" x14ac:dyDescent="0.25">
      <c r="A48" s="166" t="s">
        <v>71</v>
      </c>
      <c r="B48" s="29" t="s">
        <v>493</v>
      </c>
      <c r="C48" s="132" t="s">
        <v>105</v>
      </c>
      <c r="D48" s="264" t="s">
        <v>29</v>
      </c>
      <c r="E48" s="266">
        <v>0.73</v>
      </c>
      <c r="F48" s="264" t="s">
        <v>46</v>
      </c>
      <c r="G48" s="266" t="s">
        <v>47</v>
      </c>
      <c r="H48" s="264" t="s">
        <v>46</v>
      </c>
      <c r="I48" s="267" t="s">
        <v>47</v>
      </c>
      <c r="J48" s="264" t="s">
        <v>46</v>
      </c>
      <c r="K48" s="268" t="s">
        <v>47</v>
      </c>
      <c r="L48" s="17" t="s">
        <v>5</v>
      </c>
      <c r="M48" s="17" t="s">
        <v>176</v>
      </c>
      <c r="N48" s="34" t="s">
        <v>152</v>
      </c>
      <c r="O48" s="43" t="s">
        <v>392</v>
      </c>
      <c r="P48" s="17">
        <v>14</v>
      </c>
      <c r="Q48" s="114">
        <v>21</v>
      </c>
      <c r="R48" s="34">
        <v>27</v>
      </c>
      <c r="S48" s="17" t="s">
        <v>5</v>
      </c>
      <c r="T48" s="38">
        <v>42102</v>
      </c>
      <c r="U48" s="136" t="s">
        <v>192</v>
      </c>
      <c r="V48" s="291" t="s">
        <v>46</v>
      </c>
      <c r="W48" s="447" t="s">
        <v>50</v>
      </c>
      <c r="X48" s="301"/>
      <c r="Y48" s="300"/>
    </row>
    <row r="49" spans="1:25" s="413" customFormat="1" ht="45" x14ac:dyDescent="0.25">
      <c r="A49" s="166" t="s">
        <v>0</v>
      </c>
      <c r="B49" s="29" t="s">
        <v>494</v>
      </c>
      <c r="C49" s="132" t="s">
        <v>1</v>
      </c>
      <c r="D49" s="264" t="s">
        <v>29</v>
      </c>
      <c r="E49" s="265">
        <v>0.68</v>
      </c>
      <c r="F49" s="264" t="s">
        <v>46</v>
      </c>
      <c r="G49" s="266" t="s">
        <v>47</v>
      </c>
      <c r="H49" s="264" t="s">
        <v>46</v>
      </c>
      <c r="I49" s="267" t="s">
        <v>47</v>
      </c>
      <c r="J49" s="264" t="s">
        <v>46</v>
      </c>
      <c r="K49" s="268" t="s">
        <v>47</v>
      </c>
      <c r="L49" s="17" t="s">
        <v>5</v>
      </c>
      <c r="M49" s="17" t="s">
        <v>38</v>
      </c>
      <c r="N49" s="34" t="s">
        <v>2</v>
      </c>
      <c r="O49" s="165" t="s">
        <v>342</v>
      </c>
      <c r="P49" s="17">
        <v>13</v>
      </c>
      <c r="Q49" s="115">
        <v>21</v>
      </c>
      <c r="R49" s="17">
        <v>26</v>
      </c>
      <c r="S49" s="17" t="s">
        <v>5</v>
      </c>
      <c r="T49" s="38">
        <v>43383</v>
      </c>
      <c r="U49" s="136" t="s">
        <v>192</v>
      </c>
      <c r="V49" s="291" t="s">
        <v>46</v>
      </c>
      <c r="W49" s="447" t="s">
        <v>50</v>
      </c>
      <c r="X49" s="301"/>
      <c r="Y49" s="300"/>
    </row>
    <row r="50" spans="1:25" s="413" customFormat="1" ht="52.5" customHeight="1" x14ac:dyDescent="0.25">
      <c r="A50" s="412" t="s">
        <v>72</v>
      </c>
      <c r="B50" s="29" t="s">
        <v>50</v>
      </c>
      <c r="C50" s="132" t="s">
        <v>106</v>
      </c>
      <c r="D50" s="264" t="s">
        <v>46</v>
      </c>
      <c r="E50" s="265" t="s">
        <v>47</v>
      </c>
      <c r="F50" s="264" t="s">
        <v>189</v>
      </c>
      <c r="G50" s="266">
        <v>6.6E-3</v>
      </c>
      <c r="H50" s="264" t="s">
        <v>41</v>
      </c>
      <c r="I50" s="267">
        <v>3.6000000000000002E-4</v>
      </c>
      <c r="J50" s="264" t="s">
        <v>46</v>
      </c>
      <c r="K50" s="268" t="s">
        <v>47</v>
      </c>
      <c r="L50" s="17" t="s">
        <v>120</v>
      </c>
      <c r="M50" s="17" t="s">
        <v>176</v>
      </c>
      <c r="N50" s="34" t="s">
        <v>153</v>
      </c>
      <c r="O50" s="165" t="s">
        <v>393</v>
      </c>
      <c r="P50" s="17">
        <v>4</v>
      </c>
      <c r="Q50" s="114" t="s">
        <v>50</v>
      </c>
      <c r="R50" s="34" t="s">
        <v>50</v>
      </c>
      <c r="S50" s="17" t="s">
        <v>120</v>
      </c>
      <c r="T50" s="38">
        <v>43572</v>
      </c>
      <c r="U50" s="136" t="s">
        <v>192</v>
      </c>
      <c r="V50" s="291" t="s">
        <v>46</v>
      </c>
      <c r="W50" s="447" t="s">
        <v>50</v>
      </c>
      <c r="X50" s="301"/>
      <c r="Y50" s="300"/>
    </row>
    <row r="51" spans="1:25" s="413" customFormat="1" ht="75.75" customHeight="1" x14ac:dyDescent="0.25">
      <c r="A51" s="166" t="s">
        <v>314</v>
      </c>
      <c r="B51" s="29" t="s">
        <v>495</v>
      </c>
      <c r="C51" s="132" t="s">
        <v>309</v>
      </c>
      <c r="D51" s="264" t="s">
        <v>315</v>
      </c>
      <c r="E51" s="265" t="s">
        <v>316</v>
      </c>
      <c r="F51" s="264" t="s">
        <v>46</v>
      </c>
      <c r="G51" s="266" t="s">
        <v>47</v>
      </c>
      <c r="H51" s="264" t="s">
        <v>46</v>
      </c>
      <c r="I51" s="267" t="s">
        <v>47</v>
      </c>
      <c r="J51" s="264" t="s">
        <v>46</v>
      </c>
      <c r="K51" s="268" t="s">
        <v>47</v>
      </c>
      <c r="L51" s="17" t="s">
        <v>317</v>
      </c>
      <c r="M51" s="17" t="s">
        <v>320</v>
      </c>
      <c r="N51" s="17" t="s">
        <v>313</v>
      </c>
      <c r="O51" s="165" t="s">
        <v>389</v>
      </c>
      <c r="P51" s="113">
        <v>11</v>
      </c>
      <c r="Q51" s="114">
        <v>20</v>
      </c>
      <c r="R51" s="34">
        <v>18</v>
      </c>
      <c r="S51" s="17" t="s">
        <v>317</v>
      </c>
      <c r="T51" s="38">
        <v>43391</v>
      </c>
      <c r="U51" s="136" t="s">
        <v>50</v>
      </c>
      <c r="V51" s="291" t="s">
        <v>46</v>
      </c>
      <c r="W51" s="447" t="s">
        <v>50</v>
      </c>
      <c r="X51" s="301"/>
      <c r="Y51" s="300"/>
    </row>
    <row r="52" spans="1:25" s="413" customFormat="1" ht="75" x14ac:dyDescent="0.25">
      <c r="A52" s="166" t="s">
        <v>516</v>
      </c>
      <c r="B52" s="29" t="s">
        <v>496</v>
      </c>
      <c r="C52" s="132" t="s">
        <v>309</v>
      </c>
      <c r="D52" s="264" t="s">
        <v>315</v>
      </c>
      <c r="E52" s="265" t="s">
        <v>319</v>
      </c>
      <c r="F52" s="264" t="s">
        <v>46</v>
      </c>
      <c r="G52" s="266" t="s">
        <v>47</v>
      </c>
      <c r="H52" s="264" t="s">
        <v>46</v>
      </c>
      <c r="I52" s="267" t="s">
        <v>47</v>
      </c>
      <c r="J52" s="264" t="s">
        <v>46</v>
      </c>
      <c r="K52" s="268" t="s">
        <v>47</v>
      </c>
      <c r="L52" s="17" t="s">
        <v>317</v>
      </c>
      <c r="M52" s="17" t="s">
        <v>320</v>
      </c>
      <c r="N52" s="34" t="s">
        <v>310</v>
      </c>
      <c r="O52" s="43" t="s">
        <v>390</v>
      </c>
      <c r="P52" s="17">
        <v>7</v>
      </c>
      <c r="Q52" s="114">
        <v>21</v>
      </c>
      <c r="R52" s="34">
        <v>20</v>
      </c>
      <c r="S52" s="17" t="s">
        <v>317</v>
      </c>
      <c r="T52" s="38">
        <v>43801</v>
      </c>
      <c r="U52" s="136" t="s">
        <v>50</v>
      </c>
      <c r="V52" s="291" t="s">
        <v>46</v>
      </c>
      <c r="W52" s="447" t="s">
        <v>50</v>
      </c>
      <c r="X52" s="301"/>
      <c r="Y52" s="300"/>
    </row>
    <row r="53" spans="1:25" s="413" customFormat="1" ht="30" x14ac:dyDescent="0.25">
      <c r="A53" s="166" t="s">
        <v>312</v>
      </c>
      <c r="B53" s="29" t="s">
        <v>50</v>
      </c>
      <c r="C53" s="132" t="s">
        <v>309</v>
      </c>
      <c r="D53" s="264" t="s">
        <v>315</v>
      </c>
      <c r="E53" s="265" t="s">
        <v>318</v>
      </c>
      <c r="F53" s="264" t="s">
        <v>46</v>
      </c>
      <c r="G53" s="266" t="s">
        <v>47</v>
      </c>
      <c r="H53" s="264" t="s">
        <v>46</v>
      </c>
      <c r="I53" s="267" t="s">
        <v>47</v>
      </c>
      <c r="J53" s="264" t="s">
        <v>46</v>
      </c>
      <c r="K53" s="268" t="s">
        <v>47</v>
      </c>
      <c r="L53" s="17" t="s">
        <v>5</v>
      </c>
      <c r="M53" s="17" t="s">
        <v>320</v>
      </c>
      <c r="N53" s="17" t="s">
        <v>311</v>
      </c>
      <c r="O53" s="408" t="s">
        <v>387</v>
      </c>
      <c r="P53" s="113" t="s">
        <v>50</v>
      </c>
      <c r="Q53" s="114">
        <v>11</v>
      </c>
      <c r="R53" s="34">
        <v>13</v>
      </c>
      <c r="S53" s="17" t="s">
        <v>5</v>
      </c>
      <c r="T53" s="38">
        <v>43446</v>
      </c>
      <c r="U53" s="136" t="s">
        <v>50</v>
      </c>
      <c r="V53" s="291" t="s">
        <v>46</v>
      </c>
      <c r="W53" s="447" t="s">
        <v>50</v>
      </c>
      <c r="X53" s="299"/>
      <c r="Y53" s="300"/>
    </row>
    <row r="54" spans="1:25" s="413" customFormat="1" ht="135" x14ac:dyDescent="0.25">
      <c r="A54" s="166" t="s">
        <v>215</v>
      </c>
      <c r="B54" s="29" t="s">
        <v>497</v>
      </c>
      <c r="C54" s="133" t="s">
        <v>448</v>
      </c>
      <c r="D54" s="264" t="s">
        <v>28</v>
      </c>
      <c r="E54" s="265">
        <v>8.2500000000000004E-2</v>
      </c>
      <c r="F54" s="264" t="s">
        <v>46</v>
      </c>
      <c r="G54" s="266" t="s">
        <v>47</v>
      </c>
      <c r="H54" s="264" t="s">
        <v>46</v>
      </c>
      <c r="I54" s="267" t="s">
        <v>47</v>
      </c>
      <c r="J54" s="264" t="s">
        <v>46</v>
      </c>
      <c r="K54" s="268" t="s">
        <v>47</v>
      </c>
      <c r="L54" s="17" t="s">
        <v>120</v>
      </c>
      <c r="M54" s="17" t="s">
        <v>176</v>
      </c>
      <c r="N54" s="34" t="s">
        <v>217</v>
      </c>
      <c r="O54" s="408" t="s">
        <v>394</v>
      </c>
      <c r="P54" s="17">
        <v>15</v>
      </c>
      <c r="Q54" s="114">
        <v>15</v>
      </c>
      <c r="R54" s="34" t="s">
        <v>50</v>
      </c>
      <c r="S54" s="17" t="s">
        <v>120</v>
      </c>
      <c r="T54" s="38">
        <v>43077</v>
      </c>
      <c r="U54" s="136" t="s">
        <v>192</v>
      </c>
      <c r="V54" s="291" t="s">
        <v>46</v>
      </c>
      <c r="W54" s="447" t="s">
        <v>50</v>
      </c>
      <c r="X54" s="299"/>
      <c r="Y54" s="300"/>
    </row>
    <row r="55" spans="1:25" s="413" customFormat="1" ht="135" x14ac:dyDescent="0.25">
      <c r="A55" s="166" t="s">
        <v>73</v>
      </c>
      <c r="B55" s="30" t="s">
        <v>498</v>
      </c>
      <c r="C55" s="132" t="s">
        <v>225</v>
      </c>
      <c r="D55" s="264" t="s">
        <v>28</v>
      </c>
      <c r="E55" s="265">
        <v>0.06</v>
      </c>
      <c r="F55" s="264" t="s">
        <v>46</v>
      </c>
      <c r="G55" s="266" t="s">
        <v>47</v>
      </c>
      <c r="H55" s="264" t="s">
        <v>46</v>
      </c>
      <c r="I55" s="267" t="s">
        <v>47</v>
      </c>
      <c r="J55" s="264" t="s">
        <v>46</v>
      </c>
      <c r="K55" s="268" t="s">
        <v>47</v>
      </c>
      <c r="L55" s="17" t="s">
        <v>120</v>
      </c>
      <c r="M55" s="17" t="s">
        <v>176</v>
      </c>
      <c r="N55" s="34" t="s">
        <v>154</v>
      </c>
      <c r="O55" s="165" t="s">
        <v>396</v>
      </c>
      <c r="P55" s="17">
        <v>22</v>
      </c>
      <c r="Q55" s="114">
        <v>26</v>
      </c>
      <c r="R55" s="34" t="s">
        <v>50</v>
      </c>
      <c r="S55" s="17" t="s">
        <v>120</v>
      </c>
      <c r="T55" s="38">
        <v>43916</v>
      </c>
      <c r="U55" s="136" t="s">
        <v>192</v>
      </c>
      <c r="V55" s="291" t="s">
        <v>46</v>
      </c>
      <c r="W55" s="447" t="s">
        <v>50</v>
      </c>
      <c r="X55" s="299"/>
      <c r="Y55" s="300"/>
    </row>
    <row r="56" spans="1:25" s="413" customFormat="1" ht="45" x14ac:dyDescent="0.25">
      <c r="A56" s="166" t="s">
        <v>74</v>
      </c>
      <c r="B56" s="29" t="s">
        <v>499</v>
      </c>
      <c r="C56" s="132" t="s">
        <v>107</v>
      </c>
      <c r="D56" s="264" t="s">
        <v>28</v>
      </c>
      <c r="E56" s="267">
        <v>5.0000000000000001E-4</v>
      </c>
      <c r="F56" s="264" t="s">
        <v>46</v>
      </c>
      <c r="G56" s="266" t="s">
        <v>47</v>
      </c>
      <c r="H56" s="264" t="s">
        <v>46</v>
      </c>
      <c r="I56" s="267" t="s">
        <v>47</v>
      </c>
      <c r="J56" s="264" t="s">
        <v>46</v>
      </c>
      <c r="K56" s="268" t="s">
        <v>47</v>
      </c>
      <c r="L56" s="17" t="s">
        <v>120</v>
      </c>
      <c r="M56" s="17" t="s">
        <v>176</v>
      </c>
      <c r="N56" s="34" t="s">
        <v>155</v>
      </c>
      <c r="O56" s="165" t="s">
        <v>397</v>
      </c>
      <c r="P56" s="17">
        <v>4</v>
      </c>
      <c r="Q56" s="114">
        <v>4</v>
      </c>
      <c r="R56" s="34" t="s">
        <v>50</v>
      </c>
      <c r="S56" s="17" t="s">
        <v>120</v>
      </c>
      <c r="T56" s="38">
        <v>41857</v>
      </c>
      <c r="U56" s="136" t="s">
        <v>199</v>
      </c>
      <c r="V56" s="291" t="s">
        <v>46</v>
      </c>
      <c r="W56" s="447" t="s">
        <v>50</v>
      </c>
      <c r="X56" s="299"/>
      <c r="Y56" s="300"/>
    </row>
    <row r="57" spans="1:25" s="413" customFormat="1" ht="48.75" customHeight="1" x14ac:dyDescent="0.25">
      <c r="A57" s="166" t="s">
        <v>266</v>
      </c>
      <c r="B57" s="30" t="s">
        <v>500</v>
      </c>
      <c r="C57" s="132" t="s">
        <v>100</v>
      </c>
      <c r="D57" s="264" t="s">
        <v>186</v>
      </c>
      <c r="E57" s="265" t="s">
        <v>260</v>
      </c>
      <c r="F57" s="264" t="s">
        <v>46</v>
      </c>
      <c r="G57" s="266" t="s">
        <v>47</v>
      </c>
      <c r="H57" s="264" t="s">
        <v>46</v>
      </c>
      <c r="I57" s="267" t="s">
        <v>47</v>
      </c>
      <c r="J57" s="264" t="s">
        <v>46</v>
      </c>
      <c r="K57" s="268" t="s">
        <v>47</v>
      </c>
      <c r="L57" s="17" t="s">
        <v>5</v>
      </c>
      <c r="M57" s="17" t="s">
        <v>38</v>
      </c>
      <c r="N57" s="34" t="s">
        <v>157</v>
      </c>
      <c r="O57" s="165" t="s">
        <v>398</v>
      </c>
      <c r="P57" s="113" t="s">
        <v>50</v>
      </c>
      <c r="Q57" s="114">
        <v>10</v>
      </c>
      <c r="R57" s="34">
        <v>5</v>
      </c>
      <c r="S57" s="17" t="s">
        <v>5</v>
      </c>
      <c r="T57" s="41">
        <v>43966</v>
      </c>
      <c r="U57" s="136" t="s">
        <v>224</v>
      </c>
      <c r="V57" s="291" t="s">
        <v>46</v>
      </c>
      <c r="W57" s="447" t="s">
        <v>50</v>
      </c>
      <c r="X57" s="301" t="s">
        <v>281</v>
      </c>
      <c r="Y57" s="300"/>
    </row>
    <row r="58" spans="1:25" s="413" customFormat="1" ht="78" customHeight="1" x14ac:dyDescent="0.25">
      <c r="A58" s="168" t="s">
        <v>75</v>
      </c>
      <c r="B58" s="31" t="s">
        <v>50</v>
      </c>
      <c r="C58" s="132" t="s">
        <v>100</v>
      </c>
      <c r="D58" s="264" t="s">
        <v>186</v>
      </c>
      <c r="E58" s="265" t="s">
        <v>253</v>
      </c>
      <c r="F58" s="264" t="s">
        <v>46</v>
      </c>
      <c r="G58" s="266" t="s">
        <v>47</v>
      </c>
      <c r="H58" s="264" t="s">
        <v>46</v>
      </c>
      <c r="I58" s="267" t="s">
        <v>47</v>
      </c>
      <c r="J58" s="264" t="s">
        <v>46</v>
      </c>
      <c r="K58" s="268" t="s">
        <v>47</v>
      </c>
      <c r="L58" s="17" t="s">
        <v>122</v>
      </c>
      <c r="M58" s="17" t="s">
        <v>38</v>
      </c>
      <c r="N58" s="34" t="s">
        <v>158</v>
      </c>
      <c r="O58" s="165" t="s">
        <v>399</v>
      </c>
      <c r="P58" s="17">
        <v>7</v>
      </c>
      <c r="Q58" s="114">
        <v>5</v>
      </c>
      <c r="R58" s="34">
        <v>18</v>
      </c>
      <c r="S58" s="17" t="s">
        <v>122</v>
      </c>
      <c r="T58" s="38">
        <v>43894</v>
      </c>
      <c r="U58" s="136" t="s">
        <v>201</v>
      </c>
      <c r="V58" s="291" t="s">
        <v>46</v>
      </c>
      <c r="W58" s="447" t="s">
        <v>50</v>
      </c>
      <c r="X58" s="301" t="s">
        <v>280</v>
      </c>
      <c r="Y58" s="300"/>
    </row>
    <row r="59" spans="1:25" s="413" customFormat="1" ht="75" x14ac:dyDescent="0.25">
      <c r="A59" s="166" t="s">
        <v>455</v>
      </c>
      <c r="B59" s="30" t="s">
        <v>501</v>
      </c>
      <c r="C59" s="132" t="s">
        <v>100</v>
      </c>
      <c r="D59" s="264" t="s">
        <v>186</v>
      </c>
      <c r="E59" s="265" t="s">
        <v>261</v>
      </c>
      <c r="F59" s="264" t="s">
        <v>46</v>
      </c>
      <c r="G59" s="266" t="s">
        <v>47</v>
      </c>
      <c r="H59" s="264" t="s">
        <v>46</v>
      </c>
      <c r="I59" s="267" t="s">
        <v>47</v>
      </c>
      <c r="J59" s="264" t="s">
        <v>46</v>
      </c>
      <c r="K59" s="268" t="s">
        <v>47</v>
      </c>
      <c r="L59" s="17" t="s">
        <v>120</v>
      </c>
      <c r="M59" s="17" t="s">
        <v>38</v>
      </c>
      <c r="N59" s="34" t="s">
        <v>156</v>
      </c>
      <c r="O59" s="165" t="s">
        <v>400</v>
      </c>
      <c r="P59" s="17">
        <v>11</v>
      </c>
      <c r="Q59" s="114">
        <v>21</v>
      </c>
      <c r="R59" s="34">
        <v>25</v>
      </c>
      <c r="S59" s="17" t="s">
        <v>120</v>
      </c>
      <c r="T59" s="38">
        <v>44019</v>
      </c>
      <c r="U59" s="136" t="s">
        <v>201</v>
      </c>
      <c r="V59" s="291" t="s">
        <v>46</v>
      </c>
      <c r="W59" s="448" t="s">
        <v>438</v>
      </c>
      <c r="X59" s="301" t="s">
        <v>279</v>
      </c>
      <c r="Y59" s="300"/>
    </row>
    <row r="60" spans="1:25" s="413" customFormat="1" ht="75" x14ac:dyDescent="0.25">
      <c r="A60" s="166" t="s">
        <v>456</v>
      </c>
      <c r="B60" s="30" t="s">
        <v>501</v>
      </c>
      <c r="C60" s="132" t="s">
        <v>100</v>
      </c>
      <c r="D60" s="264" t="s">
        <v>186</v>
      </c>
      <c r="E60" s="265" t="s">
        <v>261</v>
      </c>
      <c r="F60" s="264" t="s">
        <v>46</v>
      </c>
      <c r="G60" s="266" t="s">
        <v>47</v>
      </c>
      <c r="H60" s="264" t="s">
        <v>46</v>
      </c>
      <c r="I60" s="267" t="s">
        <v>47</v>
      </c>
      <c r="J60" s="264" t="s">
        <v>46</v>
      </c>
      <c r="K60" s="268" t="s">
        <v>47</v>
      </c>
      <c r="L60" s="17" t="s">
        <v>120</v>
      </c>
      <c r="M60" s="17" t="s">
        <v>38</v>
      </c>
      <c r="N60" s="34" t="s">
        <v>156</v>
      </c>
      <c r="O60" s="165" t="s">
        <v>400</v>
      </c>
      <c r="P60" s="17" t="s">
        <v>50</v>
      </c>
      <c r="Q60" s="114" t="s">
        <v>50</v>
      </c>
      <c r="R60" s="34">
        <v>38</v>
      </c>
      <c r="S60" s="17" t="s">
        <v>5</v>
      </c>
      <c r="T60" s="38">
        <v>44019</v>
      </c>
      <c r="U60" s="136" t="s">
        <v>201</v>
      </c>
      <c r="V60" s="291" t="s">
        <v>46</v>
      </c>
      <c r="W60" s="448" t="s">
        <v>439</v>
      </c>
      <c r="X60" s="301" t="s">
        <v>279</v>
      </c>
      <c r="Y60" s="300"/>
    </row>
    <row r="61" spans="1:25" s="413" customFormat="1" ht="60" x14ac:dyDescent="0.25">
      <c r="A61" s="166" t="s">
        <v>409</v>
      </c>
      <c r="B61" s="29" t="s">
        <v>502</v>
      </c>
      <c r="C61" s="132" t="s">
        <v>100</v>
      </c>
      <c r="D61" s="264" t="s">
        <v>186</v>
      </c>
      <c r="E61" s="265" t="s">
        <v>262</v>
      </c>
      <c r="F61" s="264" t="s">
        <v>46</v>
      </c>
      <c r="G61" s="266" t="s">
        <v>47</v>
      </c>
      <c r="H61" s="264" t="s">
        <v>46</v>
      </c>
      <c r="I61" s="267" t="s">
        <v>47</v>
      </c>
      <c r="J61" s="264" t="s">
        <v>46</v>
      </c>
      <c r="K61" s="268" t="s">
        <v>47</v>
      </c>
      <c r="L61" s="17" t="s">
        <v>120</v>
      </c>
      <c r="M61" s="17" t="s">
        <v>11</v>
      </c>
      <c r="N61" s="34" t="s">
        <v>166</v>
      </c>
      <c r="O61" s="408" t="s">
        <v>410</v>
      </c>
      <c r="P61" s="17">
        <v>11</v>
      </c>
      <c r="Q61" s="114">
        <v>14</v>
      </c>
      <c r="R61" s="34">
        <v>17</v>
      </c>
      <c r="S61" s="17" t="s">
        <v>120</v>
      </c>
      <c r="T61" s="38">
        <v>42922</v>
      </c>
      <c r="U61" s="136" t="s">
        <v>200</v>
      </c>
      <c r="V61" s="291" t="s">
        <v>46</v>
      </c>
      <c r="W61" s="447" t="s">
        <v>50</v>
      </c>
      <c r="X61" s="301" t="s">
        <v>278</v>
      </c>
      <c r="Y61" s="300"/>
    </row>
    <row r="62" spans="1:25" s="413" customFormat="1" ht="90" x14ac:dyDescent="0.25">
      <c r="A62" s="166" t="s">
        <v>457</v>
      </c>
      <c r="B62" s="30" t="s">
        <v>503</v>
      </c>
      <c r="C62" s="132" t="s">
        <v>108</v>
      </c>
      <c r="D62" s="264" t="s">
        <v>35</v>
      </c>
      <c r="E62" s="265">
        <v>1.08E-3</v>
      </c>
      <c r="F62" s="264" t="s">
        <v>46</v>
      </c>
      <c r="G62" s="266" t="s">
        <v>47</v>
      </c>
      <c r="H62" s="264" t="s">
        <v>46</v>
      </c>
      <c r="I62" s="267" t="s">
        <v>47</v>
      </c>
      <c r="J62" s="264" t="s">
        <v>46</v>
      </c>
      <c r="K62" s="268" t="s">
        <v>47</v>
      </c>
      <c r="L62" s="17" t="s">
        <v>120</v>
      </c>
      <c r="M62" s="17" t="s">
        <v>176</v>
      </c>
      <c r="N62" s="34" t="s">
        <v>159</v>
      </c>
      <c r="O62" s="408" t="s">
        <v>401</v>
      </c>
      <c r="P62" s="17">
        <v>3</v>
      </c>
      <c r="Q62" s="114" t="s">
        <v>50</v>
      </c>
      <c r="R62" s="34" t="s">
        <v>50</v>
      </c>
      <c r="S62" s="17" t="s">
        <v>120</v>
      </c>
      <c r="T62" s="38">
        <v>43719</v>
      </c>
      <c r="U62" s="136" t="s">
        <v>402</v>
      </c>
      <c r="V62" s="291" t="s">
        <v>46</v>
      </c>
      <c r="W62" s="448" t="s">
        <v>440</v>
      </c>
      <c r="X62" s="301"/>
      <c r="Y62" s="300"/>
    </row>
    <row r="63" spans="1:25" s="413" customFormat="1" ht="255" x14ac:dyDescent="0.25">
      <c r="A63" s="166" t="s">
        <v>76</v>
      </c>
      <c r="B63" s="30" t="s">
        <v>504</v>
      </c>
      <c r="C63" s="132" t="s">
        <v>109</v>
      </c>
      <c r="D63" s="264" t="s">
        <v>190</v>
      </c>
      <c r="E63" s="265">
        <v>0.30499999999999999</v>
      </c>
      <c r="F63" s="264" t="s">
        <v>46</v>
      </c>
      <c r="G63" s="266" t="s">
        <v>47</v>
      </c>
      <c r="H63" s="264" t="s">
        <v>46</v>
      </c>
      <c r="I63" s="267" t="s">
        <v>47</v>
      </c>
      <c r="J63" s="264" t="s">
        <v>46</v>
      </c>
      <c r="K63" s="268" t="s">
        <v>47</v>
      </c>
      <c r="L63" s="17" t="s">
        <v>120</v>
      </c>
      <c r="M63" s="17" t="s">
        <v>38</v>
      </c>
      <c r="N63" s="34" t="s">
        <v>160</v>
      </c>
      <c r="O63" s="165" t="s">
        <v>403</v>
      </c>
      <c r="P63" s="17">
        <v>19</v>
      </c>
      <c r="Q63" s="114">
        <v>57</v>
      </c>
      <c r="R63" s="34">
        <v>59</v>
      </c>
      <c r="S63" s="17" t="s">
        <v>120</v>
      </c>
      <c r="T63" s="38">
        <v>43971</v>
      </c>
      <c r="U63" s="136" t="s">
        <v>192</v>
      </c>
      <c r="V63" s="291" t="s">
        <v>46</v>
      </c>
      <c r="W63" s="447" t="s">
        <v>50</v>
      </c>
      <c r="X63" s="301"/>
      <c r="Y63" s="300"/>
    </row>
    <row r="64" spans="1:25" s="413" customFormat="1" ht="300" x14ac:dyDescent="0.25">
      <c r="A64" s="166" t="s">
        <v>77</v>
      </c>
      <c r="B64" s="30" t="s">
        <v>505</v>
      </c>
      <c r="C64" s="132" t="s">
        <v>109</v>
      </c>
      <c r="D64" s="264" t="s">
        <v>190</v>
      </c>
      <c r="E64" s="265">
        <v>0.30499999999999999</v>
      </c>
      <c r="F64" s="264" t="s">
        <v>46</v>
      </c>
      <c r="G64" s="266" t="s">
        <v>47</v>
      </c>
      <c r="H64" s="264" t="s">
        <v>46</v>
      </c>
      <c r="I64" s="267" t="s">
        <v>47</v>
      </c>
      <c r="J64" s="264" t="s">
        <v>46</v>
      </c>
      <c r="K64" s="268" t="s">
        <v>47</v>
      </c>
      <c r="L64" s="17" t="s">
        <v>120</v>
      </c>
      <c r="M64" s="17" t="s">
        <v>38</v>
      </c>
      <c r="N64" s="34" t="s">
        <v>161</v>
      </c>
      <c r="O64" s="165" t="s">
        <v>404</v>
      </c>
      <c r="P64" s="17">
        <v>14</v>
      </c>
      <c r="Q64" s="114">
        <v>74</v>
      </c>
      <c r="R64" s="34">
        <v>55</v>
      </c>
      <c r="S64" s="17" t="s">
        <v>120</v>
      </c>
      <c r="T64" s="38">
        <v>43627</v>
      </c>
      <c r="U64" s="136" t="s">
        <v>192</v>
      </c>
      <c r="V64" s="291" t="s">
        <v>46</v>
      </c>
      <c r="W64" s="447" t="s">
        <v>50</v>
      </c>
      <c r="X64" s="301"/>
      <c r="Y64" s="300"/>
    </row>
    <row r="65" spans="1:26" s="413" customFormat="1" ht="30" x14ac:dyDescent="0.25">
      <c r="A65" s="166" t="s">
        <v>79</v>
      </c>
      <c r="B65" s="29" t="s">
        <v>50</v>
      </c>
      <c r="C65" s="132" t="s">
        <v>112</v>
      </c>
      <c r="D65" s="264" t="s">
        <v>28</v>
      </c>
      <c r="E65" s="265">
        <v>0.1</v>
      </c>
      <c r="F65" s="264" t="s">
        <v>46</v>
      </c>
      <c r="G65" s="266" t="s">
        <v>47</v>
      </c>
      <c r="H65" s="264" t="s">
        <v>46</v>
      </c>
      <c r="I65" s="267" t="s">
        <v>47</v>
      </c>
      <c r="J65" s="264" t="s">
        <v>46</v>
      </c>
      <c r="K65" s="268" t="s">
        <v>47</v>
      </c>
      <c r="L65" s="17" t="s">
        <v>5</v>
      </c>
      <c r="M65" s="17" t="s">
        <v>176</v>
      </c>
      <c r="N65" s="34" t="s">
        <v>164</v>
      </c>
      <c r="O65" s="43" t="s">
        <v>405</v>
      </c>
      <c r="P65" s="17">
        <v>7</v>
      </c>
      <c r="Q65" s="114">
        <v>11</v>
      </c>
      <c r="R65" s="34" t="s">
        <v>50</v>
      </c>
      <c r="S65" s="17" t="s">
        <v>5</v>
      </c>
      <c r="T65" s="38">
        <v>40983</v>
      </c>
      <c r="U65" s="136" t="s">
        <v>192</v>
      </c>
      <c r="V65" s="291" t="s">
        <v>46</v>
      </c>
      <c r="W65" s="447" t="s">
        <v>50</v>
      </c>
      <c r="X65" s="301"/>
      <c r="Y65" s="300"/>
    </row>
    <row r="66" spans="1:26" s="413" customFormat="1" ht="45" x14ac:dyDescent="0.25">
      <c r="A66" s="166" t="s">
        <v>78</v>
      </c>
      <c r="B66" s="29" t="s">
        <v>506</v>
      </c>
      <c r="C66" s="132" t="s">
        <v>110</v>
      </c>
      <c r="D66" s="264" t="s">
        <v>28</v>
      </c>
      <c r="E66" s="265">
        <v>0.125</v>
      </c>
      <c r="F66" s="264" t="s">
        <v>46</v>
      </c>
      <c r="G66" s="266" t="s">
        <v>47</v>
      </c>
      <c r="H66" s="264" t="s">
        <v>46</v>
      </c>
      <c r="I66" s="267" t="s">
        <v>47</v>
      </c>
      <c r="J66" s="264" t="s">
        <v>46</v>
      </c>
      <c r="K66" s="268" t="s">
        <v>47</v>
      </c>
      <c r="L66" s="17" t="s">
        <v>5</v>
      </c>
      <c r="M66" s="17" t="s">
        <v>176</v>
      </c>
      <c r="N66" s="17" t="s">
        <v>162</v>
      </c>
      <c r="O66" s="165" t="s">
        <v>406</v>
      </c>
      <c r="P66" s="113">
        <v>15</v>
      </c>
      <c r="Q66" s="114">
        <v>12</v>
      </c>
      <c r="R66" s="34" t="s">
        <v>50</v>
      </c>
      <c r="S66" s="17" t="s">
        <v>5</v>
      </c>
      <c r="T66" s="40">
        <v>41051</v>
      </c>
      <c r="U66" s="136" t="s">
        <v>192</v>
      </c>
      <c r="V66" s="291" t="s">
        <v>46</v>
      </c>
      <c r="W66" s="447" t="s">
        <v>50</v>
      </c>
      <c r="X66" s="299"/>
      <c r="Y66" s="300"/>
    </row>
    <row r="67" spans="1:26" s="413" customFormat="1" ht="60" x14ac:dyDescent="0.25">
      <c r="A67" s="166" t="s">
        <v>78</v>
      </c>
      <c r="B67" s="29" t="s">
        <v>507</v>
      </c>
      <c r="C67" s="132" t="s">
        <v>111</v>
      </c>
      <c r="D67" s="264" t="s">
        <v>28</v>
      </c>
      <c r="E67" s="265">
        <v>0.125</v>
      </c>
      <c r="F67" s="264" t="s">
        <v>46</v>
      </c>
      <c r="G67" s="266" t="s">
        <v>47</v>
      </c>
      <c r="H67" s="264" t="s">
        <v>46</v>
      </c>
      <c r="I67" s="267" t="s">
        <v>47</v>
      </c>
      <c r="J67" s="264" t="s">
        <v>46</v>
      </c>
      <c r="K67" s="268" t="s">
        <v>47</v>
      </c>
      <c r="L67" s="17" t="s">
        <v>5</v>
      </c>
      <c r="M67" s="17" t="s">
        <v>176</v>
      </c>
      <c r="N67" s="34" t="s">
        <v>163</v>
      </c>
      <c r="O67" s="165" t="s">
        <v>407</v>
      </c>
      <c r="P67" s="113">
        <v>6</v>
      </c>
      <c r="Q67" s="114">
        <v>14</v>
      </c>
      <c r="R67" s="34">
        <v>15</v>
      </c>
      <c r="S67" s="17" t="s">
        <v>5</v>
      </c>
      <c r="T67" s="41">
        <v>43790</v>
      </c>
      <c r="U67" s="136" t="s">
        <v>192</v>
      </c>
      <c r="V67" s="291" t="s">
        <v>46</v>
      </c>
      <c r="W67" s="447" t="s">
        <v>50</v>
      </c>
      <c r="X67" s="301"/>
      <c r="Y67" s="300"/>
    </row>
    <row r="68" spans="1:26" s="413" customFormat="1" ht="45" x14ac:dyDescent="0.25">
      <c r="A68" s="169" t="s">
        <v>423</v>
      </c>
      <c r="B68" s="32" t="s">
        <v>508</v>
      </c>
      <c r="C68" s="134" t="s">
        <v>90</v>
      </c>
      <c r="D68" s="264" t="s">
        <v>28</v>
      </c>
      <c r="E68" s="265">
        <v>0.125</v>
      </c>
      <c r="F68" s="264" t="s">
        <v>46</v>
      </c>
      <c r="G68" s="266" t="s">
        <v>47</v>
      </c>
      <c r="H68" s="264" t="s">
        <v>46</v>
      </c>
      <c r="I68" s="267" t="s">
        <v>47</v>
      </c>
      <c r="J68" s="264" t="s">
        <v>46</v>
      </c>
      <c r="K68" s="268" t="s">
        <v>47</v>
      </c>
      <c r="L68" s="17" t="s">
        <v>5</v>
      </c>
      <c r="M68" s="17" t="s">
        <v>176</v>
      </c>
      <c r="N68" s="36" t="s">
        <v>126</v>
      </c>
      <c r="O68" s="165" t="s">
        <v>350</v>
      </c>
      <c r="P68" s="440">
        <v>8</v>
      </c>
      <c r="Q68" s="117">
        <v>14</v>
      </c>
      <c r="R68" s="36">
        <v>6</v>
      </c>
      <c r="S68" s="17" t="s">
        <v>5</v>
      </c>
      <c r="T68" s="444">
        <v>42872</v>
      </c>
      <c r="U68" s="137" t="s">
        <v>192</v>
      </c>
      <c r="V68" s="291" t="s">
        <v>46</v>
      </c>
      <c r="W68" s="447" t="s">
        <v>50</v>
      </c>
      <c r="X68" s="301" t="s">
        <v>277</v>
      </c>
      <c r="Y68" s="300"/>
    </row>
    <row r="69" spans="1:26" s="172" customFormat="1" ht="90" x14ac:dyDescent="0.25">
      <c r="A69" s="166" t="s">
        <v>80</v>
      </c>
      <c r="B69" s="29" t="s">
        <v>509</v>
      </c>
      <c r="C69" s="132" t="s">
        <v>113</v>
      </c>
      <c r="D69" s="264" t="s">
        <v>46</v>
      </c>
      <c r="E69" s="265" t="s">
        <v>47</v>
      </c>
      <c r="F69" s="264" t="s">
        <v>46</v>
      </c>
      <c r="G69" s="266" t="s">
        <v>47</v>
      </c>
      <c r="H69" s="264" t="s">
        <v>191</v>
      </c>
      <c r="I69" s="267">
        <v>0.1</v>
      </c>
      <c r="J69" s="264" t="s">
        <v>46</v>
      </c>
      <c r="K69" s="268" t="s">
        <v>47</v>
      </c>
      <c r="L69" s="17" t="s">
        <v>120</v>
      </c>
      <c r="M69" s="17" t="s">
        <v>176</v>
      </c>
      <c r="N69" s="34" t="s">
        <v>165</v>
      </c>
      <c r="O69" s="165" t="s">
        <v>408</v>
      </c>
      <c r="P69" s="17">
        <v>5</v>
      </c>
      <c r="Q69" s="114" t="s">
        <v>50</v>
      </c>
      <c r="R69" s="34" t="s">
        <v>50</v>
      </c>
      <c r="S69" s="17" t="s">
        <v>120</v>
      </c>
      <c r="T69" s="38">
        <v>43356</v>
      </c>
      <c r="U69" s="136" t="s">
        <v>223</v>
      </c>
      <c r="V69" s="291" t="s">
        <v>46</v>
      </c>
      <c r="W69" s="447" t="s">
        <v>50</v>
      </c>
      <c r="X69" s="301"/>
      <c r="Y69" s="302"/>
      <c r="Z69" s="294"/>
    </row>
    <row r="70" spans="1:26" s="413" customFormat="1" ht="43.5" customHeight="1" x14ac:dyDescent="0.25">
      <c r="A70" s="212" t="s">
        <v>81</v>
      </c>
      <c r="B70" s="204" t="s">
        <v>510</v>
      </c>
      <c r="C70" s="135" t="s">
        <v>114</v>
      </c>
      <c r="D70" s="275" t="s">
        <v>28</v>
      </c>
      <c r="E70" s="276">
        <v>0.125</v>
      </c>
      <c r="F70" s="275" t="s">
        <v>46</v>
      </c>
      <c r="G70" s="277" t="s">
        <v>47</v>
      </c>
      <c r="H70" s="275" t="s">
        <v>46</v>
      </c>
      <c r="I70" s="278" t="s">
        <v>47</v>
      </c>
      <c r="J70" s="275" t="s">
        <v>46</v>
      </c>
      <c r="K70" s="276" t="s">
        <v>47</v>
      </c>
      <c r="L70" s="112" t="s">
        <v>5</v>
      </c>
      <c r="M70" s="112" t="s">
        <v>176</v>
      </c>
      <c r="N70" s="33" t="s">
        <v>167</v>
      </c>
      <c r="O70" s="415" t="s">
        <v>411</v>
      </c>
      <c r="P70" s="112">
        <v>2</v>
      </c>
      <c r="Q70" s="33" t="s">
        <v>50</v>
      </c>
      <c r="R70" s="33" t="s">
        <v>50</v>
      </c>
      <c r="S70" s="112" t="s">
        <v>5</v>
      </c>
      <c r="T70" s="37">
        <v>42793</v>
      </c>
      <c r="U70" s="135" t="s">
        <v>192</v>
      </c>
      <c r="V70" s="234" t="s">
        <v>46</v>
      </c>
      <c r="W70" s="447" t="s">
        <v>50</v>
      </c>
      <c r="X70" s="303"/>
      <c r="Y70" s="300"/>
    </row>
    <row r="71" spans="1:26" s="171" customFormat="1" ht="30" x14ac:dyDescent="0.25">
      <c r="A71" s="213" t="s">
        <v>239</v>
      </c>
      <c r="B71" s="177" t="s">
        <v>50</v>
      </c>
      <c r="C71" s="137" t="s">
        <v>118</v>
      </c>
      <c r="D71" s="279" t="s">
        <v>186</v>
      </c>
      <c r="E71" s="280" t="s">
        <v>263</v>
      </c>
      <c r="F71" s="279" t="s">
        <v>46</v>
      </c>
      <c r="G71" s="281" t="s">
        <v>47</v>
      </c>
      <c r="H71" s="279" t="s">
        <v>235</v>
      </c>
      <c r="I71" s="282" t="s">
        <v>47</v>
      </c>
      <c r="J71" s="279" t="s">
        <v>46</v>
      </c>
      <c r="K71" s="280" t="s">
        <v>47</v>
      </c>
      <c r="L71" s="174" t="s">
        <v>120</v>
      </c>
      <c r="M71" s="174" t="s">
        <v>176</v>
      </c>
      <c r="N71" s="36" t="s">
        <v>240</v>
      </c>
      <c r="O71" s="416" t="s">
        <v>412</v>
      </c>
      <c r="P71" s="174">
        <v>4</v>
      </c>
      <c r="Q71" s="36" t="s">
        <v>50</v>
      </c>
      <c r="R71" s="36" t="s">
        <v>50</v>
      </c>
      <c r="S71" s="174" t="s">
        <v>120</v>
      </c>
      <c r="T71" s="179">
        <v>43893</v>
      </c>
      <c r="U71" s="137" t="s">
        <v>192</v>
      </c>
      <c r="V71" s="180" t="s">
        <v>46</v>
      </c>
      <c r="W71" s="447" t="s">
        <v>50</v>
      </c>
      <c r="X71" s="301"/>
      <c r="Y71" s="300"/>
      <c r="Z71" s="295"/>
    </row>
    <row r="72" spans="1:26" s="171" customFormat="1" ht="60" x14ac:dyDescent="0.25">
      <c r="A72" s="214" t="s">
        <v>82</v>
      </c>
      <c r="B72" s="489" t="s">
        <v>511</v>
      </c>
      <c r="C72" s="136" t="s">
        <v>115</v>
      </c>
      <c r="D72" s="264" t="s">
        <v>186</v>
      </c>
      <c r="E72" s="265" t="s">
        <v>264</v>
      </c>
      <c r="F72" s="264" t="s">
        <v>46</v>
      </c>
      <c r="G72" s="266" t="s">
        <v>47</v>
      </c>
      <c r="H72" s="264" t="s">
        <v>46</v>
      </c>
      <c r="I72" s="267" t="s">
        <v>47</v>
      </c>
      <c r="J72" s="264" t="s">
        <v>46</v>
      </c>
      <c r="K72" s="265" t="s">
        <v>47</v>
      </c>
      <c r="L72" s="17" t="s">
        <v>122</v>
      </c>
      <c r="M72" s="17" t="s">
        <v>177</v>
      </c>
      <c r="N72" s="17" t="s">
        <v>168</v>
      </c>
      <c r="O72" s="408" t="s">
        <v>413</v>
      </c>
      <c r="P72" s="17">
        <v>5</v>
      </c>
      <c r="Q72" s="34">
        <v>3</v>
      </c>
      <c r="R72" s="34" t="s">
        <v>50</v>
      </c>
      <c r="S72" s="17" t="s">
        <v>122</v>
      </c>
      <c r="T72" s="38">
        <v>42963</v>
      </c>
      <c r="U72" s="136" t="s">
        <v>202</v>
      </c>
      <c r="V72" s="291" t="s">
        <v>178</v>
      </c>
      <c r="W72" s="447" t="s">
        <v>50</v>
      </c>
      <c r="X72" s="301"/>
      <c r="Y72" s="300"/>
      <c r="Z72" s="295"/>
    </row>
    <row r="73" spans="1:26" s="173" customFormat="1" ht="75" x14ac:dyDescent="0.25">
      <c r="A73" s="214" t="s">
        <v>210</v>
      </c>
      <c r="B73" s="45" t="s">
        <v>512</v>
      </c>
      <c r="C73" s="136" t="s">
        <v>216</v>
      </c>
      <c r="D73" s="264" t="s">
        <v>28</v>
      </c>
      <c r="E73" s="265">
        <v>0.06</v>
      </c>
      <c r="F73" s="264" t="s">
        <v>46</v>
      </c>
      <c r="G73" s="266" t="s">
        <v>47</v>
      </c>
      <c r="H73" s="264" t="s">
        <v>46</v>
      </c>
      <c r="I73" s="267" t="s">
        <v>47</v>
      </c>
      <c r="J73" s="264" t="s">
        <v>46</v>
      </c>
      <c r="K73" s="265" t="s">
        <v>47</v>
      </c>
      <c r="L73" s="17" t="s">
        <v>120</v>
      </c>
      <c r="M73" s="17" t="s">
        <v>176</v>
      </c>
      <c r="N73" s="34" t="s">
        <v>211</v>
      </c>
      <c r="O73" s="165" t="s">
        <v>414</v>
      </c>
      <c r="P73" s="17">
        <v>14</v>
      </c>
      <c r="Q73" s="34">
        <v>37</v>
      </c>
      <c r="R73" s="34" t="s">
        <v>50</v>
      </c>
      <c r="S73" s="17" t="s">
        <v>120</v>
      </c>
      <c r="T73" s="38">
        <v>40605</v>
      </c>
      <c r="U73" s="136" t="s">
        <v>50</v>
      </c>
      <c r="V73" s="291" t="s">
        <v>46</v>
      </c>
      <c r="W73" s="447" t="s">
        <v>50</v>
      </c>
      <c r="X73" s="301"/>
      <c r="Y73" s="304"/>
      <c r="Z73" s="296"/>
    </row>
    <row r="74" spans="1:26" s="413" customFormat="1" ht="60" x14ac:dyDescent="0.25">
      <c r="A74" s="214" t="s">
        <v>83</v>
      </c>
      <c r="B74" s="45" t="s">
        <v>50</v>
      </c>
      <c r="C74" s="136" t="s">
        <v>116</v>
      </c>
      <c r="D74" s="264" t="s">
        <v>28</v>
      </c>
      <c r="E74" s="265">
        <v>0.1</v>
      </c>
      <c r="F74" s="264" t="s">
        <v>46</v>
      </c>
      <c r="G74" s="266" t="s">
        <v>47</v>
      </c>
      <c r="H74" s="264" t="s">
        <v>46</v>
      </c>
      <c r="I74" s="267" t="s">
        <v>47</v>
      </c>
      <c r="J74" s="264" t="s">
        <v>46</v>
      </c>
      <c r="K74" s="265" t="s">
        <v>47</v>
      </c>
      <c r="L74" s="17" t="s">
        <v>5</v>
      </c>
      <c r="M74" s="17" t="s">
        <v>176</v>
      </c>
      <c r="N74" s="34" t="s">
        <v>169</v>
      </c>
      <c r="O74" s="165" t="s">
        <v>415</v>
      </c>
      <c r="P74" s="113">
        <v>9</v>
      </c>
      <c r="Q74" s="34">
        <v>24</v>
      </c>
      <c r="R74" s="34" t="s">
        <v>50</v>
      </c>
      <c r="S74" s="17" t="s">
        <v>5</v>
      </c>
      <c r="T74" s="41">
        <v>40317</v>
      </c>
      <c r="U74" s="136" t="s">
        <v>222</v>
      </c>
      <c r="V74" s="291" t="s">
        <v>46</v>
      </c>
      <c r="W74" s="447" t="s">
        <v>50</v>
      </c>
      <c r="X74" s="305"/>
      <c r="Y74" s="300"/>
    </row>
    <row r="75" spans="1:26" s="413" customFormat="1" ht="49.5" customHeight="1" x14ac:dyDescent="0.25">
      <c r="A75" s="215" t="s">
        <v>84</v>
      </c>
      <c r="B75" s="219" t="s">
        <v>50</v>
      </c>
      <c r="C75" s="220" t="s">
        <v>117</v>
      </c>
      <c r="D75" s="283" t="s">
        <v>28</v>
      </c>
      <c r="E75" s="284">
        <v>0.12</v>
      </c>
      <c r="F75" s="283" t="s">
        <v>46</v>
      </c>
      <c r="G75" s="285" t="s">
        <v>47</v>
      </c>
      <c r="H75" s="283" t="s">
        <v>46</v>
      </c>
      <c r="I75" s="286" t="s">
        <v>47</v>
      </c>
      <c r="J75" s="283" t="s">
        <v>46</v>
      </c>
      <c r="K75" s="284" t="s">
        <v>47</v>
      </c>
      <c r="L75" s="221" t="s">
        <v>5</v>
      </c>
      <c r="M75" s="221" t="s">
        <v>176</v>
      </c>
      <c r="N75" s="222" t="s">
        <v>171</v>
      </c>
      <c r="O75" s="417" t="s">
        <v>416</v>
      </c>
      <c r="P75" s="439">
        <v>8</v>
      </c>
      <c r="Q75" s="222">
        <v>17</v>
      </c>
      <c r="R75" s="222" t="s">
        <v>50</v>
      </c>
      <c r="S75" s="221" t="s">
        <v>5</v>
      </c>
      <c r="T75" s="443">
        <v>41982</v>
      </c>
      <c r="U75" s="220" t="s">
        <v>204</v>
      </c>
      <c r="V75" s="180" t="s">
        <v>46</v>
      </c>
      <c r="W75" s="447" t="s">
        <v>50</v>
      </c>
      <c r="X75" s="375"/>
      <c r="Y75" s="376"/>
    </row>
    <row r="76" spans="1:26" s="171" customFormat="1" ht="75" customHeight="1" x14ac:dyDescent="0.25">
      <c r="A76" s="232" t="s">
        <v>418</v>
      </c>
      <c r="B76" s="45" t="s">
        <v>50</v>
      </c>
      <c r="C76" s="136" t="s">
        <v>117</v>
      </c>
      <c r="D76" s="264" t="s">
        <v>28</v>
      </c>
      <c r="E76" s="265">
        <v>5.2499999999999998E-2</v>
      </c>
      <c r="F76" s="264" t="s">
        <v>46</v>
      </c>
      <c r="G76" s="266" t="s">
        <v>47</v>
      </c>
      <c r="H76" s="264" t="s">
        <v>46</v>
      </c>
      <c r="I76" s="267" t="s">
        <v>47</v>
      </c>
      <c r="J76" s="264" t="s">
        <v>46</v>
      </c>
      <c r="K76" s="265" t="s">
        <v>47</v>
      </c>
      <c r="L76" s="17" t="s">
        <v>5</v>
      </c>
      <c r="M76" s="17" t="s">
        <v>176</v>
      </c>
      <c r="N76" s="34" t="s">
        <v>170</v>
      </c>
      <c r="O76" s="408" t="s">
        <v>417</v>
      </c>
      <c r="P76" s="17">
        <v>8</v>
      </c>
      <c r="Q76" s="34">
        <v>23</v>
      </c>
      <c r="R76" s="34" t="s">
        <v>50</v>
      </c>
      <c r="S76" s="17" t="s">
        <v>5</v>
      </c>
      <c r="T76" s="38">
        <v>41682</v>
      </c>
      <c r="U76" s="136" t="s">
        <v>203</v>
      </c>
      <c r="V76" s="377" t="s">
        <v>46</v>
      </c>
      <c r="W76" s="447" t="s">
        <v>50</v>
      </c>
      <c r="X76" s="301"/>
      <c r="Y76" s="300"/>
    </row>
    <row r="77" spans="1:26" s="171" customFormat="1" ht="45" x14ac:dyDescent="0.25">
      <c r="A77" s="232" t="s">
        <v>85</v>
      </c>
      <c r="B77" s="45" t="s">
        <v>50</v>
      </c>
      <c r="C77" s="136" t="s">
        <v>118</v>
      </c>
      <c r="D77" s="264" t="s">
        <v>186</v>
      </c>
      <c r="E77" s="265" t="s">
        <v>264</v>
      </c>
      <c r="F77" s="264" t="s">
        <v>46</v>
      </c>
      <c r="G77" s="266" t="s">
        <v>47</v>
      </c>
      <c r="H77" s="264" t="s">
        <v>46</v>
      </c>
      <c r="I77" s="267" t="s">
        <v>47</v>
      </c>
      <c r="J77" s="264" t="s">
        <v>46</v>
      </c>
      <c r="K77" s="265" t="s">
        <v>47</v>
      </c>
      <c r="L77" s="17" t="s">
        <v>121</v>
      </c>
      <c r="M77" s="17" t="s">
        <v>11</v>
      </c>
      <c r="N77" s="34" t="s">
        <v>172</v>
      </c>
      <c r="O77" s="408" t="s">
        <v>419</v>
      </c>
      <c r="P77" s="17" t="s">
        <v>50</v>
      </c>
      <c r="Q77" s="34">
        <v>4</v>
      </c>
      <c r="R77" s="34" t="s">
        <v>50</v>
      </c>
      <c r="S77" s="17" t="s">
        <v>121</v>
      </c>
      <c r="T77" s="38">
        <v>43452</v>
      </c>
      <c r="U77" s="136" t="s">
        <v>205</v>
      </c>
      <c r="V77" s="377" t="s">
        <v>46</v>
      </c>
      <c r="W77" s="447" t="s">
        <v>50</v>
      </c>
      <c r="X77" s="301"/>
      <c r="Y77" s="300"/>
    </row>
    <row r="78" spans="1:26" s="171" customFormat="1" ht="60" x14ac:dyDescent="0.25">
      <c r="A78" s="232" t="s">
        <v>86</v>
      </c>
      <c r="B78" s="489" t="s">
        <v>513</v>
      </c>
      <c r="C78" s="136" t="s">
        <v>221</v>
      </c>
      <c r="D78" s="264" t="s">
        <v>186</v>
      </c>
      <c r="E78" s="265" t="s">
        <v>253</v>
      </c>
      <c r="F78" s="264" t="s">
        <v>46</v>
      </c>
      <c r="G78" s="266" t="s">
        <v>47</v>
      </c>
      <c r="H78" s="264" t="s">
        <v>46</v>
      </c>
      <c r="I78" s="267" t="s">
        <v>47</v>
      </c>
      <c r="J78" s="264" t="s">
        <v>46</v>
      </c>
      <c r="K78" s="265" t="s">
        <v>47</v>
      </c>
      <c r="L78" s="17" t="s">
        <v>122</v>
      </c>
      <c r="M78" s="17" t="s">
        <v>11</v>
      </c>
      <c r="N78" s="34" t="s">
        <v>173</v>
      </c>
      <c r="O78" s="165" t="s">
        <v>420</v>
      </c>
      <c r="P78" s="17">
        <v>5</v>
      </c>
      <c r="Q78" s="34">
        <v>7</v>
      </c>
      <c r="R78" s="34">
        <v>8</v>
      </c>
      <c r="S78" s="17" t="s">
        <v>122</v>
      </c>
      <c r="T78" s="38">
        <v>43967</v>
      </c>
      <c r="U78" s="136" t="s">
        <v>220</v>
      </c>
      <c r="V78" s="377" t="s">
        <v>46</v>
      </c>
      <c r="W78" s="447" t="s">
        <v>50</v>
      </c>
      <c r="X78" s="301"/>
      <c r="Y78" s="300"/>
    </row>
    <row r="79" spans="1:26" s="171" customFormat="1" ht="330" x14ac:dyDescent="0.25">
      <c r="A79" s="232" t="s">
        <v>218</v>
      </c>
      <c r="B79" s="489" t="s">
        <v>514</v>
      </c>
      <c r="C79" s="136" t="s">
        <v>118</v>
      </c>
      <c r="D79" s="264" t="s">
        <v>28</v>
      </c>
      <c r="E79" s="265">
        <v>8.4000000000000005E-2</v>
      </c>
      <c r="F79" s="264" t="s">
        <v>46</v>
      </c>
      <c r="G79" s="266" t="s">
        <v>47</v>
      </c>
      <c r="H79" s="264" t="s">
        <v>46</v>
      </c>
      <c r="I79" s="267" t="s">
        <v>47</v>
      </c>
      <c r="J79" s="264" t="s">
        <v>46</v>
      </c>
      <c r="K79" s="265" t="s">
        <v>47</v>
      </c>
      <c r="L79" s="17" t="s">
        <v>5</v>
      </c>
      <c r="M79" s="17" t="s">
        <v>176</v>
      </c>
      <c r="N79" s="34" t="s">
        <v>209</v>
      </c>
      <c r="O79" s="165" t="s">
        <v>421</v>
      </c>
      <c r="P79" s="17">
        <v>4</v>
      </c>
      <c r="Q79" s="34">
        <v>9</v>
      </c>
      <c r="R79" s="34" t="s">
        <v>50</v>
      </c>
      <c r="S79" s="17" t="s">
        <v>120</v>
      </c>
      <c r="T79" s="38">
        <v>43164</v>
      </c>
      <c r="U79" s="136" t="s">
        <v>219</v>
      </c>
      <c r="V79" s="377" t="s">
        <v>46</v>
      </c>
      <c r="W79" s="447" t="s">
        <v>50</v>
      </c>
      <c r="X79" s="301"/>
      <c r="Y79" s="300"/>
    </row>
    <row r="80" spans="1:26" s="171" customFormat="1" ht="54.75" customHeight="1" x14ac:dyDescent="0.25">
      <c r="A80" s="232" t="s">
        <v>87</v>
      </c>
      <c r="B80" s="45" t="s">
        <v>50</v>
      </c>
      <c r="C80" s="136" t="s">
        <v>119</v>
      </c>
      <c r="D80" s="264" t="s">
        <v>28</v>
      </c>
      <c r="E80" s="265">
        <v>0.125</v>
      </c>
      <c r="F80" s="264" t="s">
        <v>46</v>
      </c>
      <c r="G80" s="266" t="s">
        <v>47</v>
      </c>
      <c r="H80" s="264" t="s">
        <v>46</v>
      </c>
      <c r="I80" s="267" t="s">
        <v>47</v>
      </c>
      <c r="J80" s="264" t="s">
        <v>46</v>
      </c>
      <c r="K80" s="265" t="s">
        <v>47</v>
      </c>
      <c r="L80" s="17" t="s">
        <v>5</v>
      </c>
      <c r="M80" s="17" t="s">
        <v>176</v>
      </c>
      <c r="N80" s="34" t="s">
        <v>174</v>
      </c>
      <c r="O80" s="165" t="s">
        <v>422</v>
      </c>
      <c r="P80" s="17">
        <v>3</v>
      </c>
      <c r="Q80" s="34">
        <v>3</v>
      </c>
      <c r="R80" s="34" t="s">
        <v>50</v>
      </c>
      <c r="S80" s="17" t="s">
        <v>5</v>
      </c>
      <c r="T80" s="38">
        <v>42720</v>
      </c>
      <c r="U80" s="136" t="s">
        <v>206</v>
      </c>
      <c r="V80" s="377" t="s">
        <v>46</v>
      </c>
      <c r="W80" s="447" t="s">
        <v>50</v>
      </c>
      <c r="X80" s="301"/>
      <c r="Y80" s="300"/>
    </row>
    <row r="81" spans="1:25" s="7" customFormat="1" ht="54.75" customHeight="1" x14ac:dyDescent="0.25">
      <c r="A81" s="418" t="s">
        <v>458</v>
      </c>
      <c r="B81" s="490" t="s">
        <v>515</v>
      </c>
      <c r="C81" s="136" t="s">
        <v>108</v>
      </c>
      <c r="D81" s="264" t="s">
        <v>186</v>
      </c>
      <c r="E81" s="422" t="s">
        <v>268</v>
      </c>
      <c r="F81" s="264" t="s">
        <v>46</v>
      </c>
      <c r="G81" s="266" t="s">
        <v>47</v>
      </c>
      <c r="H81" s="264" t="s">
        <v>46</v>
      </c>
      <c r="I81" s="267" t="s">
        <v>47</v>
      </c>
      <c r="J81" s="264" t="s">
        <v>46</v>
      </c>
      <c r="K81" s="265" t="s">
        <v>47</v>
      </c>
      <c r="L81" s="425" t="s">
        <v>5</v>
      </c>
      <c r="M81" s="17" t="s">
        <v>38</v>
      </c>
      <c r="N81" s="426" t="s">
        <v>269</v>
      </c>
      <c r="O81" s="427" t="s">
        <v>376</v>
      </c>
      <c r="P81" s="425">
        <v>46</v>
      </c>
      <c r="Q81" s="34" t="s">
        <v>50</v>
      </c>
      <c r="R81" s="426">
        <v>28</v>
      </c>
      <c r="S81" s="17" t="s">
        <v>5</v>
      </c>
      <c r="T81" s="428">
        <v>43441</v>
      </c>
      <c r="U81" s="429" t="s">
        <v>321</v>
      </c>
      <c r="V81" s="377"/>
      <c r="W81" s="219" t="s">
        <v>441</v>
      </c>
      <c r="X81" s="431"/>
      <c r="Y81" s="432"/>
    </row>
    <row r="82" spans="1:25" s="7" customFormat="1" ht="54.75" customHeight="1" x14ac:dyDescent="0.25">
      <c r="A82" s="418"/>
      <c r="B82" s="419"/>
      <c r="C82" s="420"/>
      <c r="D82" s="421"/>
      <c r="E82" s="422"/>
      <c r="F82" s="421"/>
      <c r="G82" s="423"/>
      <c r="H82" s="421"/>
      <c r="I82" s="424"/>
      <c r="J82" s="421"/>
      <c r="K82" s="422"/>
      <c r="L82" s="425"/>
      <c r="M82" s="425"/>
      <c r="N82" s="426"/>
      <c r="O82" s="427"/>
      <c r="P82" s="425"/>
      <c r="Q82" s="426"/>
      <c r="R82" s="426"/>
      <c r="S82" s="425"/>
      <c r="T82" s="428"/>
      <c r="U82" s="429"/>
      <c r="V82" s="430"/>
      <c r="W82" s="447" t="s">
        <v>50</v>
      </c>
      <c r="X82" s="431"/>
      <c r="Y82" s="432"/>
    </row>
    <row r="83" spans="1:25" s="402" customFormat="1" ht="51" customHeight="1" x14ac:dyDescent="0.25">
      <c r="A83" s="308" t="s">
        <v>250</v>
      </c>
      <c r="B83" s="309" t="s">
        <v>305</v>
      </c>
      <c r="C83" s="310" t="s">
        <v>303</v>
      </c>
      <c r="D83" s="311" t="s">
        <v>298</v>
      </c>
      <c r="E83" s="311" t="s">
        <v>302</v>
      </c>
      <c r="F83" s="311" t="s">
        <v>299</v>
      </c>
      <c r="G83" s="311" t="s">
        <v>302</v>
      </c>
      <c r="H83" s="311" t="s">
        <v>300</v>
      </c>
      <c r="I83" s="311" t="s">
        <v>302</v>
      </c>
      <c r="J83" s="311" t="s">
        <v>301</v>
      </c>
      <c r="K83" s="311" t="s">
        <v>302</v>
      </c>
      <c r="L83" s="311" t="str">
        <f t="shared" ref="L83:N83" si="0">+L$3</f>
        <v>Public health</v>
      </c>
      <c r="M83" s="311" t="s">
        <v>294</v>
      </c>
      <c r="N83" s="311" t="str">
        <f t="shared" si="0"/>
        <v>EPA Registration Number</v>
      </c>
      <c r="O83" s="312" t="s">
        <v>304</v>
      </c>
      <c r="P83" s="311" t="s">
        <v>292</v>
      </c>
      <c r="Q83" s="311" t="s">
        <v>292</v>
      </c>
      <c r="R83" s="311" t="s">
        <v>292</v>
      </c>
      <c r="S83" s="311" t="s">
        <v>293</v>
      </c>
      <c r="T83" s="311" t="s">
        <v>296</v>
      </c>
      <c r="U83" s="311" t="s">
        <v>297</v>
      </c>
      <c r="V83" s="310" t="s">
        <v>295</v>
      </c>
      <c r="W83" s="446"/>
      <c r="X83" s="307"/>
    </row>
    <row r="84" spans="1:25" s="402" customFormat="1" ht="57.75" customHeight="1" x14ac:dyDescent="0.25">
      <c r="A84" s="374"/>
      <c r="B84" s="378"/>
      <c r="C84" s="301"/>
      <c r="D84" s="269"/>
      <c r="E84" s="270"/>
      <c r="F84" s="264"/>
      <c r="G84" s="266"/>
      <c r="H84" s="264"/>
      <c r="I84" s="267"/>
      <c r="J84" s="264"/>
      <c r="K84" s="268"/>
      <c r="L84" s="317"/>
      <c r="M84" s="317"/>
      <c r="N84" s="317"/>
      <c r="O84" s="287"/>
      <c r="P84" s="317"/>
      <c r="Q84" s="317"/>
      <c r="R84" s="317"/>
      <c r="S84" s="317"/>
      <c r="T84" s="373"/>
      <c r="U84" s="301"/>
      <c r="V84" s="318"/>
      <c r="W84" s="318"/>
      <c r="X84" s="301"/>
      <c r="Y84" s="300"/>
    </row>
    <row r="85" spans="1:25" ht="28.5" customHeight="1" x14ac:dyDescent="0.25">
      <c r="A85" s="313"/>
      <c r="B85" s="314"/>
      <c r="C85" s="301"/>
      <c r="D85" s="315"/>
      <c r="E85" s="316"/>
      <c r="F85" s="315"/>
      <c r="G85" s="316"/>
      <c r="H85" s="315"/>
      <c r="I85" s="316"/>
      <c r="J85" s="315"/>
      <c r="K85" s="316"/>
      <c r="L85" s="317"/>
      <c r="M85" s="317"/>
      <c r="N85" s="317"/>
      <c r="O85" s="175"/>
      <c r="P85" s="317"/>
      <c r="Q85" s="317"/>
      <c r="R85" s="317"/>
      <c r="S85" s="317"/>
      <c r="T85" s="317"/>
      <c r="U85" s="301"/>
      <c r="V85" s="318"/>
      <c r="W85" s="318"/>
      <c r="X85" s="301"/>
      <c r="Y85" s="300"/>
    </row>
    <row r="86" spans="1:25" ht="28.5" customHeight="1" x14ac:dyDescent="0.25">
      <c r="A86" s="313"/>
      <c r="B86" s="314"/>
      <c r="C86" s="301"/>
      <c r="D86" s="315"/>
      <c r="E86" s="316"/>
      <c r="F86" s="315"/>
      <c r="G86" s="316"/>
      <c r="H86" s="315"/>
      <c r="I86" s="316"/>
      <c r="J86" s="315"/>
      <c r="K86" s="316"/>
      <c r="L86" s="317"/>
      <c r="M86" s="317"/>
      <c r="N86" s="317"/>
      <c r="O86" s="175"/>
      <c r="P86" s="317"/>
      <c r="Q86" s="317"/>
      <c r="R86" s="317"/>
      <c r="S86" s="317"/>
      <c r="T86" s="317"/>
      <c r="U86" s="301"/>
      <c r="V86" s="318"/>
      <c r="W86" s="318"/>
      <c r="X86" s="301"/>
      <c r="Y86" s="300"/>
    </row>
    <row r="87" spans="1:25" ht="28.5" customHeight="1" x14ac:dyDescent="0.25">
      <c r="A87" s="313"/>
      <c r="B87" s="314"/>
      <c r="C87" s="301"/>
      <c r="D87" s="315"/>
      <c r="E87" s="316"/>
      <c r="F87" s="315"/>
      <c r="G87" s="316"/>
      <c r="H87" s="315"/>
      <c r="I87" s="316"/>
      <c r="J87" s="315"/>
      <c r="K87" s="316"/>
      <c r="L87" s="317"/>
      <c r="M87" s="317"/>
      <c r="N87" s="317"/>
      <c r="O87" s="175"/>
      <c r="P87" s="317"/>
      <c r="Q87" s="317"/>
      <c r="R87" s="317"/>
      <c r="S87" s="317"/>
      <c r="T87" s="317"/>
      <c r="U87" s="301"/>
      <c r="V87" s="318"/>
      <c r="W87" s="318"/>
      <c r="X87" s="301"/>
      <c r="Y87" s="300"/>
    </row>
    <row r="88" spans="1:25" x14ac:dyDescent="0.25">
      <c r="X88" s="307"/>
      <c r="Y88" s="306"/>
    </row>
  </sheetData>
  <autoFilter ref="A3:V74" xr:uid="{00000000-0009-0000-0000-000005000000}">
    <sortState xmlns:xlrd2="http://schemas.microsoft.com/office/spreadsheetml/2017/richdata2" ref="A4:V77">
      <sortCondition ref="A3:A74"/>
    </sortState>
  </autoFilter>
  <mergeCells count="1">
    <mergeCell ref="O2:S2"/>
  </mergeCells>
  <dataValidations count="7">
    <dataValidation allowBlank="1" showErrorMessage="1" promptTitle="Label" prompt="Select Yes for Labeled Uses" sqref="S83" xr:uid="{00000000-0002-0000-0500-000000000000}"/>
    <dataValidation type="list" allowBlank="1" showInputMessage="1" showErrorMessage="1" promptTitle="Label" prompt="Select Yes for Labeled Uses" sqref="L4" xr:uid="{00000000-0002-0000-0500-000001000000}">
      <formula1>$K$4:$K$9</formula1>
    </dataValidation>
    <dataValidation type="list" allowBlank="1" showErrorMessage="1" promptTitle="OMRI status" sqref="M37:M41 M44 M47:M58 M61 M63:M69" xr:uid="{00000000-0002-0000-0500-000002000000}">
      <formula1>$N$4:$N$9</formula1>
    </dataValidation>
    <dataValidation type="list" allowBlank="1" showInputMessage="1" showErrorMessage="1" promptTitle="Organic Acid Ingredients" prompt="Select the active ingredient from the list for this category._x000a_Manually enter the strength (percent) of each in the next column" sqref="F84 F37:F41 F44 F47:F58 F61 F63:F69" xr:uid="{00000000-0002-0000-0500-000003000000}">
      <formula1>$D$4:$D$12</formula1>
    </dataValidation>
    <dataValidation type="list" allowBlank="1" showInputMessage="1" showErrorMessage="1" promptTitle="Oxidizer Ingredients" prompt="Select the active ingredient from the list for this category._x000a_Manually enter the strength (percent) of each in the next column._x000a_" sqref="D4" xr:uid="{00000000-0002-0000-0500-000004000000}">
      <formula1>$D$4:$D$77</formula1>
    </dataValidation>
    <dataValidation type="list" allowBlank="1" showInputMessage="1" showErrorMessage="1" promptTitle="Organic Acid Ingredients" prompt="Select the active ingredient from the list for this category._x000a_Manually enter the strength (percent) of each in the next column" sqref="F42:F43 F45:F46 F59:F60 F62" xr:uid="{00000000-0002-0000-0500-000005000000}">
      <formula1>$D$4:$D$13</formula1>
    </dataValidation>
    <dataValidation type="list" allowBlank="1" showErrorMessage="1" promptTitle="OMRI status" sqref="M42:M43 M45:M46 M59:M60 M62" xr:uid="{00000000-0002-0000-0500-000006000000}">
      <formula1>$N$4:$N$10</formula1>
    </dataValidation>
  </dataValidations>
  <hyperlinks>
    <hyperlink ref="X4" r:id="rId1" xr:uid="{00000000-0004-0000-0500-000000000000}"/>
    <hyperlink ref="Y5" r:id="rId2" xr:uid="{00000000-0004-0000-0500-000001000000}"/>
    <hyperlink ref="Y6" r:id="rId3" xr:uid="{00000000-0004-0000-0500-000002000000}"/>
    <hyperlink ref="O4" r:id="rId4" xr:uid="{00000000-0004-0000-0500-000003000000}"/>
    <hyperlink ref="O5" r:id="rId5" xr:uid="{00000000-0004-0000-0500-000004000000}"/>
    <hyperlink ref="O6" r:id="rId6" xr:uid="{00000000-0004-0000-0500-000005000000}"/>
    <hyperlink ref="O7" r:id="rId7" xr:uid="{00000000-0004-0000-0500-000006000000}"/>
    <hyperlink ref="Y10" r:id="rId8" display="http://www.bestsanitizers.com/products/surface-sanitizers/alpet-d2-surface-sanitizer" xr:uid="{00000000-0004-0000-0500-000007000000}"/>
    <hyperlink ref="Y17" r:id="rId9" display="https://iaspub.epa.gov/apex/pesticides/f?p=PPLS:102:::NO::P102_REG_NUM:2792-62" xr:uid="{00000000-0004-0000-0500-000008000000}"/>
    <hyperlink ref="X11" r:id="rId10" display="https://iaspub.epa.gov/apex/pesticides/f?p=PPLS:102:::NO::P102_REG_NUM:9150-2" xr:uid="{00000000-0004-0000-0500-000009000000}"/>
    <hyperlink ref="X12" r:id="rId11" display="https://iaspub.epa.gov/apex/pesticides/f?p=PPLS:102:::NO::P102_REG_NUM:1677-234" xr:uid="{00000000-0004-0000-0500-00000A000000}"/>
    <hyperlink ref="O29" r:id="rId12" display="https://iaspub.epa.gov/apex/pesticides/f?p=PPLS:102:::NO::P102_REG_NUM:63838-2" xr:uid="{00000000-0004-0000-0500-00000B000000}"/>
    <hyperlink ref="X8" r:id="rId13" display="http://www.bestsanitizers.com/products/surface-sanitizers/alpet-d2-surface-sanitizer" xr:uid="{00000000-0004-0000-0500-00000C000000}"/>
    <hyperlink ref="O8" r:id="rId14" xr:uid="{00000000-0004-0000-0500-00000D000000}"/>
    <hyperlink ref="X9" r:id="rId15" display="http://www.bestsanitizers.com/products/surface-sanitizers/alpet-d2-surface-sanitizer" xr:uid="{00000000-0004-0000-0500-00000E000000}"/>
    <hyperlink ref="O9" r:id="rId16" xr:uid="{00000000-0004-0000-0500-00000F000000}"/>
    <hyperlink ref="O42" r:id="rId17" xr:uid="{00000000-0004-0000-0500-000010000000}"/>
    <hyperlink ref="O43" r:id="rId18" xr:uid="{00000000-0004-0000-0500-000011000000}"/>
    <hyperlink ref="O45" r:id="rId19" xr:uid="{00000000-0004-0000-0500-000012000000}"/>
    <hyperlink ref="O46" r:id="rId20" xr:uid="{00000000-0004-0000-0500-000013000000}"/>
    <hyperlink ref="O62" r:id="rId21" xr:uid="{00000000-0004-0000-0500-000014000000}"/>
    <hyperlink ref="O81" r:id="rId22" xr:uid="{00000000-0004-0000-0500-000015000000}"/>
    <hyperlink ref="O10" r:id="rId23" xr:uid="{00000000-0004-0000-0500-000016000000}"/>
    <hyperlink ref="O13" r:id="rId24" xr:uid="{00000000-0004-0000-0500-000017000000}"/>
    <hyperlink ref="O14" r:id="rId25" xr:uid="{00000000-0004-0000-0500-000018000000}"/>
    <hyperlink ref="O16" r:id="rId26" xr:uid="{00000000-0004-0000-0500-000019000000}"/>
    <hyperlink ref="O21" r:id="rId27" xr:uid="{00000000-0004-0000-0500-00001A000000}"/>
  </hyperlinks>
  <pageMargins left="0.7" right="0.7" top="0.75" bottom="0.75" header="0.3" footer="0.3"/>
  <pageSetup orientation="portrait" r:id="rId28"/>
  <drawing r:id="rId29"/>
  <legacyDrawing r:id="rId30"/>
  <extLst>
    <ext xmlns:x14="http://schemas.microsoft.com/office/spreadsheetml/2009/9/main" uri="{CCE6A557-97BC-4b89-ADB6-D9C93CAAB3DF}">
      <x14:dataValidations xmlns:xm="http://schemas.microsoft.com/office/excel/2006/main" count="12">
        <x14:dataValidation type="list" allowBlank="1" showInputMessage="1" showErrorMessage="1" promptTitle="Label" prompt="Select Yes for Labeled Uses" xr:uid="{00000000-0002-0000-0500-000007000000}">
          <x14:formula1>
            <xm:f>Lists!$K$4:$K$9</xm:f>
          </x14:formula1>
          <xm:sqref>S4</xm:sqref>
        </x14:dataValidation>
        <x14:dataValidation type="list" allowBlank="1" showInputMessage="1" showErrorMessage="1" promptTitle="OMRI status" xr:uid="{00000000-0002-0000-0500-000008000000}">
          <x14:formula1>
            <xm:f>Lists!$N$4:$N$9</xm:f>
          </x14:formula1>
          <xm:sqref>M4</xm:sqref>
        </x14:dataValidation>
        <x14:dataValidation type="list" allowBlank="1" showErrorMessage="1" promptTitle="Label" prompt="Select Yes for Labeled Uses" xr:uid="{00000000-0002-0000-0500-000009000000}">
          <x14:formula1>
            <xm:f>Lists!$K$4:$K$7</xm:f>
          </x14:formula1>
          <xm:sqref>S10:S35 L63:L69 L10:L35 L5:L7 S5:S7 L37:L41 S37:S41 S44 L44 L47:L58 S47:S58 L61 S61 S63:S69</xm:sqref>
        </x14:dataValidation>
        <x14:dataValidation type="list" allowBlank="1" showErrorMessage="1" promptTitle="OMRI status" xr:uid="{00000000-0002-0000-0500-00000A000000}">
          <x14:formula1>
            <xm:f>Lists!$N$4:$N$9</xm:f>
          </x14:formula1>
          <xm:sqref>M5:M7 M10:M35</xm:sqref>
        </x14:dataValidation>
        <x14:dataValidation type="list" allowBlank="1" showInputMessage="1" showErrorMessage="1" promptTitle="Enhancers" prompt="Select the activating ingredient from the list for this category._x000a_Manually enter the strength (percent) of each in the next column" xr:uid="{00000000-0002-0000-0500-00000B000000}">
          <x14:formula1>
            <xm:f>Lists!$F$4:$F$7</xm:f>
          </x14:formula1>
          <xm:sqref>J84 J10:J35 J4:J7 J37:J41 J44 J47:J58 J61 J63:J69</xm:sqref>
        </x14:dataValidation>
        <x14:dataValidation type="list" allowBlank="1" showInputMessage="1" showErrorMessage="1" promptTitle="Quaternary Ammonium Compounds" prompt="Select the active ingredient from the list for this category._x000a_Manually enter the strength (percent) of each in the next column" xr:uid="{00000000-0002-0000-0500-00000C000000}">
          <x14:formula1>
            <xm:f>Lists!$E$4:$E$7</xm:f>
          </x14:formula1>
          <xm:sqref>H84 H10:H35 H4:H7 H37:H41 H44 H47:H58 H61 H63:H69</xm:sqref>
        </x14:dataValidation>
        <x14:dataValidation type="list" allowBlank="1" showInputMessage="1" showErrorMessage="1" promptTitle="Organic Acid Ingredients" prompt="Select the active ingredient from the list for this category._x000a_Manually enter the strength (percent) of each in the next column" xr:uid="{00000000-0002-0000-0500-00000D000000}">
          <x14:formula1>
            <xm:f>Lists!$D$4:$D$12</xm:f>
          </x14:formula1>
          <xm:sqref>F4:F7 F10:F35</xm:sqref>
        </x14:dataValidation>
        <x14:dataValidation type="list" allowBlank="1" showInputMessage="1" showErrorMessage="1" promptTitle="Organic Acid Ingredients" prompt="Select the active ingredient from the list for this category._x000a_Manually enter the strength (percent) of each in the next column" xr:uid="{00000000-0002-0000-0500-00000E000000}">
          <x14:formula1>
            <xm:f>'C:\Users\dmp274\Box\Team Work\Sanitizers and Detergents\2. PSA Labeled Sanitizers Excel file\[PSA EPA-Labeled Sanitizers for Produce V4 10 20 2020 with sublabel.xlsx]Lists'!#REF!</xm:f>
          </x14:formula1>
          <xm:sqref>F8:F9</xm:sqref>
        </x14:dataValidation>
        <x14:dataValidation type="list" allowBlank="1" showInputMessage="1" showErrorMessage="1" promptTitle="Quaternary Ammonium Compounds" prompt="Select the active ingredient from the list for this category._x000a_Manually enter the strength (percent) of each in the next column" xr:uid="{00000000-0002-0000-0500-00000F000000}">
          <x14:formula1>
            <xm:f>'C:\Users\dmp274\Box\Team Work\Sanitizers and Detergents\2. PSA Labeled Sanitizers Excel file\[PSA EPA-Labeled Sanitizers for Produce V4 10 20 2020 with sublabel.xlsx]Lists'!#REF!</xm:f>
          </x14:formula1>
          <xm:sqref>H8:H9 H42:H43 H45:H46 H59:H60 H62</xm:sqref>
        </x14:dataValidation>
        <x14:dataValidation type="list" allowBlank="1" showInputMessage="1" showErrorMessage="1" promptTitle="Enhancers" prompt="Select the activating ingredient from the list for this category._x000a_Manually enter the strength (percent) of each in the next column" xr:uid="{00000000-0002-0000-0500-000010000000}">
          <x14:formula1>
            <xm:f>'C:\Users\dmp274\Box\Team Work\Sanitizers and Detergents\2. PSA Labeled Sanitizers Excel file\[PSA EPA-Labeled Sanitizers for Produce V4 10 20 2020 with sublabel.xlsx]Lists'!#REF!</xm:f>
          </x14:formula1>
          <xm:sqref>J8:J9 J42:J43 J45:J46 J59:J60 J62</xm:sqref>
        </x14:dataValidation>
        <x14:dataValidation type="list" allowBlank="1" showErrorMessage="1" promptTitle="OMRI status" xr:uid="{00000000-0002-0000-0500-000011000000}">
          <x14:formula1>
            <xm:f>'C:\Users\dmp274\Box\Team Work\Sanitizers and Detergents\2. PSA Labeled Sanitizers Excel file\[PSA EPA-Labeled Sanitizers for Produce V4 10 20 2020 with sublabel.xlsx]Lists'!#REF!</xm:f>
          </x14:formula1>
          <xm:sqref>M8:M9</xm:sqref>
        </x14:dataValidation>
        <x14:dataValidation type="list" allowBlank="1" showErrorMessage="1" promptTitle="Label" prompt="Select Yes for Labeled Uses" xr:uid="{00000000-0002-0000-0500-000012000000}">
          <x14:formula1>
            <xm:f>'C:\Users\dmp274\Box\Team Work\Sanitizers and Detergents\2. PSA Labeled Sanitizers Excel file\[PSA EPA-Labeled Sanitizers for Produce V4 10 20 2020 with sublabel.xlsx]Lists'!#REF!</xm:f>
          </x14:formula1>
          <xm:sqref>L8:L9 S8:S9 L42:L43 S42:S43 L45:L46 S45:S46 L59:L60 S59:S60 L62 S62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showGridLines="0" showRowColHeaders="0" workbookViewId="0">
      <selection activeCell="I2" sqref="I2"/>
    </sheetView>
  </sheetViews>
  <sheetFormatPr defaultRowHeight="15" x14ac:dyDescent="0.25"/>
  <cols>
    <col min="1" max="1" width="9.42578125" customWidth="1"/>
  </cols>
  <sheetData>
    <row r="1" spans="1:1" x14ac:dyDescent="0.25">
      <c r="A1" s="351"/>
    </row>
  </sheetData>
  <sheetProtection algorithmName="SHA-512" hashValue="c8AtKbO5FUmAb2IDEIPs6PcJSJyT5T2KWVxPDLsSaf80FRJvglBccQYR4mW/cpCVdycewPrx9uAVJGYn+lH1zw==" saltValue="4lDXCJKtvvQf5V3NBKy1xw==" spinCount="100000" sheet="1" selectLockedCells="1"/>
  <pageMargins left="0.7" right="0.7" top="0.75" bottom="0.75" header="0.3" footer="0.3"/>
  <pageSetup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N83"/>
  <sheetViews>
    <sheetView topLeftCell="A58" workbookViewId="0">
      <selection activeCell="A43" sqref="A43"/>
    </sheetView>
  </sheetViews>
  <sheetFormatPr defaultRowHeight="15" x14ac:dyDescent="0.25"/>
  <cols>
    <col min="1" max="1" width="41.5703125" style="2" bestFit="1" customWidth="1"/>
    <col min="3" max="3" width="22.28515625" bestFit="1" customWidth="1"/>
    <col min="4" max="4" width="15" bestFit="1" customWidth="1"/>
    <col min="5" max="5" width="24" customWidth="1"/>
    <col min="6" max="6" width="32.7109375" bestFit="1" customWidth="1"/>
    <col min="7" max="7" width="12" customWidth="1"/>
    <col min="8" max="8" width="12.42578125" customWidth="1"/>
    <col min="9" max="9" width="12.28515625" bestFit="1" customWidth="1"/>
    <col min="11" max="11" width="24.140625" bestFit="1" customWidth="1"/>
    <col min="12" max="12" width="14" customWidth="1"/>
    <col min="13" max="13" width="16.85546875" customWidth="1"/>
    <col min="14" max="14" width="23.7109375" bestFit="1" customWidth="1"/>
  </cols>
  <sheetData>
    <row r="1" spans="1:14" ht="15.75" thickBot="1" x14ac:dyDescent="0.3">
      <c r="A1" s="2" t="s">
        <v>247</v>
      </c>
    </row>
    <row r="2" spans="1:14" ht="37.5" customHeight="1" thickBot="1" x14ac:dyDescent="0.3">
      <c r="C2" s="553" t="s">
        <v>214</v>
      </c>
      <c r="D2" s="554"/>
      <c r="E2" s="554"/>
      <c r="F2" s="555"/>
      <c r="G2" s="554" t="s">
        <v>213</v>
      </c>
      <c r="H2" s="554"/>
      <c r="I2" s="554"/>
      <c r="J2" s="555"/>
      <c r="K2" s="553" t="s">
        <v>212</v>
      </c>
      <c r="L2" s="554"/>
      <c r="M2" s="555"/>
    </row>
    <row r="3" spans="1:14" s="16" customFormat="1" ht="45.75" thickBot="1" x14ac:dyDescent="0.3">
      <c r="A3" s="185" t="s">
        <v>248</v>
      </c>
      <c r="B3" s="1"/>
      <c r="C3" s="4" t="str">
        <f>+'Full Database (hide)'!D3</f>
        <v>Oxidizers</v>
      </c>
      <c r="D3" s="5" t="str">
        <f>+'Full Database (hide)'!F3</f>
        <v>Organic Acids</v>
      </c>
      <c r="E3" s="5" t="str">
        <f>+'Full Database (hide)'!H3</f>
        <v>Quaternary Ammoniums</v>
      </c>
      <c r="F3" s="25" t="str">
        <f>+'Full Database (hide)'!J3</f>
        <v>Enhancers</v>
      </c>
      <c r="G3" s="13" t="s">
        <v>20</v>
      </c>
      <c r="H3" s="13" t="s">
        <v>21</v>
      </c>
      <c r="I3" s="13" t="s">
        <v>22</v>
      </c>
      <c r="J3" s="14" t="s">
        <v>23</v>
      </c>
      <c r="K3" s="12" t="s">
        <v>25</v>
      </c>
      <c r="L3" s="13" t="s">
        <v>26</v>
      </c>
      <c r="M3" s="13" t="s">
        <v>27</v>
      </c>
      <c r="N3" s="15" t="s">
        <v>14</v>
      </c>
    </row>
    <row r="4" spans="1:14" ht="30.75" thickBot="1" x14ac:dyDescent="0.3">
      <c r="A4" s="2" t="s">
        <v>251</v>
      </c>
      <c r="B4" t="s">
        <v>48</v>
      </c>
      <c r="C4" s="140" t="s">
        <v>46</v>
      </c>
      <c r="D4" s="141" t="s">
        <v>46</v>
      </c>
      <c r="E4" s="141" t="s">
        <v>46</v>
      </c>
      <c r="F4" s="142" t="s">
        <v>46</v>
      </c>
      <c r="G4" s="141" t="s">
        <v>39</v>
      </c>
      <c r="H4" s="141"/>
      <c r="I4" s="141"/>
      <c r="J4" s="142"/>
      <c r="K4" s="140" t="s">
        <v>121</v>
      </c>
      <c r="L4" s="141"/>
      <c r="M4" s="142"/>
      <c r="N4" s="149" t="s">
        <v>11</v>
      </c>
    </row>
    <row r="5" spans="1:14" ht="30" x14ac:dyDescent="0.25">
      <c r="A5" s="491" t="s">
        <v>3</v>
      </c>
      <c r="B5" s="27"/>
      <c r="C5" s="143" t="s">
        <v>35</v>
      </c>
      <c r="D5" s="138" t="s">
        <v>36</v>
      </c>
      <c r="E5" s="138" t="s">
        <v>41</v>
      </c>
      <c r="F5" s="144" t="s">
        <v>185</v>
      </c>
      <c r="G5" s="138" t="s">
        <v>5</v>
      </c>
      <c r="H5" s="138"/>
      <c r="I5" s="138"/>
      <c r="J5" s="144"/>
      <c r="K5" s="143" t="s">
        <v>120</v>
      </c>
      <c r="L5" s="138"/>
      <c r="M5" s="144"/>
      <c r="N5" s="150" t="s">
        <v>38</v>
      </c>
    </row>
    <row r="6" spans="1:14" ht="60" x14ac:dyDescent="0.25">
      <c r="A6" s="167" t="s">
        <v>241</v>
      </c>
      <c r="B6" s="27"/>
      <c r="C6" s="143" t="s">
        <v>37</v>
      </c>
      <c r="D6" s="138" t="s">
        <v>189</v>
      </c>
      <c r="E6" s="138" t="s">
        <v>191</v>
      </c>
      <c r="F6" s="144"/>
      <c r="G6" s="139" t="s">
        <v>50</v>
      </c>
      <c r="H6" s="138"/>
      <c r="I6" s="138"/>
      <c r="J6" s="144"/>
      <c r="K6" s="143" t="s">
        <v>122</v>
      </c>
      <c r="L6" s="138"/>
      <c r="M6" s="144"/>
      <c r="N6" s="151" t="s">
        <v>177</v>
      </c>
    </row>
    <row r="7" spans="1:14" ht="30.75" thickBot="1" x14ac:dyDescent="0.3">
      <c r="A7" s="167" t="s">
        <v>49</v>
      </c>
      <c r="B7" s="27"/>
      <c r="C7" s="145" t="s">
        <v>186</v>
      </c>
      <c r="D7" s="138" t="s">
        <v>188</v>
      </c>
      <c r="E7" s="138"/>
      <c r="F7" s="144"/>
      <c r="G7" s="147"/>
      <c r="H7" s="147"/>
      <c r="I7" s="147"/>
      <c r="J7" s="148"/>
      <c r="K7" s="143" t="s">
        <v>5</v>
      </c>
      <c r="L7" s="138"/>
      <c r="M7" s="144"/>
      <c r="N7" s="150" t="s">
        <v>176</v>
      </c>
    </row>
    <row r="8" spans="1:14" s="372" customFormat="1" x14ac:dyDescent="0.25">
      <c r="A8" s="167" t="s">
        <v>7</v>
      </c>
      <c r="B8" s="27"/>
      <c r="C8" s="145"/>
      <c r="D8" s="138"/>
      <c r="E8" s="138"/>
      <c r="F8" s="144"/>
      <c r="G8" s="138"/>
      <c r="H8" s="138"/>
      <c r="I8" s="138"/>
      <c r="J8" s="138"/>
      <c r="K8" s="143"/>
      <c r="L8" s="138"/>
      <c r="M8" s="144"/>
      <c r="N8" s="150"/>
    </row>
    <row r="9" spans="1:14" x14ac:dyDescent="0.25">
      <c r="A9" s="167" t="s">
        <v>453</v>
      </c>
      <c r="B9" s="27"/>
      <c r="C9" s="143" t="s">
        <v>29</v>
      </c>
      <c r="D9" s="138" t="s">
        <v>32</v>
      </c>
      <c r="E9" s="138"/>
      <c r="F9" s="144"/>
      <c r="G9" s="138"/>
      <c r="H9" s="138"/>
      <c r="I9" s="138"/>
      <c r="J9" s="138"/>
      <c r="K9" s="145" t="s">
        <v>50</v>
      </c>
      <c r="L9" s="138"/>
      <c r="M9" s="144"/>
      <c r="N9" s="150" t="s">
        <v>40</v>
      </c>
    </row>
    <row r="10" spans="1:14" ht="15" customHeight="1" x14ac:dyDescent="0.25">
      <c r="A10" s="167" t="s">
        <v>454</v>
      </c>
      <c r="C10" s="143" t="s">
        <v>31</v>
      </c>
      <c r="D10" s="138" t="s">
        <v>33</v>
      </c>
      <c r="E10" s="138"/>
      <c r="F10" s="144"/>
      <c r="G10" s="138"/>
      <c r="H10" s="138"/>
      <c r="I10" s="138"/>
      <c r="J10" s="138"/>
      <c r="K10" s="143"/>
      <c r="L10" s="138"/>
      <c r="M10" s="144"/>
      <c r="N10" s="150"/>
    </row>
    <row r="11" spans="1:14" ht="15" customHeight="1" thickBot="1" x14ac:dyDescent="0.3">
      <c r="A11" s="167" t="s">
        <v>51</v>
      </c>
      <c r="C11" s="143" t="s">
        <v>187</v>
      </c>
      <c r="D11" s="138" t="s">
        <v>34</v>
      </c>
      <c r="E11" s="138"/>
      <c r="F11" s="144"/>
      <c r="G11" s="138"/>
      <c r="H11" s="138"/>
      <c r="I11" s="138"/>
      <c r="J11" s="138"/>
      <c r="K11" s="143"/>
      <c r="L11" s="138"/>
      <c r="M11" s="144"/>
      <c r="N11" s="152"/>
    </row>
    <row r="12" spans="1:14" ht="15.75" thickBot="1" x14ac:dyDescent="0.3">
      <c r="A12" s="167" t="s">
        <v>52</v>
      </c>
      <c r="B12" s="27"/>
      <c r="C12" s="143" t="s">
        <v>30</v>
      </c>
      <c r="D12" s="138"/>
      <c r="E12" s="138"/>
      <c r="F12" s="144"/>
      <c r="G12" s="138"/>
      <c r="H12" s="138"/>
      <c r="I12" s="138"/>
      <c r="J12" s="138"/>
      <c r="K12" s="146"/>
      <c r="L12" s="147"/>
      <c r="M12" s="148"/>
      <c r="N12" s="138"/>
    </row>
    <row r="13" spans="1:14" ht="45" x14ac:dyDescent="0.25">
      <c r="A13" s="167" t="s">
        <v>53</v>
      </c>
      <c r="B13" s="27"/>
      <c r="C13" s="145" t="s">
        <v>190</v>
      </c>
      <c r="D13" s="138"/>
      <c r="E13" s="138"/>
      <c r="F13" s="144"/>
      <c r="G13" s="138"/>
      <c r="H13" s="138"/>
      <c r="I13" s="138"/>
      <c r="J13" s="138"/>
      <c r="K13" s="138"/>
      <c r="L13" s="138"/>
      <c r="M13" s="138"/>
      <c r="N13" s="138"/>
    </row>
    <row r="14" spans="1:14" x14ac:dyDescent="0.25">
      <c r="A14" s="167" t="s">
        <v>54</v>
      </c>
      <c r="B14" s="27"/>
      <c r="C14" s="143" t="s">
        <v>28</v>
      </c>
      <c r="D14" s="138"/>
      <c r="E14" s="138"/>
      <c r="F14" s="144"/>
      <c r="G14" s="138"/>
      <c r="H14" s="138"/>
      <c r="I14" s="138"/>
      <c r="J14" s="138"/>
      <c r="K14" s="138"/>
      <c r="L14" s="138"/>
      <c r="M14" s="138"/>
      <c r="N14" s="138"/>
    </row>
    <row r="15" spans="1:14" x14ac:dyDescent="0.25">
      <c r="A15" s="166" t="s">
        <v>232</v>
      </c>
      <c r="C15" s="6"/>
      <c r="D15" s="7"/>
      <c r="E15" s="7"/>
      <c r="F15" s="8"/>
      <c r="G15" s="7"/>
      <c r="H15" s="7"/>
      <c r="I15" s="7"/>
      <c r="J15" s="7"/>
      <c r="K15" s="7"/>
      <c r="L15" s="7"/>
      <c r="M15" s="7"/>
      <c r="N15" s="7"/>
    </row>
    <row r="16" spans="1:14" x14ac:dyDescent="0.25">
      <c r="A16" s="166" t="s">
        <v>237</v>
      </c>
      <c r="C16" s="6"/>
      <c r="D16" s="7"/>
      <c r="E16" s="7"/>
      <c r="F16" s="8"/>
      <c r="G16" s="7"/>
      <c r="H16" s="7"/>
      <c r="I16" s="7"/>
      <c r="J16" s="7"/>
      <c r="K16" s="7"/>
      <c r="L16" s="7"/>
      <c r="M16" s="7"/>
      <c r="N16" s="7"/>
    </row>
    <row r="17" spans="1:6" ht="15.75" thickBot="1" x14ac:dyDescent="0.3">
      <c r="A17" s="167" t="s">
        <v>55</v>
      </c>
      <c r="C17" s="9"/>
      <c r="D17" s="10"/>
      <c r="E17" s="10"/>
      <c r="F17" s="11"/>
    </row>
    <row r="18" spans="1:6" x14ac:dyDescent="0.25">
      <c r="A18" s="166" t="s">
        <v>56</v>
      </c>
    </row>
    <row r="19" spans="1:6" x14ac:dyDescent="0.25">
      <c r="A19" s="167" t="s">
        <v>361</v>
      </c>
    </row>
    <row r="20" spans="1:6" x14ac:dyDescent="0.25">
      <c r="A20" s="166" t="s">
        <v>57</v>
      </c>
    </row>
    <row r="21" spans="1:6" x14ac:dyDescent="0.25">
      <c r="A21" s="166" t="s">
        <v>58</v>
      </c>
    </row>
    <row r="22" spans="1:6" x14ac:dyDescent="0.25">
      <c r="A22" s="166" t="s">
        <v>426</v>
      </c>
    </row>
    <row r="23" spans="1:6" x14ac:dyDescent="0.25">
      <c r="A23" s="166" t="s">
        <v>427</v>
      </c>
    </row>
    <row r="24" spans="1:6" x14ac:dyDescent="0.25">
      <c r="A24" s="166" t="s">
        <v>339</v>
      </c>
    </row>
    <row r="25" spans="1:6" x14ac:dyDescent="0.25">
      <c r="A25" s="166" t="s">
        <v>335</v>
      </c>
    </row>
    <row r="26" spans="1:6" x14ac:dyDescent="0.25">
      <c r="A26" s="166" t="s">
        <v>338</v>
      </c>
    </row>
    <row r="27" spans="1:6" x14ac:dyDescent="0.25">
      <c r="A27" s="166" t="s">
        <v>59</v>
      </c>
    </row>
    <row r="28" spans="1:6" ht="30" x14ac:dyDescent="0.25">
      <c r="A28" s="166" t="s">
        <v>60</v>
      </c>
    </row>
    <row r="29" spans="1:6" x14ac:dyDescent="0.25">
      <c r="A29" s="166" t="s">
        <v>61</v>
      </c>
    </row>
    <row r="30" spans="1:6" x14ac:dyDescent="0.25">
      <c r="A30" s="166" t="s">
        <v>372</v>
      </c>
    </row>
    <row r="31" spans="1:6" x14ac:dyDescent="0.25">
      <c r="A31" s="166" t="s">
        <v>329</v>
      </c>
    </row>
    <row r="32" spans="1:6" x14ac:dyDescent="0.25">
      <c r="A32" s="166" t="s">
        <v>330</v>
      </c>
    </row>
    <row r="33" spans="1:1" x14ac:dyDescent="0.25">
      <c r="A33" s="166" t="s">
        <v>324</v>
      </c>
    </row>
    <row r="34" spans="1:1" x14ac:dyDescent="0.25">
      <c r="A34" s="166" t="s">
        <v>62</v>
      </c>
    </row>
    <row r="35" spans="1:1" x14ac:dyDescent="0.25">
      <c r="A35" s="166" t="s">
        <v>231</v>
      </c>
    </row>
    <row r="36" spans="1:1" x14ac:dyDescent="0.25">
      <c r="A36" s="166" t="s">
        <v>63</v>
      </c>
    </row>
    <row r="37" spans="1:1" x14ac:dyDescent="0.25">
      <c r="A37" s="232" t="s">
        <v>64</v>
      </c>
    </row>
    <row r="38" spans="1:1" x14ac:dyDescent="0.25">
      <c r="A38" s="166" t="s">
        <v>65</v>
      </c>
    </row>
    <row r="39" spans="1:1" x14ac:dyDescent="0.25">
      <c r="A39" s="166" t="s">
        <v>66</v>
      </c>
    </row>
    <row r="40" spans="1:1" x14ac:dyDescent="0.25">
      <c r="A40" s="166" t="s">
        <v>67</v>
      </c>
    </row>
    <row r="41" spans="1:1" x14ac:dyDescent="0.25">
      <c r="A41" s="166" t="s">
        <v>246</v>
      </c>
    </row>
    <row r="42" spans="1:1" x14ac:dyDescent="0.25">
      <c r="A42" s="166" t="s">
        <v>68</v>
      </c>
    </row>
    <row r="43" spans="1:1" s="372" customFormat="1" x14ac:dyDescent="0.25">
      <c r="A43" s="412" t="s">
        <v>449</v>
      </c>
    </row>
    <row r="44" spans="1:1" s="372" customFormat="1" x14ac:dyDescent="0.25">
      <c r="A44" s="412" t="s">
        <v>450</v>
      </c>
    </row>
    <row r="45" spans="1:1" s="372" customFormat="1" x14ac:dyDescent="0.25">
      <c r="A45" s="166" t="s">
        <v>69</v>
      </c>
    </row>
    <row r="46" spans="1:1" x14ac:dyDescent="0.25">
      <c r="A46" s="166" t="s">
        <v>459</v>
      </c>
    </row>
    <row r="47" spans="1:1" x14ac:dyDescent="0.25">
      <c r="A47" s="166" t="s">
        <v>460</v>
      </c>
    </row>
    <row r="48" spans="1:1" x14ac:dyDescent="0.25">
      <c r="A48" s="166" t="s">
        <v>70</v>
      </c>
    </row>
    <row r="49" spans="1:1" x14ac:dyDescent="0.25">
      <c r="A49" s="166" t="s">
        <v>71</v>
      </c>
    </row>
    <row r="50" spans="1:1" x14ac:dyDescent="0.25">
      <c r="A50" s="166" t="s">
        <v>0</v>
      </c>
    </row>
    <row r="51" spans="1:1" x14ac:dyDescent="0.25">
      <c r="A51" s="412" t="s">
        <v>72</v>
      </c>
    </row>
    <row r="52" spans="1:1" x14ac:dyDescent="0.25">
      <c r="A52" s="166" t="s">
        <v>314</v>
      </c>
    </row>
    <row r="53" spans="1:1" x14ac:dyDescent="0.25">
      <c r="A53" s="166" t="s">
        <v>391</v>
      </c>
    </row>
    <row r="54" spans="1:1" x14ac:dyDescent="0.25">
      <c r="A54" s="166" t="s">
        <v>312</v>
      </c>
    </row>
    <row r="55" spans="1:1" x14ac:dyDescent="0.25">
      <c r="A55" s="166" t="s">
        <v>215</v>
      </c>
    </row>
    <row r="56" spans="1:1" x14ac:dyDescent="0.25">
      <c r="A56" s="166" t="s">
        <v>73</v>
      </c>
    </row>
    <row r="57" spans="1:1" x14ac:dyDescent="0.25">
      <c r="A57" s="166" t="s">
        <v>74</v>
      </c>
    </row>
    <row r="58" spans="1:1" x14ac:dyDescent="0.25">
      <c r="A58" s="166" t="s">
        <v>266</v>
      </c>
    </row>
    <row r="59" spans="1:1" x14ac:dyDescent="0.25">
      <c r="A59" s="168" t="s">
        <v>75</v>
      </c>
    </row>
    <row r="60" spans="1:1" x14ac:dyDescent="0.25">
      <c r="A60" s="166" t="s">
        <v>455</v>
      </c>
    </row>
    <row r="61" spans="1:1" x14ac:dyDescent="0.25">
      <c r="A61" s="166" t="s">
        <v>456</v>
      </c>
    </row>
    <row r="62" spans="1:1" x14ac:dyDescent="0.25">
      <c r="A62" s="166" t="s">
        <v>409</v>
      </c>
    </row>
    <row r="63" spans="1:1" x14ac:dyDescent="0.25">
      <c r="A63" s="166" t="s">
        <v>457</v>
      </c>
    </row>
    <row r="64" spans="1:1" x14ac:dyDescent="0.25">
      <c r="A64" s="166" t="s">
        <v>76</v>
      </c>
    </row>
    <row r="65" spans="1:1" x14ac:dyDescent="0.25">
      <c r="A65" s="166" t="s">
        <v>77</v>
      </c>
    </row>
    <row r="66" spans="1:1" x14ac:dyDescent="0.25">
      <c r="A66" s="166" t="s">
        <v>79</v>
      </c>
    </row>
    <row r="67" spans="1:1" x14ac:dyDescent="0.25">
      <c r="A67" s="166" t="s">
        <v>78</v>
      </c>
    </row>
    <row r="68" spans="1:1" x14ac:dyDescent="0.25">
      <c r="A68" s="166" t="s">
        <v>78</v>
      </c>
    </row>
    <row r="69" spans="1:1" x14ac:dyDescent="0.25">
      <c r="A69" s="169" t="s">
        <v>423</v>
      </c>
    </row>
    <row r="70" spans="1:1" x14ac:dyDescent="0.25">
      <c r="A70" s="166" t="s">
        <v>80</v>
      </c>
    </row>
    <row r="71" spans="1:1" x14ac:dyDescent="0.25">
      <c r="A71" s="212" t="s">
        <v>81</v>
      </c>
    </row>
    <row r="72" spans="1:1" x14ac:dyDescent="0.25">
      <c r="A72" s="213" t="s">
        <v>239</v>
      </c>
    </row>
    <row r="73" spans="1:1" x14ac:dyDescent="0.25">
      <c r="A73" s="214" t="s">
        <v>82</v>
      </c>
    </row>
    <row r="74" spans="1:1" x14ac:dyDescent="0.25">
      <c r="A74" s="214" t="s">
        <v>210</v>
      </c>
    </row>
    <row r="75" spans="1:1" x14ac:dyDescent="0.25">
      <c r="A75" s="214" t="s">
        <v>83</v>
      </c>
    </row>
    <row r="76" spans="1:1" x14ac:dyDescent="0.25">
      <c r="A76" s="215" t="s">
        <v>84</v>
      </c>
    </row>
    <row r="77" spans="1:1" x14ac:dyDescent="0.25">
      <c r="A77" s="232" t="s">
        <v>418</v>
      </c>
    </row>
    <row r="78" spans="1:1" x14ac:dyDescent="0.25">
      <c r="A78" s="232" t="s">
        <v>85</v>
      </c>
    </row>
    <row r="79" spans="1:1" x14ac:dyDescent="0.25">
      <c r="A79" s="232" t="s">
        <v>86</v>
      </c>
    </row>
    <row r="80" spans="1:1" x14ac:dyDescent="0.25">
      <c r="A80" s="232" t="s">
        <v>218</v>
      </c>
    </row>
    <row r="81" spans="1:1" x14ac:dyDescent="0.25">
      <c r="A81" s="232" t="s">
        <v>87</v>
      </c>
    </row>
    <row r="82" spans="1:1" x14ac:dyDescent="0.25">
      <c r="A82" s="418" t="s">
        <v>458</v>
      </c>
    </row>
    <row r="83" spans="1:1" x14ac:dyDescent="0.25">
      <c r="A83" s="418"/>
    </row>
  </sheetData>
  <sortState xmlns:xlrd2="http://schemas.microsoft.com/office/spreadsheetml/2017/richdata2" ref="D5:D9">
    <sortCondition ref="D5"/>
  </sortState>
  <mergeCells count="3">
    <mergeCell ref="C2:F2"/>
    <mergeCell ref="G2:J2"/>
    <mergeCell ref="K2:M2"/>
  </mergeCells>
  <conditionalFormatting sqref="C5:C8">
    <cfRule type="duplicateValues" dxfId="0"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R68"/>
  <sheetViews>
    <sheetView showGridLines="0" showRowColHeaders="0" zoomScale="90" zoomScaleNormal="90" workbookViewId="0">
      <pane xSplit="1" ySplit="8" topLeftCell="B9" activePane="bottomRight" state="frozen"/>
      <selection activeCell="D8" sqref="D8"/>
      <selection pane="topRight" activeCell="D8" sqref="D8"/>
      <selection pane="bottomLeft" activeCell="D8" sqref="D8"/>
      <selection pane="bottomRight" activeCell="B8" sqref="B8"/>
    </sheetView>
  </sheetViews>
  <sheetFormatPr defaultColWidth="9.140625" defaultRowHeight="15" x14ac:dyDescent="0.25"/>
  <cols>
    <col min="1" max="1" width="40.7109375" style="57" customWidth="1"/>
    <col min="2" max="2" width="15" style="58" bestFit="1" customWidth="1"/>
    <col min="3" max="3" width="12.5703125" style="58" customWidth="1"/>
    <col min="4" max="4" width="10.85546875" style="58" customWidth="1"/>
    <col min="5" max="5" width="12.5703125" style="58" customWidth="1"/>
    <col min="6" max="6" width="11.7109375" style="58" customWidth="1"/>
    <col min="7" max="7" width="8.7109375" style="58" customWidth="1"/>
    <col min="8" max="8" width="9.5703125" style="58" customWidth="1"/>
    <col min="9" max="9" width="10.42578125" style="58" customWidth="1"/>
    <col min="10" max="10" width="8.7109375" style="58" customWidth="1"/>
    <col min="11" max="11" width="20.28515625" style="58" customWidth="1"/>
    <col min="12" max="12" width="16" style="58" customWidth="1"/>
    <col min="13" max="14" width="10.7109375" style="58" customWidth="1"/>
    <col min="15" max="15" width="15.140625" style="58" customWidth="1"/>
    <col min="16" max="16" width="12.140625" style="58" customWidth="1"/>
    <col min="17" max="17" width="39.42578125" style="58" customWidth="1"/>
    <col min="18" max="18" width="12.42578125" style="58" customWidth="1"/>
    <col min="19" max="16384" width="9.140625" style="58"/>
  </cols>
  <sheetData>
    <row r="1" spans="1:18" x14ac:dyDescent="0.25">
      <c r="A1" s="69" t="str">
        <f>+'Front page'!A1:B1</f>
        <v>Last revised: 11/9/2020</v>
      </c>
    </row>
    <row r="2" spans="1:18" x14ac:dyDescent="0.25">
      <c r="A2" s="566" t="str">
        <f>+'Front page'!A2:A6</f>
        <v xml:space="preserve">This work product was supported under Cooperative Agreements 12-25-A-5357, 15-SCIDX-NY-0001, and 18-SCIDX-NY-0001 A01, between the US FDA, USDA, and Cornell University.  The information and viewpoints in this product do not necessarily reflect the viewpoints and policies of the supporting organization, cooperating organizations, or Cornell University. 
To suggest edits, updates, or additional products, please contact Donna Clements (dmp274@cornell.edu, 909-552-4355). </v>
      </c>
      <c r="C2" s="59"/>
      <c r="D2" s="59"/>
      <c r="E2" s="59"/>
    </row>
    <row r="3" spans="1:18" x14ac:dyDescent="0.25">
      <c r="A3" s="566"/>
      <c r="C3" s="59"/>
      <c r="D3" s="59"/>
      <c r="E3" s="59"/>
    </row>
    <row r="4" spans="1:18" x14ac:dyDescent="0.25">
      <c r="A4" s="566"/>
      <c r="C4" s="59"/>
      <c r="D4" s="59"/>
      <c r="E4" s="59"/>
    </row>
    <row r="5" spans="1:18" x14ac:dyDescent="0.25">
      <c r="A5" s="566"/>
      <c r="C5" s="59"/>
      <c r="D5" s="59"/>
      <c r="E5" s="59"/>
    </row>
    <row r="6" spans="1:18" ht="15.75" thickBot="1" x14ac:dyDescent="0.3">
      <c r="A6" s="566"/>
      <c r="C6" s="59"/>
      <c r="D6" s="59"/>
      <c r="E6" s="59"/>
    </row>
    <row r="7" spans="1:18" ht="15.75" thickBot="1" x14ac:dyDescent="0.3">
      <c r="D7" s="571" t="s">
        <v>19</v>
      </c>
      <c r="E7" s="572"/>
      <c r="F7" s="572"/>
      <c r="G7" s="572"/>
      <c r="H7" s="571" t="s">
        <v>24</v>
      </c>
      <c r="I7" s="572"/>
      <c r="J7" s="573"/>
      <c r="K7" s="571" t="str">
        <f>+'Full Database (hide)'!M2</f>
        <v>Other Labeled Uses</v>
      </c>
      <c r="L7" s="572"/>
      <c r="M7" s="571" t="s">
        <v>15</v>
      </c>
      <c r="N7" s="572"/>
      <c r="O7" s="573"/>
    </row>
    <row r="8" spans="1:18" ht="90.75" thickBot="1" x14ac:dyDescent="0.3">
      <c r="A8" s="129" t="str">
        <f>+'Full Database (hide)'!A3</f>
        <v>EPA-Labeled Product Name</v>
      </c>
      <c r="B8" s="68" t="s">
        <v>45</v>
      </c>
      <c r="C8" s="52" t="s">
        <v>42</v>
      </c>
      <c r="D8" s="19" t="e">
        <f>+'Full Database (hide)'!#REF!</f>
        <v>#REF!</v>
      </c>
      <c r="E8" s="20" t="e">
        <f>+'Full Database (hide)'!#REF!</f>
        <v>#REF!</v>
      </c>
      <c r="F8" s="20" t="e">
        <f>+'Full Database (hide)'!#REF!</f>
        <v>#REF!</v>
      </c>
      <c r="G8" s="21" t="e">
        <f>+'Full Database (hide)'!#REF!</f>
        <v>#REF!</v>
      </c>
      <c r="H8" s="22" t="e">
        <f>+'Full Database (hide)'!#REF!</f>
        <v>#REF!</v>
      </c>
      <c r="I8" s="20" t="e">
        <f>+'Full Database (hide)'!#REF!</f>
        <v>#REF!</v>
      </c>
      <c r="J8" s="21" t="str">
        <f>+'Full Database (hide)'!L3</f>
        <v>Public health</v>
      </c>
      <c r="K8" s="23" t="str">
        <f>+'Full Database (hide)'!M3</f>
        <v>Organic Materials Review Institute (OMRI) Listing</v>
      </c>
      <c r="L8" s="24" t="str">
        <f>+'Full Database (hide)'!N3</f>
        <v>EPA Registration Number</v>
      </c>
      <c r="M8" s="19" t="str">
        <f>+'Full Database (hide)'!O3</f>
        <v>Link to EPA Label</v>
      </c>
      <c r="N8" s="20" t="str">
        <f>+'Full Database (hide)'!Q3</f>
        <v xml:space="preserve">Labeled For Use in Fruit and Vegetable Wash Water? </v>
      </c>
      <c r="O8" s="21" t="str">
        <f>+'Full Database (hide)'!S3</f>
        <v>Contains Efficacy Statement to Control Public Health Organisms?</v>
      </c>
      <c r="P8" s="18" t="str">
        <f>+'Full Database (hide)'!T3</f>
        <v>Labeled Use Info Based on Version Date:</v>
      </c>
      <c r="Q8" s="90" t="str">
        <f>+'Full Database (hide)'!V3</f>
        <v xml:space="preserve">Notes </v>
      </c>
      <c r="R8" s="53" t="s">
        <v>44</v>
      </c>
    </row>
    <row r="9" spans="1:18" x14ac:dyDescent="0.25">
      <c r="A9" s="60" t="str">
        <f>'Full Database (hide)'!A4</f>
        <v>Agchlor 310</v>
      </c>
      <c r="B9" s="61"/>
      <c r="C9" s="124"/>
      <c r="D9" s="70" t="e">
        <f>'Full Database (hide)'!#REF!</f>
        <v>#REF!</v>
      </c>
      <c r="E9" s="71" t="e">
        <f>'Full Database (hide)'!#REF!</f>
        <v>#REF!</v>
      </c>
      <c r="F9" s="71" t="e">
        <f>'Full Database (hide)'!#REF!</f>
        <v>#REF!</v>
      </c>
      <c r="G9" s="72" t="e">
        <f>'Full Database (hide)'!#REF!</f>
        <v>#REF!</v>
      </c>
      <c r="H9" s="70" t="e">
        <f>'Full Database (hide)'!#REF!</f>
        <v>#REF!</v>
      </c>
      <c r="I9" s="71" t="e">
        <f>'Full Database (hide)'!#REF!</f>
        <v>#REF!</v>
      </c>
      <c r="J9" s="73" t="str">
        <f>'Full Database (hide)'!L4</f>
        <v>No</v>
      </c>
      <c r="K9" s="74" t="str">
        <f>'Full Database (hide)'!M4</f>
        <v>Not listed</v>
      </c>
      <c r="L9" s="75" t="str">
        <f>'Full Database (hide)'!N4</f>
        <v>2792-62</v>
      </c>
      <c r="M9" s="127" t="str">
        <f>HYPERLINK('Full Database (hide)'!O4,"Label PDF")</f>
        <v>Label PDF</v>
      </c>
      <c r="N9" s="76" t="s">
        <v>179</v>
      </c>
      <c r="O9" s="77" t="s">
        <v>179</v>
      </c>
      <c r="P9" s="78">
        <f>'Full Database (hide)'!T4</f>
        <v>41052</v>
      </c>
      <c r="Q9" s="79" t="str">
        <f>+'Full Database (hide)'!V4</f>
        <v>None</v>
      </c>
      <c r="R9" s="54"/>
    </row>
    <row r="10" spans="1:18" ht="45" x14ac:dyDescent="0.25">
      <c r="A10" s="63" t="str">
        <f>'Full Database (hide)'!A5</f>
        <v>Alpet D2</v>
      </c>
      <c r="B10" s="64"/>
      <c r="C10" s="125"/>
      <c r="D10" s="80" t="e">
        <f>'Full Database (hide)'!#REF!</f>
        <v>#REF!</v>
      </c>
      <c r="E10" s="81" t="e">
        <f>'Full Database (hide)'!#REF!</f>
        <v>#REF!</v>
      </c>
      <c r="F10" s="81" t="e">
        <f>'Full Database (hide)'!#REF!</f>
        <v>#REF!</v>
      </c>
      <c r="G10" s="82" t="e">
        <f>'Full Database (hide)'!#REF!</f>
        <v>#REF!</v>
      </c>
      <c r="H10" s="80" t="e">
        <f>'Full Database (hide)'!#REF!</f>
        <v>#REF!</v>
      </c>
      <c r="I10" s="81" t="e">
        <f>'Full Database (hide)'!#REF!</f>
        <v>#REF!</v>
      </c>
      <c r="J10" s="83" t="str">
        <f>'Full Database (hide)'!L5</f>
        <v>For Food Contact Surfaces</v>
      </c>
      <c r="K10" s="84" t="str">
        <f>'Full Database (hide)'!M5</f>
        <v>Not listed</v>
      </c>
      <c r="L10" s="85" t="str">
        <f>'Full Database (hide)'!N5</f>
        <v>73232-1</v>
      </c>
      <c r="M10" s="127" t="str">
        <f>HYPERLINK('Full Database (hide)'!O5,"Label PDF")</f>
        <v>Label PDF</v>
      </c>
      <c r="N10" s="86" t="s">
        <v>179</v>
      </c>
      <c r="O10" s="87" t="s">
        <v>179</v>
      </c>
      <c r="P10" s="88">
        <f>'Full Database (hide)'!T5</f>
        <v>43942</v>
      </c>
      <c r="Q10" s="89" t="str">
        <f>'Full Database (hide)'!V5</f>
        <v xml:space="preserve">None </v>
      </c>
      <c r="R10" s="55"/>
    </row>
    <row r="11" spans="1:18" x14ac:dyDescent="0.25">
      <c r="A11" s="63" t="str">
        <f>'Full Database (hide)'!A6</f>
        <v>Anthium Dioxcide</v>
      </c>
      <c r="B11" s="64"/>
      <c r="C11" s="125"/>
      <c r="D11" s="80" t="e">
        <f>'Full Database (hide)'!#REF!</f>
        <v>#REF!</v>
      </c>
      <c r="E11" s="81" t="e">
        <f>'Full Database (hide)'!#REF!</f>
        <v>#REF!</v>
      </c>
      <c r="F11" s="81" t="e">
        <f>'Full Database (hide)'!#REF!</f>
        <v>#REF!</v>
      </c>
      <c r="G11" s="82" t="e">
        <f>'Full Database (hide)'!#REF!</f>
        <v>#REF!</v>
      </c>
      <c r="H11" s="80" t="e">
        <f>'Full Database (hide)'!#REF!</f>
        <v>#REF!</v>
      </c>
      <c r="I11" s="81" t="e">
        <f>'Full Database (hide)'!#REF!</f>
        <v>#REF!</v>
      </c>
      <c r="J11" s="83" t="str">
        <f>'Full Database (hide)'!L6</f>
        <v>No</v>
      </c>
      <c r="K11" s="84" t="str">
        <f>'Full Database (hide)'!M6</f>
        <v>Not listed</v>
      </c>
      <c r="L11" s="85" t="str">
        <f>'Full Database (hide)'!N6</f>
        <v>9150-2</v>
      </c>
      <c r="M11" s="127" t="str">
        <f>HYPERLINK('Full Database (hide)'!O6,"Label PDF")</f>
        <v>Label PDF</v>
      </c>
      <c r="N11" s="86" t="s">
        <v>179</v>
      </c>
      <c r="O11" s="87" t="s">
        <v>179</v>
      </c>
      <c r="P11" s="88">
        <f>'Full Database (hide)'!T6</f>
        <v>43927</v>
      </c>
      <c r="Q11" s="89" t="str">
        <f>'Full Database (hide)'!V6</f>
        <v>None</v>
      </c>
      <c r="R11" s="55"/>
    </row>
    <row r="12" spans="1:18" ht="90" x14ac:dyDescent="0.25">
      <c r="A12" s="63" t="str">
        <f>'Full Database (hide)'!A7</f>
        <v>Antimicrobial Fruit and Vegetable Treatment</v>
      </c>
      <c r="B12" s="64"/>
      <c r="C12" s="125"/>
      <c r="D12" s="80" t="e">
        <f>'Full Database (hide)'!#REF!</f>
        <v>#REF!</v>
      </c>
      <c r="E12" s="81" t="e">
        <f>'Full Database (hide)'!#REF!</f>
        <v>#REF!</v>
      </c>
      <c r="F12" s="81" t="e">
        <f>'Full Database (hide)'!#REF!</f>
        <v>#REF!</v>
      </c>
      <c r="G12" s="82" t="e">
        <f>'Full Database (hide)'!#REF!</f>
        <v>#REF!</v>
      </c>
      <c r="H12" s="80" t="e">
        <f>'Full Database (hide)'!#REF!</f>
        <v>#REF!</v>
      </c>
      <c r="I12" s="81" t="e">
        <f>'Full Database (hide)'!#REF!</f>
        <v>#REF!</v>
      </c>
      <c r="J12" s="83" t="str">
        <f>'Full Database (hide)'!L7</f>
        <v>For Washing Fruits and Vegetables</v>
      </c>
      <c r="K12" s="84" t="str">
        <f>'Full Database (hide)'!M7</f>
        <v>Not listed</v>
      </c>
      <c r="L12" s="85" t="str">
        <f>'Full Database (hide)'!N7</f>
        <v>1677-234</v>
      </c>
      <c r="M12" s="127" t="str">
        <f>HYPERLINK('Full Database (hide)'!O7,"Label PDF")</f>
        <v>Label PDF</v>
      </c>
      <c r="N12" s="86" t="s">
        <v>179</v>
      </c>
      <c r="O12" s="87" t="s">
        <v>179</v>
      </c>
      <c r="P12" s="88">
        <f>'Full Database (hide)'!T7</f>
        <v>43039</v>
      </c>
      <c r="Q12" s="89" t="str">
        <f>'Full Database (hide)'!V7</f>
        <v>None</v>
      </c>
      <c r="R12" s="55"/>
    </row>
    <row r="13" spans="1:18" ht="45" x14ac:dyDescent="0.25">
      <c r="A13" s="63" t="str">
        <f>'Full Database (hide)'!A8</f>
        <v>BioSide HS 15% (Sublabel A)</v>
      </c>
      <c r="B13" s="64"/>
      <c r="C13" s="125"/>
      <c r="D13" s="80" t="e">
        <f>'Full Database (hide)'!#REF!</f>
        <v>#REF!</v>
      </c>
      <c r="E13" s="81" t="e">
        <f>'Full Database (hide)'!#REF!</f>
        <v>#REF!</v>
      </c>
      <c r="F13" s="81" t="e">
        <f>'Full Database (hide)'!#REF!</f>
        <v>#REF!</v>
      </c>
      <c r="G13" s="82" t="e">
        <f>'Full Database (hide)'!#REF!</f>
        <v>#REF!</v>
      </c>
      <c r="H13" s="80" t="e">
        <f>'Full Database (hide)'!#REF!</f>
        <v>#REF!</v>
      </c>
      <c r="I13" s="81" t="e">
        <f>'Full Database (hide)'!#REF!</f>
        <v>#REF!</v>
      </c>
      <c r="J13" s="83" t="str">
        <f>'Full Database (hide)'!L8</f>
        <v>For Food Contact Surfaces</v>
      </c>
      <c r="K13" s="84" t="str">
        <f>'Full Database (hide)'!M8</f>
        <v>See Notes for restrictions</v>
      </c>
      <c r="L13" s="85" t="str">
        <f>'Full Database (hide)'!N8</f>
        <v>63838-2</v>
      </c>
      <c r="M13" s="127" t="str">
        <f>HYPERLINK('Full Database (hide)'!O8,"Label PDF")</f>
        <v>Label PDF</v>
      </c>
      <c r="N13" s="86" t="s">
        <v>179</v>
      </c>
      <c r="O13" s="87" t="s">
        <v>179</v>
      </c>
      <c r="P13" s="88">
        <f>'Full Database (hide)'!T8</f>
        <v>43882</v>
      </c>
      <c r="Q13" s="89" t="str">
        <f>'Full Database (hide)'!V8</f>
        <v>OMRI Restrictions:  
Allowed as a Processing Santizer; 
Allowed with Restrictions for Pest Control</v>
      </c>
      <c r="R13" s="55"/>
    </row>
    <row r="14" spans="1:18" ht="45" x14ac:dyDescent="0.25">
      <c r="A14" s="63" t="str">
        <f>'Full Database (hide)'!A9</f>
        <v>BioSide HS 15% (Sublabel B)</v>
      </c>
      <c r="B14" s="64"/>
      <c r="C14" s="125"/>
      <c r="D14" s="80" t="e">
        <f>'Full Database (hide)'!#REF!</f>
        <v>#REF!</v>
      </c>
      <c r="E14" s="81" t="e">
        <f>'Full Database (hide)'!#REF!</f>
        <v>#REF!</v>
      </c>
      <c r="F14" s="81" t="e">
        <f>'Full Database (hide)'!#REF!</f>
        <v>#REF!</v>
      </c>
      <c r="G14" s="82" t="e">
        <f>'Full Database (hide)'!#REF!</f>
        <v>#REF!</v>
      </c>
      <c r="H14" s="80" t="e">
        <f>'Full Database (hide)'!#REF!</f>
        <v>#REF!</v>
      </c>
      <c r="I14" s="81" t="e">
        <f>'Full Database (hide)'!#REF!</f>
        <v>#REF!</v>
      </c>
      <c r="J14" s="83" t="str">
        <f>'Full Database (hide)'!L9</f>
        <v>For Food Contact Surfaces</v>
      </c>
      <c r="K14" s="84" t="str">
        <f>'Full Database (hide)'!M9</f>
        <v>See Notes for restrictions</v>
      </c>
      <c r="L14" s="85" t="str">
        <f>'Full Database (hide)'!N9</f>
        <v>63838-2</v>
      </c>
      <c r="M14" s="127" t="str">
        <f>HYPERLINK('Full Database (hide)'!O9,"Label PDF")</f>
        <v>Label PDF</v>
      </c>
      <c r="N14" s="86" t="s">
        <v>179</v>
      </c>
      <c r="O14" s="87" t="s">
        <v>179</v>
      </c>
      <c r="P14" s="88">
        <f>'Full Database (hide)'!T9</f>
        <v>43882</v>
      </c>
      <c r="Q14" s="89" t="str">
        <f>'Full Database (hide)'!V9</f>
        <v>OMRI Restrictions:  
Allowed as a Processing Santizer; 
Allowed with Restrictions for Pest Control</v>
      </c>
      <c r="R14" s="55"/>
    </row>
    <row r="15" spans="1:18" x14ac:dyDescent="0.25">
      <c r="A15" s="63" t="str">
        <f>'Full Database (hide)'!A10</f>
        <v>Bromicide 4000</v>
      </c>
      <c r="B15" s="64"/>
      <c r="C15" s="125"/>
      <c r="D15" s="80" t="e">
        <f>'Full Database (hide)'!#REF!</f>
        <v>#REF!</v>
      </c>
      <c r="E15" s="81" t="e">
        <f>'Full Database (hide)'!#REF!</f>
        <v>#REF!</v>
      </c>
      <c r="F15" s="81" t="e">
        <f>'Full Database (hide)'!#REF!</f>
        <v>#REF!</v>
      </c>
      <c r="G15" s="82" t="e">
        <f>'Full Database (hide)'!#REF!</f>
        <v>#REF!</v>
      </c>
      <c r="H15" s="80" t="e">
        <f>'Full Database (hide)'!#REF!</f>
        <v>#REF!</v>
      </c>
      <c r="I15" s="81" t="e">
        <f>'Full Database (hide)'!#REF!</f>
        <v>#REF!</v>
      </c>
      <c r="J15" s="83" t="str">
        <f>'Full Database (hide)'!L10</f>
        <v>No</v>
      </c>
      <c r="K15" s="84" t="str">
        <f>'Full Database (hide)'!M10</f>
        <v>Not listed</v>
      </c>
      <c r="L15" s="85" t="str">
        <f>'Full Database (hide)'!N10</f>
        <v>83451-17</v>
      </c>
      <c r="M15" s="127" t="str">
        <f>HYPERLINK('Full Database (hide)'!O10,"Label PDF")</f>
        <v>Label PDF</v>
      </c>
      <c r="N15" s="86" t="s">
        <v>179</v>
      </c>
      <c r="O15" s="87" t="s">
        <v>179</v>
      </c>
      <c r="P15" s="88">
        <f>'Full Database (hide)'!T10</f>
        <v>42369</v>
      </c>
      <c r="Q15" s="89" t="str">
        <f>'Full Database (hide)'!V10</f>
        <v>None</v>
      </c>
      <c r="R15" s="55"/>
    </row>
    <row r="16" spans="1:18" x14ac:dyDescent="0.25">
      <c r="A16" s="63" t="str">
        <f>'Full Database (hide)'!A11</f>
        <v>Bromide Plus</v>
      </c>
      <c r="B16" s="64"/>
      <c r="C16" s="125"/>
      <c r="D16" s="80" t="e">
        <f>'Full Database (hide)'!#REF!</f>
        <v>#REF!</v>
      </c>
      <c r="E16" s="81" t="e">
        <f>'Full Database (hide)'!#REF!</f>
        <v>#REF!</v>
      </c>
      <c r="F16" s="81" t="e">
        <f>'Full Database (hide)'!#REF!</f>
        <v>#REF!</v>
      </c>
      <c r="G16" s="82" t="e">
        <f>'Full Database (hide)'!#REF!</f>
        <v>#REF!</v>
      </c>
      <c r="H16" s="80" t="e">
        <f>'Full Database (hide)'!#REF!</f>
        <v>#REF!</v>
      </c>
      <c r="I16" s="81" t="e">
        <f>'Full Database (hide)'!#REF!</f>
        <v>#REF!</v>
      </c>
      <c r="J16" s="83" t="str">
        <f>'Full Database (hide)'!L11</f>
        <v>No</v>
      </c>
      <c r="K16" s="84" t="str">
        <f>'Full Database (hide)'!M11</f>
        <v>Not listed</v>
      </c>
      <c r="L16" s="85" t="str">
        <f>'Full Database (hide)'!N11</f>
        <v>8622-49</v>
      </c>
      <c r="M16" s="127" t="str">
        <f>HYPERLINK('Full Database (hide)'!O11,"Label PDF")</f>
        <v>Label PDF</v>
      </c>
      <c r="N16" s="86" t="s">
        <v>179</v>
      </c>
      <c r="O16" s="87" t="s">
        <v>179</v>
      </c>
      <c r="P16" s="88">
        <f>'Full Database (hide)'!T11</f>
        <v>41493</v>
      </c>
      <c r="Q16" s="89" t="str">
        <f>'Full Database (hide)'!V11</f>
        <v>None</v>
      </c>
      <c r="R16" s="55"/>
    </row>
    <row r="17" spans="1:18" x14ac:dyDescent="0.25">
      <c r="A17" s="63" t="str">
        <f>'Full Database (hide)'!A12</f>
        <v>Busan 6040</v>
      </c>
      <c r="B17" s="64"/>
      <c r="C17" s="125"/>
      <c r="D17" s="80" t="e">
        <f>'Full Database (hide)'!#REF!</f>
        <v>#REF!</v>
      </c>
      <c r="E17" s="81" t="e">
        <f>'Full Database (hide)'!#REF!</f>
        <v>#REF!</v>
      </c>
      <c r="F17" s="81" t="e">
        <f>'Full Database (hide)'!#REF!</f>
        <v>#REF!</v>
      </c>
      <c r="G17" s="82" t="e">
        <f>'Full Database (hide)'!#REF!</f>
        <v>#REF!</v>
      </c>
      <c r="H17" s="80" t="e">
        <f>'Full Database (hide)'!#REF!</f>
        <v>#REF!</v>
      </c>
      <c r="I17" s="81" t="e">
        <f>'Full Database (hide)'!#REF!</f>
        <v>#REF!</v>
      </c>
      <c r="J17" s="83" t="str">
        <f>'Full Database (hide)'!L12</f>
        <v>No</v>
      </c>
      <c r="K17" s="84" t="str">
        <f>'Full Database (hide)'!M12</f>
        <v>Not listed</v>
      </c>
      <c r="L17" s="85" t="str">
        <f>'Full Database (hide)'!N12</f>
        <v>1448-345</v>
      </c>
      <c r="M17" s="127" t="str">
        <f>HYPERLINK('Full Database (hide)'!O12,"Label PDF")</f>
        <v>Label PDF</v>
      </c>
      <c r="N17" s="86" t="s">
        <v>179</v>
      </c>
      <c r="O17" s="87" t="s">
        <v>179</v>
      </c>
      <c r="P17" s="88">
        <f>'Full Database (hide)'!T12</f>
        <v>41248</v>
      </c>
      <c r="Q17" s="89" t="str">
        <f>'Full Database (hide)'!V12</f>
        <v>None</v>
      </c>
      <c r="R17" s="55"/>
    </row>
    <row r="18" spans="1:18" x14ac:dyDescent="0.25">
      <c r="A18" s="63" t="str">
        <f>'Full Database (hide)'!A13</f>
        <v>Carnebon 200</v>
      </c>
      <c r="B18" s="64"/>
      <c r="C18" s="125"/>
      <c r="D18" s="80" t="e">
        <f>'Full Database (hide)'!#REF!</f>
        <v>#REF!</v>
      </c>
      <c r="E18" s="81" t="e">
        <f>'Full Database (hide)'!#REF!</f>
        <v>#REF!</v>
      </c>
      <c r="F18" s="81" t="e">
        <f>'Full Database (hide)'!#REF!</f>
        <v>#REF!</v>
      </c>
      <c r="G18" s="82" t="e">
        <f>'Full Database (hide)'!#REF!</f>
        <v>#REF!</v>
      </c>
      <c r="H18" s="80" t="e">
        <f>'Full Database (hide)'!#REF!</f>
        <v>#REF!</v>
      </c>
      <c r="I18" s="81" t="e">
        <f>'Full Database (hide)'!#REF!</f>
        <v>#REF!</v>
      </c>
      <c r="J18" s="83" t="str">
        <f>'Full Database (hide)'!L13</f>
        <v>No</v>
      </c>
      <c r="K18" s="84" t="str">
        <f>'Full Database (hide)'!M13</f>
        <v>Not listed</v>
      </c>
      <c r="L18" s="85" t="str">
        <f>'Full Database (hide)'!N13</f>
        <v>9150-3</v>
      </c>
      <c r="M18" s="127" t="str">
        <f>HYPERLINK('Full Database (hide)'!O13,"Label PDF")</f>
        <v>Label PDF</v>
      </c>
      <c r="N18" s="86" t="s">
        <v>179</v>
      </c>
      <c r="O18" s="87" t="s">
        <v>179</v>
      </c>
      <c r="P18" s="88">
        <f>'Full Database (hide)'!T13</f>
        <v>43963</v>
      </c>
      <c r="Q18" s="89" t="str">
        <f>'Full Database (hide)'!V13</f>
        <v>None</v>
      </c>
      <c r="R18" s="55"/>
    </row>
    <row r="19" spans="1:18" ht="45" x14ac:dyDescent="0.25">
      <c r="A19" s="63" t="str">
        <f>'Full Database (hide)'!A14</f>
        <v>CLB</v>
      </c>
      <c r="B19" s="64"/>
      <c r="C19" s="125"/>
      <c r="D19" s="80" t="e">
        <f>'Full Database (hide)'!#REF!</f>
        <v>#REF!</v>
      </c>
      <c r="E19" s="81" t="e">
        <f>'Full Database (hide)'!#REF!</f>
        <v>#REF!</v>
      </c>
      <c r="F19" s="81" t="e">
        <f>'Full Database (hide)'!#REF!</f>
        <v>#REF!</v>
      </c>
      <c r="G19" s="82" t="e">
        <f>'Full Database (hide)'!#REF!</f>
        <v>#REF!</v>
      </c>
      <c r="H19" s="80" t="e">
        <f>'Full Database (hide)'!#REF!</f>
        <v>#REF!</v>
      </c>
      <c r="I19" s="81" t="e">
        <f>'Full Database (hide)'!#REF!</f>
        <v>#REF!</v>
      </c>
      <c r="J19" s="83" t="str">
        <f>'Full Database (hide)'!L14</f>
        <v>For Food Contact Surfaces</v>
      </c>
      <c r="K19" s="84" t="str">
        <f>'Full Database (hide)'!M14</f>
        <v>Not listed</v>
      </c>
      <c r="L19" s="85" t="str">
        <f>'Full Database (hide)'!N14</f>
        <v>5813-111</v>
      </c>
      <c r="M19" s="127" t="str">
        <f>HYPERLINK('Full Database (hide)'!O14,"Label PDF")</f>
        <v>Label PDF</v>
      </c>
      <c r="N19" s="86" t="s">
        <v>179</v>
      </c>
      <c r="O19" s="87" t="s">
        <v>179</v>
      </c>
      <c r="P19" s="88">
        <f>'Full Database (hide)'!T14</f>
        <v>43641</v>
      </c>
      <c r="Q19" s="89" t="str">
        <f>'Full Database (hide)'!V14</f>
        <v>None</v>
      </c>
      <c r="R19" s="55"/>
    </row>
    <row r="20" spans="1:18" ht="45" x14ac:dyDescent="0.25">
      <c r="A20" s="63" t="str">
        <f>'Full Database (hide)'!A15</f>
        <v>CLB I</v>
      </c>
      <c r="B20" s="64"/>
      <c r="C20" s="125"/>
      <c r="D20" s="80" t="e">
        <f>'Full Database (hide)'!#REF!</f>
        <v>#REF!</v>
      </c>
      <c r="E20" s="81" t="e">
        <f>'Full Database (hide)'!#REF!</f>
        <v>#REF!</v>
      </c>
      <c r="F20" s="81" t="e">
        <f>'Full Database (hide)'!#REF!</f>
        <v>#REF!</v>
      </c>
      <c r="G20" s="82" t="e">
        <f>'Full Database (hide)'!#REF!</f>
        <v>#REF!</v>
      </c>
      <c r="H20" s="80" t="e">
        <f>'Full Database (hide)'!#REF!</f>
        <v>#REF!</v>
      </c>
      <c r="I20" s="81" t="e">
        <f>'Full Database (hide)'!#REF!</f>
        <v>#REF!</v>
      </c>
      <c r="J20" s="83" t="str">
        <f>'Full Database (hide)'!L15</f>
        <v>For Food Contact Surfaces</v>
      </c>
      <c r="K20" s="84" t="str">
        <f>'Full Database (hide)'!M15</f>
        <v>Not listed</v>
      </c>
      <c r="L20" s="85" t="str">
        <f>'Full Database (hide)'!N15</f>
        <v>5813-114</v>
      </c>
      <c r="M20" s="127" t="str">
        <f>HYPERLINK('Full Database (hide)'!O15,"Label PDF")</f>
        <v>Label PDF</v>
      </c>
      <c r="N20" s="86" t="s">
        <v>179</v>
      </c>
      <c r="O20" s="87" t="s">
        <v>179</v>
      </c>
      <c r="P20" s="88">
        <f>'Full Database (hide)'!T15</f>
        <v>43403</v>
      </c>
      <c r="Q20" s="89" t="str">
        <f>'Full Database (hide)'!V15</f>
        <v>None</v>
      </c>
      <c r="R20" s="55"/>
    </row>
    <row r="21" spans="1:18" ht="30" x14ac:dyDescent="0.25">
      <c r="A21" s="63" t="str">
        <f>'Full Database (hide)'!A16</f>
        <v>Di-Oxy Solv</v>
      </c>
      <c r="B21" s="64"/>
      <c r="C21" s="125"/>
      <c r="D21" s="80" t="e">
        <f>'Full Database (hide)'!#REF!</f>
        <v>#REF!</v>
      </c>
      <c r="E21" s="81" t="e">
        <f>'Full Database (hide)'!#REF!</f>
        <v>#REF!</v>
      </c>
      <c r="F21" s="81" t="e">
        <f>'Full Database (hide)'!#REF!</f>
        <v>#REF!</v>
      </c>
      <c r="G21" s="82" t="e">
        <f>'Full Database (hide)'!#REF!</f>
        <v>#REF!</v>
      </c>
      <c r="H21" s="80" t="e">
        <f>'Full Database (hide)'!#REF!</f>
        <v>#REF!</v>
      </c>
      <c r="I21" s="81" t="e">
        <f>'Full Database (hide)'!#REF!</f>
        <v>#REF!</v>
      </c>
      <c r="J21" s="83" t="str">
        <f>'Full Database (hide)'!L16</f>
        <v>No</v>
      </c>
      <c r="K21" s="84" t="str">
        <f>'Full Database (hide)'!M16</f>
        <v>Allowed with restrictions</v>
      </c>
      <c r="L21" s="85" t="str">
        <f>'Full Database (hide)'!N16</f>
        <v>72160-2</v>
      </c>
      <c r="M21" s="127" t="str">
        <f>HYPERLINK('Full Database (hide)'!O16,"Label PDF")</f>
        <v>Label PDF</v>
      </c>
      <c r="N21" s="86" t="s">
        <v>179</v>
      </c>
      <c r="O21" s="87" t="s">
        <v>179</v>
      </c>
      <c r="P21" s="88">
        <f>'Full Database (hide)'!T16</f>
        <v>39406</v>
      </c>
      <c r="Q21" s="89" t="str">
        <f>'Full Database (hide)'!V16</f>
        <v>None</v>
      </c>
      <c r="R21" s="55"/>
    </row>
    <row r="22" spans="1:18" x14ac:dyDescent="0.25">
      <c r="A22" s="63" t="str">
        <f>'Full Database (hide)'!A17</f>
        <v>Dixichlor Lite</v>
      </c>
      <c r="B22" s="64"/>
      <c r="C22" s="125"/>
      <c r="D22" s="80" t="e">
        <f>'Full Database (hide)'!#REF!</f>
        <v>#REF!</v>
      </c>
      <c r="E22" s="81" t="e">
        <f>'Full Database (hide)'!#REF!</f>
        <v>#REF!</v>
      </c>
      <c r="F22" s="81" t="e">
        <f>'Full Database (hide)'!#REF!</f>
        <v>#REF!</v>
      </c>
      <c r="G22" s="82" t="e">
        <f>'Full Database (hide)'!#REF!</f>
        <v>#REF!</v>
      </c>
      <c r="H22" s="80" t="e">
        <f>'Full Database (hide)'!#REF!</f>
        <v>#REF!</v>
      </c>
      <c r="I22" s="81" t="e">
        <f>'Full Database (hide)'!#REF!</f>
        <v>#REF!</v>
      </c>
      <c r="J22" s="83" t="str">
        <f>'Full Database (hide)'!L17</f>
        <v>No</v>
      </c>
      <c r="K22" s="84" t="str">
        <f>'Full Database (hide)'!M17</f>
        <v>Not listed</v>
      </c>
      <c r="L22" s="85" t="str">
        <f>'Full Database (hide)'!N17</f>
        <v>813-14</v>
      </c>
      <c r="M22" s="127" t="str">
        <f>HYPERLINK('Full Database (hide)'!O17,"Label PDF")</f>
        <v>Label PDF</v>
      </c>
      <c r="N22" s="86" t="s">
        <v>179</v>
      </c>
      <c r="O22" s="87" t="s">
        <v>179</v>
      </c>
      <c r="P22" s="88">
        <f>'Full Database (hide)'!T17</f>
        <v>41331</v>
      </c>
      <c r="Q22" s="89" t="str">
        <f>'Full Database (hide)'!V17</f>
        <v>None</v>
      </c>
      <c r="R22" s="55"/>
    </row>
    <row r="23" spans="1:18" x14ac:dyDescent="0.25">
      <c r="A23" s="63" t="str">
        <f>'Full Database (hide)'!A18</f>
        <v xml:space="preserve">ECR Calcium Hypochlorite AST </v>
      </c>
      <c r="B23" s="64"/>
      <c r="C23" s="125"/>
      <c r="D23" s="80" t="e">
        <f>'Full Database (hide)'!#REF!</f>
        <v>#REF!</v>
      </c>
      <c r="E23" s="81" t="e">
        <f>'Full Database (hide)'!#REF!</f>
        <v>#REF!</v>
      </c>
      <c r="F23" s="81" t="e">
        <f>'Full Database (hide)'!#REF!</f>
        <v>#REF!</v>
      </c>
      <c r="G23" s="82" t="e">
        <f>'Full Database (hide)'!#REF!</f>
        <v>#REF!</v>
      </c>
      <c r="H23" s="80" t="e">
        <f>'Full Database (hide)'!#REF!</f>
        <v>#REF!</v>
      </c>
      <c r="I23" s="81" t="e">
        <f>'Full Database (hide)'!#REF!</f>
        <v>#REF!</v>
      </c>
      <c r="J23" s="83" t="str">
        <f>'Full Database (hide)'!L18</f>
        <v>No</v>
      </c>
      <c r="K23" s="84" t="str">
        <f>'Full Database (hide)'!M18</f>
        <v>Not listed</v>
      </c>
      <c r="L23" s="85" t="str">
        <f>'Full Database (hide)'!N18</f>
        <v xml:space="preserve"> 86460-4</v>
      </c>
      <c r="M23" s="127" t="str">
        <f>HYPERLINK('Full Database (hide)'!O18,"Label PDF")</f>
        <v>Label PDF</v>
      </c>
      <c r="N23" s="86" t="s">
        <v>179</v>
      </c>
      <c r="O23" s="87" t="s">
        <v>179</v>
      </c>
      <c r="P23" s="88">
        <f>'Full Database (hide)'!T18</f>
        <v>40619</v>
      </c>
      <c r="Q23" s="89" t="str">
        <f>'Full Database (hide)'!V18</f>
        <v>None</v>
      </c>
      <c r="R23" s="55"/>
    </row>
    <row r="24" spans="1:18" x14ac:dyDescent="0.25">
      <c r="A24" s="63" t="str">
        <f>'Full Database (hide)'!A19</f>
        <v xml:space="preserve">ECR Calcium Hypochlorite granules </v>
      </c>
      <c r="B24" s="64"/>
      <c r="C24" s="125"/>
      <c r="D24" s="80" t="e">
        <f>'Full Database (hide)'!#REF!</f>
        <v>#REF!</v>
      </c>
      <c r="E24" s="81" t="e">
        <f>'Full Database (hide)'!#REF!</f>
        <v>#REF!</v>
      </c>
      <c r="F24" s="81" t="e">
        <f>'Full Database (hide)'!#REF!</f>
        <v>#REF!</v>
      </c>
      <c r="G24" s="82" t="e">
        <f>'Full Database (hide)'!#REF!</f>
        <v>#REF!</v>
      </c>
      <c r="H24" s="80" t="e">
        <f>'Full Database (hide)'!#REF!</f>
        <v>#REF!</v>
      </c>
      <c r="I24" s="81" t="e">
        <f>'Full Database (hide)'!#REF!</f>
        <v>#REF!</v>
      </c>
      <c r="J24" s="83" t="str">
        <f>'Full Database (hide)'!L19</f>
        <v>No</v>
      </c>
      <c r="K24" s="84" t="str">
        <f>'Full Database (hide)'!M19</f>
        <v>Not listed</v>
      </c>
      <c r="L24" s="85" t="str">
        <f>'Full Database (hide)'!N19</f>
        <v>86460-1</v>
      </c>
      <c r="M24" s="127" t="str">
        <f>HYPERLINK('Full Database (hide)'!O19,"Label PDF")</f>
        <v>Label PDF</v>
      </c>
      <c r="N24" s="86" t="s">
        <v>179</v>
      </c>
      <c r="O24" s="87" t="s">
        <v>179</v>
      </c>
      <c r="P24" s="88">
        <f>'Full Database (hide)'!T19</f>
        <v>40619</v>
      </c>
      <c r="Q24" s="89" t="str">
        <f>'Full Database (hide)'!V19</f>
        <v>None</v>
      </c>
      <c r="R24" s="55"/>
    </row>
    <row r="25" spans="1:18" x14ac:dyDescent="0.25">
      <c r="A25" s="63" t="str">
        <f>'Full Database (hide)'!A20</f>
        <v>ECR Calcium Hypochlorite T</v>
      </c>
      <c r="B25" s="64"/>
      <c r="C25" s="125"/>
      <c r="D25" s="80" t="e">
        <f>'Full Database (hide)'!#REF!</f>
        <v>#REF!</v>
      </c>
      <c r="E25" s="81" t="e">
        <f>'Full Database (hide)'!#REF!</f>
        <v>#REF!</v>
      </c>
      <c r="F25" s="81" t="e">
        <f>'Full Database (hide)'!#REF!</f>
        <v>#REF!</v>
      </c>
      <c r="G25" s="82" t="e">
        <f>'Full Database (hide)'!#REF!</f>
        <v>#REF!</v>
      </c>
      <c r="H25" s="80" t="e">
        <f>'Full Database (hide)'!#REF!</f>
        <v>#REF!</v>
      </c>
      <c r="I25" s="81" t="e">
        <f>'Full Database (hide)'!#REF!</f>
        <v>#REF!</v>
      </c>
      <c r="J25" s="83" t="str">
        <f>'Full Database (hide)'!L20</f>
        <v>No</v>
      </c>
      <c r="K25" s="84" t="str">
        <f>'Full Database (hide)'!M20</f>
        <v>Not listed</v>
      </c>
      <c r="L25" s="85" t="str">
        <f>'Full Database (hide)'!N20</f>
        <v>86460-3</v>
      </c>
      <c r="M25" s="127" t="str">
        <f>HYPERLINK('Full Database (hide)'!O20,"Label PDF")</f>
        <v>Label PDF</v>
      </c>
      <c r="N25" s="86" t="s">
        <v>179</v>
      </c>
      <c r="O25" s="87" t="s">
        <v>179</v>
      </c>
      <c r="P25" s="88">
        <f>'Full Database (hide)'!T20</f>
        <v>40619</v>
      </c>
      <c r="Q25" s="89" t="str">
        <f>'Full Database (hide)'!V20</f>
        <v>None</v>
      </c>
      <c r="R25" s="55"/>
    </row>
    <row r="26" spans="1:18" ht="30" x14ac:dyDescent="0.25">
      <c r="A26" s="63" t="str">
        <f>'Full Database (hide)'!A21</f>
        <v>EnviroChlorite 15</v>
      </c>
      <c r="B26" s="64"/>
      <c r="C26" s="125"/>
      <c r="D26" s="80" t="e">
        <f>'Full Database (hide)'!#REF!</f>
        <v>#REF!</v>
      </c>
      <c r="E26" s="81" t="e">
        <f>'Full Database (hide)'!#REF!</f>
        <v>#REF!</v>
      </c>
      <c r="F26" s="81" t="e">
        <f>'Full Database (hide)'!#REF!</f>
        <v>#REF!</v>
      </c>
      <c r="G26" s="82" t="e">
        <f>'Full Database (hide)'!#REF!</f>
        <v>#REF!</v>
      </c>
      <c r="H26" s="80" t="e">
        <f>'Full Database (hide)'!#REF!</f>
        <v>#REF!</v>
      </c>
      <c r="I26" s="81" t="e">
        <f>'Full Database (hide)'!#REF!</f>
        <v>#REF!</v>
      </c>
      <c r="J26" s="83" t="str">
        <f>'Full Database (hide)'!L21</f>
        <v>No</v>
      </c>
      <c r="K26" s="84" t="str">
        <f>'Full Database (hide)'!M21</f>
        <v>Allowed with restrictions</v>
      </c>
      <c r="L26" s="85" t="str">
        <f>'Full Database (hide)'!N21</f>
        <v>63838-21</v>
      </c>
      <c r="M26" s="127" t="str">
        <f>HYPERLINK('Full Database (hide)'!O21,"Label PDF")</f>
        <v>Label PDF</v>
      </c>
      <c r="N26" s="86" t="s">
        <v>179</v>
      </c>
      <c r="O26" s="87" t="s">
        <v>179</v>
      </c>
      <c r="P26" s="88">
        <f>'Full Database (hide)'!T21</f>
        <v>42537</v>
      </c>
      <c r="Q26" s="89" t="str">
        <f>'Full Database (hide)'!V21</f>
        <v>None</v>
      </c>
      <c r="R26" s="55"/>
    </row>
    <row r="27" spans="1:18" ht="30" x14ac:dyDescent="0.25">
      <c r="A27" s="63" t="str">
        <f>'Full Database (hide)'!A22</f>
        <v>EnviroChlorite 7.5</v>
      </c>
      <c r="B27" s="64"/>
      <c r="C27" s="125"/>
      <c r="D27" s="80" t="e">
        <f>'Full Database (hide)'!#REF!</f>
        <v>#REF!</v>
      </c>
      <c r="E27" s="81" t="e">
        <f>'Full Database (hide)'!#REF!</f>
        <v>#REF!</v>
      </c>
      <c r="F27" s="81" t="e">
        <f>'Full Database (hide)'!#REF!</f>
        <v>#REF!</v>
      </c>
      <c r="G27" s="82" t="e">
        <f>'Full Database (hide)'!#REF!</f>
        <v>#REF!</v>
      </c>
      <c r="H27" s="80" t="e">
        <f>'Full Database (hide)'!#REF!</f>
        <v>#REF!</v>
      </c>
      <c r="I27" s="81" t="e">
        <f>'Full Database (hide)'!#REF!</f>
        <v>#REF!</v>
      </c>
      <c r="J27" s="83" t="str">
        <f>'Full Database (hide)'!L22</f>
        <v>No</v>
      </c>
      <c r="K27" s="84" t="str">
        <f>'Full Database (hide)'!M22</f>
        <v>Allowed with restrictions</v>
      </c>
      <c r="L27" s="85" t="str">
        <f>'Full Database (hide)'!N22</f>
        <v>63838-24</v>
      </c>
      <c r="M27" s="127" t="str">
        <f>HYPERLINK('Full Database (hide)'!O22,"Label PDF")</f>
        <v>Label PDF</v>
      </c>
      <c r="N27" s="86" t="s">
        <v>179</v>
      </c>
      <c r="O27" s="87" t="s">
        <v>179</v>
      </c>
      <c r="P27" s="88">
        <f>'Full Database (hide)'!T22</f>
        <v>43802</v>
      </c>
      <c r="Q27" s="89" t="str">
        <f>'Full Database (hide)'!V22</f>
        <v>None</v>
      </c>
      <c r="R27" s="55"/>
    </row>
    <row r="28" spans="1:18" x14ac:dyDescent="0.25">
      <c r="A28" s="63" t="str">
        <f>'Full Database (hide)'!A23</f>
        <v>Ercopure BCD-15</v>
      </c>
      <c r="B28" s="64"/>
      <c r="C28" s="125"/>
      <c r="D28" s="80" t="e">
        <f>'Full Database (hide)'!#REF!</f>
        <v>#REF!</v>
      </c>
      <c r="E28" s="81" t="e">
        <f>'Full Database (hide)'!#REF!</f>
        <v>#REF!</v>
      </c>
      <c r="F28" s="81" t="e">
        <f>'Full Database (hide)'!#REF!</f>
        <v>#REF!</v>
      </c>
      <c r="G28" s="82" t="e">
        <f>'Full Database (hide)'!#REF!</f>
        <v>#REF!</v>
      </c>
      <c r="H28" s="80" t="e">
        <f>'Full Database (hide)'!#REF!</f>
        <v>#REF!</v>
      </c>
      <c r="I28" s="81" t="e">
        <f>'Full Database (hide)'!#REF!</f>
        <v>#REF!</v>
      </c>
      <c r="J28" s="83" t="str">
        <f>'Full Database (hide)'!L23</f>
        <v>No</v>
      </c>
      <c r="K28" s="84" t="str">
        <f>'Full Database (hide)'!M23</f>
        <v>Not listed</v>
      </c>
      <c r="L28" s="85" t="str">
        <f>'Full Database (hide)'!N23</f>
        <v>9150-13</v>
      </c>
      <c r="M28" s="127" t="str">
        <f>HYPERLINK('Full Database (hide)'!O23,"Label PDF")</f>
        <v>Label PDF</v>
      </c>
      <c r="N28" s="86" t="s">
        <v>179</v>
      </c>
      <c r="O28" s="87" t="s">
        <v>179</v>
      </c>
      <c r="P28" s="88">
        <f>'Full Database (hide)'!T23</f>
        <v>43866</v>
      </c>
      <c r="Q28" s="89" t="str">
        <f>'Full Database (hide)'!V23</f>
        <v>Formerly named Adox BCD-15</v>
      </c>
      <c r="R28" s="55"/>
    </row>
    <row r="29" spans="1:18" x14ac:dyDescent="0.25">
      <c r="A29" s="63" t="str">
        <f>'Full Database (hide)'!A24</f>
        <v>Ercopure BCD-25</v>
      </c>
      <c r="B29" s="64"/>
      <c r="C29" s="125"/>
      <c r="D29" s="80" t="e">
        <f>'Full Database (hide)'!#REF!</f>
        <v>#REF!</v>
      </c>
      <c r="E29" s="81" t="e">
        <f>'Full Database (hide)'!#REF!</f>
        <v>#REF!</v>
      </c>
      <c r="F29" s="81" t="e">
        <f>'Full Database (hide)'!#REF!</f>
        <v>#REF!</v>
      </c>
      <c r="G29" s="82" t="e">
        <f>'Full Database (hide)'!#REF!</f>
        <v>#REF!</v>
      </c>
      <c r="H29" s="80" t="e">
        <f>'Full Database (hide)'!#REF!</f>
        <v>#REF!</v>
      </c>
      <c r="I29" s="81" t="e">
        <f>'Full Database (hide)'!#REF!</f>
        <v>#REF!</v>
      </c>
      <c r="J29" s="83" t="str">
        <f>'Full Database (hide)'!L24</f>
        <v>No</v>
      </c>
      <c r="K29" s="84" t="str">
        <f>'Full Database (hide)'!M24</f>
        <v>Not listed</v>
      </c>
      <c r="L29" s="85" t="str">
        <f>'Full Database (hide)'!N24</f>
        <v>9150-7</v>
      </c>
      <c r="M29" s="127" t="str">
        <f>HYPERLINK('Full Database (hide)'!O24,"Label PDF")</f>
        <v>Label PDF</v>
      </c>
      <c r="N29" s="86" t="s">
        <v>179</v>
      </c>
      <c r="O29" s="87" t="s">
        <v>179</v>
      </c>
      <c r="P29" s="88">
        <f>'Full Database (hide)'!T24</f>
        <v>43921</v>
      </c>
      <c r="Q29" s="89" t="str">
        <f>'Full Database (hide)'!V24</f>
        <v>Formerly named Adox 3125</v>
      </c>
      <c r="R29" s="55"/>
    </row>
    <row r="30" spans="1:18" x14ac:dyDescent="0.25">
      <c r="A30" s="63" t="str">
        <f>'Full Database (hide)'!A25</f>
        <v>Ercopure BCD-7.5</v>
      </c>
      <c r="B30" s="64"/>
      <c r="C30" s="125"/>
      <c r="D30" s="80" t="e">
        <f>'Full Database (hide)'!#REF!</f>
        <v>#REF!</v>
      </c>
      <c r="E30" s="81" t="e">
        <f>'Full Database (hide)'!#REF!</f>
        <v>#REF!</v>
      </c>
      <c r="F30" s="81" t="e">
        <f>'Full Database (hide)'!#REF!</f>
        <v>#REF!</v>
      </c>
      <c r="G30" s="82" t="e">
        <f>'Full Database (hide)'!#REF!</f>
        <v>#REF!</v>
      </c>
      <c r="H30" s="80" t="e">
        <f>'Full Database (hide)'!#REF!</f>
        <v>#REF!</v>
      </c>
      <c r="I30" s="81" t="e">
        <f>'Full Database (hide)'!#REF!</f>
        <v>#REF!</v>
      </c>
      <c r="J30" s="83" t="str">
        <f>'Full Database (hide)'!L25</f>
        <v>No</v>
      </c>
      <c r="K30" s="84" t="str">
        <f>'Full Database (hide)'!M25</f>
        <v>Not listed</v>
      </c>
      <c r="L30" s="85" t="str">
        <f>'Full Database (hide)'!N25</f>
        <v>9150-8</v>
      </c>
      <c r="M30" s="127" t="str">
        <f>HYPERLINK('Full Database (hide)'!O25,"Label PDF")</f>
        <v>Label PDF</v>
      </c>
      <c r="N30" s="86" t="s">
        <v>179</v>
      </c>
      <c r="O30" s="87" t="s">
        <v>179</v>
      </c>
      <c r="P30" s="88">
        <f>'Full Database (hide)'!T25</f>
        <v>43921</v>
      </c>
      <c r="Q30" s="89" t="str">
        <f>'Full Database (hide)'!V25</f>
        <v>Formerly named Adox 750</v>
      </c>
      <c r="R30" s="55"/>
    </row>
    <row r="31" spans="1:18" x14ac:dyDescent="0.25">
      <c r="A31" s="63" t="str">
        <f>'Full Database (hide)'!A26</f>
        <v>Freshgard 72</v>
      </c>
      <c r="B31" s="64"/>
      <c r="C31" s="125"/>
      <c r="D31" s="80" t="e">
        <f>'Full Database (hide)'!#REF!</f>
        <v>#REF!</v>
      </c>
      <c r="E31" s="81" t="e">
        <f>'Full Database (hide)'!#REF!</f>
        <v>#REF!</v>
      </c>
      <c r="F31" s="81" t="e">
        <f>'Full Database (hide)'!#REF!</f>
        <v>#REF!</v>
      </c>
      <c r="G31" s="82" t="e">
        <f>'Full Database (hide)'!#REF!</f>
        <v>#REF!</v>
      </c>
      <c r="H31" s="80" t="e">
        <f>'Full Database (hide)'!#REF!</f>
        <v>#REF!</v>
      </c>
      <c r="I31" s="81" t="e">
        <f>'Full Database (hide)'!#REF!</f>
        <v>#REF!</v>
      </c>
      <c r="J31" s="83" t="str">
        <f>'Full Database (hide)'!L26</f>
        <v>No</v>
      </c>
      <c r="K31" s="84" t="str">
        <f>'Full Database (hide)'!M26</f>
        <v>Not listed</v>
      </c>
      <c r="L31" s="85" t="str">
        <f>'Full Database (hide)'!N26</f>
        <v>8764-54</v>
      </c>
      <c r="M31" s="127" t="str">
        <f>HYPERLINK('Full Database (hide)'!O26,"Label PDF")</f>
        <v>Label PDF</v>
      </c>
      <c r="N31" s="86" t="s">
        <v>179</v>
      </c>
      <c r="O31" s="87" t="s">
        <v>179</v>
      </c>
      <c r="P31" s="88">
        <f>'Full Database (hide)'!T26</f>
        <v>41344</v>
      </c>
      <c r="Q31" s="89" t="str">
        <f>'Full Database (hide)'!V26</f>
        <v>None</v>
      </c>
      <c r="R31" s="55"/>
    </row>
    <row r="32" spans="1:18" ht="30" x14ac:dyDescent="0.25">
      <c r="A32" s="63" t="str">
        <f>'Full Database (hide)'!A27</f>
        <v xml:space="preserve">HTH Dry Chlorinator Tablets for Swimming Pools </v>
      </c>
      <c r="B32" s="64"/>
      <c r="C32" s="125"/>
      <c r="D32" s="80" t="e">
        <f>'Full Database (hide)'!#REF!</f>
        <v>#REF!</v>
      </c>
      <c r="E32" s="81" t="e">
        <f>'Full Database (hide)'!#REF!</f>
        <v>#REF!</v>
      </c>
      <c r="F32" s="81" t="e">
        <f>'Full Database (hide)'!#REF!</f>
        <v>#REF!</v>
      </c>
      <c r="G32" s="82" t="e">
        <f>'Full Database (hide)'!#REF!</f>
        <v>#REF!</v>
      </c>
      <c r="H32" s="80" t="e">
        <f>'Full Database (hide)'!#REF!</f>
        <v>#REF!</v>
      </c>
      <c r="I32" s="81" t="e">
        <f>'Full Database (hide)'!#REF!</f>
        <v>#REF!</v>
      </c>
      <c r="J32" s="83" t="str">
        <f>'Full Database (hide)'!L27</f>
        <v>No</v>
      </c>
      <c r="K32" s="84" t="str">
        <f>'Full Database (hide)'!M27</f>
        <v>Not listed</v>
      </c>
      <c r="L32" s="85" t="str">
        <f>'Full Database (hide)'!N27</f>
        <v>1258-969</v>
      </c>
      <c r="M32" s="127" t="str">
        <f>HYPERLINK('Full Database (hide)'!O27,"Label PDF")</f>
        <v>Label PDF</v>
      </c>
      <c r="N32" s="86" t="s">
        <v>179</v>
      </c>
      <c r="O32" s="87" t="s">
        <v>179</v>
      </c>
      <c r="P32" s="88">
        <f>'Full Database (hide)'!T27</f>
        <v>41340</v>
      </c>
      <c r="Q32" s="89" t="str">
        <f>'Full Database (hide)'!V27</f>
        <v>None</v>
      </c>
      <c r="R32" s="55"/>
    </row>
    <row r="33" spans="1:18" x14ac:dyDescent="0.25">
      <c r="A33" s="63" t="str">
        <f>'Full Database (hide)'!A28</f>
        <v>Hypo 150</v>
      </c>
      <c r="B33" s="64"/>
      <c r="C33" s="125"/>
      <c r="D33" s="80" t="e">
        <f>'Full Database (hide)'!#REF!</f>
        <v>#REF!</v>
      </c>
      <c r="E33" s="81" t="e">
        <f>'Full Database (hide)'!#REF!</f>
        <v>#REF!</v>
      </c>
      <c r="F33" s="81" t="e">
        <f>'Full Database (hide)'!#REF!</f>
        <v>#REF!</v>
      </c>
      <c r="G33" s="82" t="e">
        <f>'Full Database (hide)'!#REF!</f>
        <v>#REF!</v>
      </c>
      <c r="H33" s="80" t="e">
        <f>'Full Database (hide)'!#REF!</f>
        <v>#REF!</v>
      </c>
      <c r="I33" s="81" t="e">
        <f>'Full Database (hide)'!#REF!</f>
        <v>#REF!</v>
      </c>
      <c r="J33" s="83" t="str">
        <f>'Full Database (hide)'!L28</f>
        <v>No</v>
      </c>
      <c r="K33" s="84" t="str">
        <f>'Full Database (hide)'!M28</f>
        <v>Not listed</v>
      </c>
      <c r="L33" s="85" t="str">
        <f>'Full Database (hide)'!N28</f>
        <v>67649-20001</v>
      </c>
      <c r="M33" s="127" t="str">
        <f>HYPERLINK('Full Database (hide)'!O28,"Label PDF")</f>
        <v>Label PDF</v>
      </c>
      <c r="N33" s="86" t="s">
        <v>179</v>
      </c>
      <c r="O33" s="87" t="s">
        <v>179</v>
      </c>
      <c r="P33" s="88">
        <f>'Full Database (hide)'!T28</f>
        <v>42566</v>
      </c>
      <c r="Q33" s="89" t="str">
        <f>'Full Database (hide)'!V28</f>
        <v>None</v>
      </c>
      <c r="R33" s="55"/>
    </row>
    <row r="34" spans="1:18" ht="30" x14ac:dyDescent="0.25">
      <c r="A34" s="63" t="str">
        <f>'Full Database (hide)'!A29</f>
        <v xml:space="preserve">Induclor </v>
      </c>
      <c r="B34" s="64"/>
      <c r="C34" s="125"/>
      <c r="D34" s="80" t="e">
        <f>'Full Database (hide)'!#REF!</f>
        <v>#REF!</v>
      </c>
      <c r="E34" s="81" t="e">
        <f>'Full Database (hide)'!#REF!</f>
        <v>#REF!</v>
      </c>
      <c r="F34" s="81" t="e">
        <f>'Full Database (hide)'!#REF!</f>
        <v>#REF!</v>
      </c>
      <c r="G34" s="82" t="e">
        <f>'Full Database (hide)'!#REF!</f>
        <v>#REF!</v>
      </c>
      <c r="H34" s="80" t="e">
        <f>'Full Database (hide)'!#REF!</f>
        <v>#REF!</v>
      </c>
      <c r="I34" s="81" t="e">
        <f>'Full Database (hide)'!#REF!</f>
        <v>#REF!</v>
      </c>
      <c r="J34" s="83" t="str">
        <f>'Full Database (hide)'!L29</f>
        <v>No</v>
      </c>
      <c r="K34" s="84" t="str">
        <f>'Full Database (hide)'!M29</f>
        <v>Allowed with restrictions</v>
      </c>
      <c r="L34" s="85" t="str">
        <f>'Full Database (hide)'!N29</f>
        <v>748-239</v>
      </c>
      <c r="M34" s="127" t="str">
        <f>HYPERLINK('Full Database (hide)'!O29,"Label PDF")</f>
        <v>Label PDF</v>
      </c>
      <c r="N34" s="86" t="s">
        <v>179</v>
      </c>
      <c r="O34" s="87" t="s">
        <v>179</v>
      </c>
      <c r="P34" s="88">
        <f>'Full Database (hide)'!T29</f>
        <v>43923</v>
      </c>
      <c r="Q34" s="89" t="str">
        <f>'Full Database (hide)'!V29</f>
        <v>None</v>
      </c>
      <c r="R34" s="55"/>
    </row>
    <row r="35" spans="1:18" ht="30" x14ac:dyDescent="0.25">
      <c r="A35" s="63" t="str">
        <f>'Full Database (hide)'!A30</f>
        <v>Jet-Ag</v>
      </c>
      <c r="B35" s="64"/>
      <c r="C35" s="125"/>
      <c r="D35" s="80" t="e">
        <f>'Full Database (hide)'!#REF!</f>
        <v>#REF!</v>
      </c>
      <c r="E35" s="81" t="e">
        <f>'Full Database (hide)'!#REF!</f>
        <v>#REF!</v>
      </c>
      <c r="F35" s="81" t="e">
        <f>'Full Database (hide)'!#REF!</f>
        <v>#REF!</v>
      </c>
      <c r="G35" s="82" t="e">
        <f>'Full Database (hide)'!#REF!</f>
        <v>#REF!</v>
      </c>
      <c r="H35" s="80" t="e">
        <f>'Full Database (hide)'!#REF!</f>
        <v>#REF!</v>
      </c>
      <c r="I35" s="81" t="e">
        <f>'Full Database (hide)'!#REF!</f>
        <v>#REF!</v>
      </c>
      <c r="J35" s="83" t="str">
        <f>'Full Database (hide)'!L30</f>
        <v>No</v>
      </c>
      <c r="K35" s="84" t="str">
        <f>'Full Database (hide)'!M30</f>
        <v>Allowed with restrictions</v>
      </c>
      <c r="L35" s="85" t="str">
        <f>'Full Database (hide)'!N30</f>
        <v>84059-32</v>
      </c>
      <c r="M35" s="127" t="str">
        <f>HYPERLINK('Full Database (hide)'!O30,"Label PDF")</f>
        <v>Label PDF</v>
      </c>
      <c r="N35" s="86" t="s">
        <v>179</v>
      </c>
      <c r="O35" s="87" t="s">
        <v>179</v>
      </c>
      <c r="P35" s="88">
        <f>'Full Database (hide)'!T30</f>
        <v>44085</v>
      </c>
      <c r="Q35" s="89" t="str">
        <f>'Full Database (hide)'!V30</f>
        <v>None</v>
      </c>
      <c r="R35" s="55"/>
    </row>
    <row r="36" spans="1:18" ht="30" x14ac:dyDescent="0.25">
      <c r="A36" s="63" t="str">
        <f>'Full Database (hide)'!A31</f>
        <v>Jet-Ag 15%</v>
      </c>
      <c r="B36" s="64"/>
      <c r="C36" s="125"/>
      <c r="D36" s="80" t="e">
        <f>'Full Database (hide)'!#REF!</f>
        <v>#REF!</v>
      </c>
      <c r="E36" s="81" t="e">
        <f>'Full Database (hide)'!#REF!</f>
        <v>#REF!</v>
      </c>
      <c r="F36" s="81" t="e">
        <f>'Full Database (hide)'!#REF!</f>
        <v>#REF!</v>
      </c>
      <c r="G36" s="82" t="e">
        <f>'Full Database (hide)'!#REF!</f>
        <v>#REF!</v>
      </c>
      <c r="H36" s="80" t="e">
        <f>'Full Database (hide)'!#REF!</f>
        <v>#REF!</v>
      </c>
      <c r="I36" s="81" t="e">
        <f>'Full Database (hide)'!#REF!</f>
        <v>#REF!</v>
      </c>
      <c r="J36" s="83" t="str">
        <f>'Full Database (hide)'!L31</f>
        <v>No</v>
      </c>
      <c r="K36" s="84" t="str">
        <f>'Full Database (hide)'!M31</f>
        <v>Allowed with restrictions</v>
      </c>
      <c r="L36" s="85" t="str">
        <f>'Full Database (hide)'!N31</f>
        <v>84059-33</v>
      </c>
      <c r="M36" s="127" t="str">
        <f>HYPERLINK('Full Database (hide)'!O31,"Label PDF")</f>
        <v>Label PDF</v>
      </c>
      <c r="N36" s="86" t="s">
        <v>179</v>
      </c>
      <c r="O36" s="87" t="s">
        <v>179</v>
      </c>
      <c r="P36" s="88">
        <f>'Full Database (hide)'!T31</f>
        <v>44110</v>
      </c>
      <c r="Q36" s="89" t="str">
        <f>'Full Database (hide)'!V31</f>
        <v>None</v>
      </c>
      <c r="R36" s="55"/>
    </row>
    <row r="37" spans="1:18" x14ac:dyDescent="0.25">
      <c r="A37" s="63" t="str">
        <f>'Full Database (hide)'!A32</f>
        <v>LFI Sanitizer</v>
      </c>
      <c r="B37" s="64"/>
      <c r="C37" s="125"/>
      <c r="D37" s="80" t="e">
        <f>'Full Database (hide)'!#REF!</f>
        <v>#REF!</v>
      </c>
      <c r="E37" s="81" t="e">
        <f>'Full Database (hide)'!#REF!</f>
        <v>#REF!</v>
      </c>
      <c r="F37" s="81" t="e">
        <f>'Full Database (hide)'!#REF!</f>
        <v>#REF!</v>
      </c>
      <c r="G37" s="82" t="e">
        <f>'Full Database (hide)'!#REF!</f>
        <v>#REF!</v>
      </c>
      <c r="H37" s="80" t="e">
        <f>'Full Database (hide)'!#REF!</f>
        <v>#REF!</v>
      </c>
      <c r="I37" s="81" t="e">
        <f>'Full Database (hide)'!#REF!</f>
        <v>#REF!</v>
      </c>
      <c r="J37" s="83" t="str">
        <f>'Full Database (hide)'!L32</f>
        <v>No</v>
      </c>
      <c r="K37" s="84" t="str">
        <f>'Full Database (hide)'!M32</f>
        <v>Not listed</v>
      </c>
      <c r="L37" s="85" t="str">
        <f>'Full Database (hide)'!N32</f>
        <v>4959-18</v>
      </c>
      <c r="M37" s="127" t="str">
        <f>HYPERLINK('Full Database (hide)'!O32,"Label PDF")</f>
        <v>Label PDF</v>
      </c>
      <c r="N37" s="86" t="s">
        <v>179</v>
      </c>
      <c r="O37" s="87" t="s">
        <v>179</v>
      </c>
      <c r="P37" s="88">
        <f>'Full Database (hide)'!T32</f>
        <v>43021</v>
      </c>
      <c r="Q37" s="89" t="str">
        <f>'Full Database (hide)'!V32</f>
        <v>None</v>
      </c>
      <c r="R37" s="55"/>
    </row>
    <row r="38" spans="1:18" x14ac:dyDescent="0.25">
      <c r="A38" s="63" t="str">
        <f>'Full Database (hide)'!A33</f>
        <v>Liquichlor 12.5% Solution</v>
      </c>
      <c r="B38" s="64"/>
      <c r="C38" s="125"/>
      <c r="D38" s="80" t="e">
        <f>'Full Database (hide)'!#REF!</f>
        <v>#REF!</v>
      </c>
      <c r="E38" s="81" t="e">
        <f>'Full Database (hide)'!#REF!</f>
        <v>#REF!</v>
      </c>
      <c r="F38" s="81" t="e">
        <f>'Full Database (hide)'!#REF!</f>
        <v>#REF!</v>
      </c>
      <c r="G38" s="82" t="e">
        <f>'Full Database (hide)'!#REF!</f>
        <v>#REF!</v>
      </c>
      <c r="H38" s="80" t="e">
        <f>'Full Database (hide)'!#REF!</f>
        <v>#REF!</v>
      </c>
      <c r="I38" s="81" t="e">
        <f>'Full Database (hide)'!#REF!</f>
        <v>#REF!</v>
      </c>
      <c r="J38" s="83" t="str">
        <f>'Full Database (hide)'!L33</f>
        <v>No</v>
      </c>
      <c r="K38" s="84" t="str">
        <f>'Full Database (hide)'!M33</f>
        <v>Not listed</v>
      </c>
      <c r="L38" s="85" t="str">
        <f>'Full Database (hide)'!N33</f>
        <v>550-198</v>
      </c>
      <c r="M38" s="127" t="str">
        <f>HYPERLINK('Full Database (hide)'!O33,"Label PDF")</f>
        <v>Label PDF</v>
      </c>
      <c r="N38" s="86" t="s">
        <v>179</v>
      </c>
      <c r="O38" s="87" t="s">
        <v>179</v>
      </c>
      <c r="P38" s="88">
        <f>'Full Database (hide)'!T33</f>
        <v>44118</v>
      </c>
      <c r="Q38" s="89" t="str">
        <f>'Full Database (hide)'!V33</f>
        <v>None</v>
      </c>
      <c r="R38" s="55"/>
    </row>
    <row r="39" spans="1:18" ht="45" x14ac:dyDescent="0.25">
      <c r="A39" s="63" t="str">
        <f>'Full Database (hide)'!A34</f>
        <v>Lonza Formulation S-21F</v>
      </c>
      <c r="B39" s="64"/>
      <c r="C39" s="125"/>
      <c r="D39" s="80" t="e">
        <f>'Full Database (hide)'!#REF!</f>
        <v>#REF!</v>
      </c>
      <c r="E39" s="81" t="e">
        <f>'Full Database (hide)'!#REF!</f>
        <v>#REF!</v>
      </c>
      <c r="F39" s="81" t="e">
        <f>'Full Database (hide)'!#REF!</f>
        <v>#REF!</v>
      </c>
      <c r="G39" s="82" t="e">
        <f>'Full Database (hide)'!#REF!</f>
        <v>#REF!</v>
      </c>
      <c r="H39" s="80" t="e">
        <f>'Full Database (hide)'!#REF!</f>
        <v>#REF!</v>
      </c>
      <c r="I39" s="81" t="e">
        <f>'Full Database (hide)'!#REF!</f>
        <v>#REF!</v>
      </c>
      <c r="J39" s="83" t="str">
        <f>'Full Database (hide)'!L34</f>
        <v>For Food Contact Surfaces</v>
      </c>
      <c r="K39" s="84" t="str">
        <f>'Full Database (hide)'!M34</f>
        <v>Not listed</v>
      </c>
      <c r="L39" s="85" t="str">
        <f>'Full Database (hide)'!N34</f>
        <v>6836-140</v>
      </c>
      <c r="M39" s="127" t="str">
        <f>HYPERLINK('Full Database (hide)'!O34,"Label PDF")</f>
        <v>Label PDF</v>
      </c>
      <c r="N39" s="86" t="s">
        <v>179</v>
      </c>
      <c r="O39" s="87" t="s">
        <v>179</v>
      </c>
      <c r="P39" s="88">
        <f>'Full Database (hide)'!T34</f>
        <v>44039</v>
      </c>
      <c r="Q39" s="89" t="str">
        <f>'Full Database (hide)'!V34</f>
        <v>None</v>
      </c>
      <c r="R39" s="55"/>
    </row>
    <row r="40" spans="1:18" ht="45" x14ac:dyDescent="0.25">
      <c r="A40" s="63" t="str">
        <f>'Full Database (hide)'!A35</f>
        <v>Maguard 5626</v>
      </c>
      <c r="B40" s="64"/>
      <c r="C40" s="125"/>
      <c r="D40" s="80" t="e">
        <f>'Full Database (hide)'!#REF!</f>
        <v>#REF!</v>
      </c>
      <c r="E40" s="81" t="e">
        <f>'Full Database (hide)'!#REF!</f>
        <v>#REF!</v>
      </c>
      <c r="F40" s="81" t="e">
        <f>'Full Database (hide)'!#REF!</f>
        <v>#REF!</v>
      </c>
      <c r="G40" s="82" t="e">
        <f>'Full Database (hide)'!#REF!</f>
        <v>#REF!</v>
      </c>
      <c r="H40" s="80" t="e">
        <f>'Full Database (hide)'!#REF!</f>
        <v>#REF!</v>
      </c>
      <c r="I40" s="81" t="e">
        <f>'Full Database (hide)'!#REF!</f>
        <v>#REF!</v>
      </c>
      <c r="J40" s="83" t="str">
        <f>'Full Database (hide)'!L35</f>
        <v>For Food Contact Surfaces</v>
      </c>
      <c r="K40" s="84" t="str">
        <f>'Full Database (hide)'!M35</f>
        <v>Allowed with restrictions</v>
      </c>
      <c r="L40" s="85" t="str">
        <f>'Full Database (hide)'!N35</f>
        <v>10324-214</v>
      </c>
      <c r="M40" s="127" t="str">
        <f>HYPERLINK('Full Database (hide)'!O35,"Label PDF")</f>
        <v>Label PDF</v>
      </c>
      <c r="N40" s="86" t="s">
        <v>179</v>
      </c>
      <c r="O40" s="87" t="s">
        <v>179</v>
      </c>
      <c r="P40" s="88">
        <f>'Full Database (hide)'!T35</f>
        <v>44123</v>
      </c>
      <c r="Q40" s="89" t="str">
        <f>'Full Database (hide)'!V35</f>
        <v>None</v>
      </c>
      <c r="R40" s="55"/>
    </row>
    <row r="41" spans="1:18" x14ac:dyDescent="0.25">
      <c r="A41" s="63" t="str">
        <f>'Full Database (hide)'!A36</f>
        <v>Olin Chlorine</v>
      </c>
      <c r="B41" s="64"/>
      <c r="C41" s="125"/>
      <c r="D41" s="80" t="e">
        <f>'Full Database (hide)'!#REF!</f>
        <v>#REF!</v>
      </c>
      <c r="E41" s="81" t="e">
        <f>'Full Database (hide)'!#REF!</f>
        <v>#REF!</v>
      </c>
      <c r="F41" s="81" t="e">
        <f>'Full Database (hide)'!#REF!</f>
        <v>#REF!</v>
      </c>
      <c r="G41" s="82" t="e">
        <f>'Full Database (hide)'!#REF!</f>
        <v>#REF!</v>
      </c>
      <c r="H41" s="80" t="e">
        <f>'Full Database (hide)'!#REF!</f>
        <v>#REF!</v>
      </c>
      <c r="I41" s="81" t="e">
        <f>'Full Database (hide)'!#REF!</f>
        <v>#REF!</v>
      </c>
      <c r="J41" s="83" t="str">
        <f>'Full Database (hide)'!L36</f>
        <v>No</v>
      </c>
      <c r="K41" s="84" t="str">
        <f>'Full Database (hide)'!M36</f>
        <v>Not listed</v>
      </c>
      <c r="L41" s="85" t="str">
        <f>'Full Database (hide)'!N36</f>
        <v>72315-1</v>
      </c>
      <c r="M41" s="127" t="str">
        <f>HYPERLINK('Full Database (hide)'!O36,"Label PDF")</f>
        <v>Label PDF</v>
      </c>
      <c r="N41" s="86" t="s">
        <v>179</v>
      </c>
      <c r="O41" s="87" t="s">
        <v>179</v>
      </c>
      <c r="P41" s="88">
        <f>'Full Database (hide)'!T36</f>
        <v>42324</v>
      </c>
      <c r="Q41" s="89" t="str">
        <f>'Full Database (hide)'!V36</f>
        <v>None</v>
      </c>
      <c r="R41" s="55"/>
    </row>
    <row r="42" spans="1:18" ht="30" x14ac:dyDescent="0.25">
      <c r="A42" s="63" t="str">
        <f>'Full Database (hide)'!A37</f>
        <v>Oxine</v>
      </c>
      <c r="B42" s="64"/>
      <c r="C42" s="125"/>
      <c r="D42" s="80" t="e">
        <f>'Full Database (hide)'!#REF!</f>
        <v>#REF!</v>
      </c>
      <c r="E42" s="81" t="e">
        <f>'Full Database (hide)'!#REF!</f>
        <v>#REF!</v>
      </c>
      <c r="F42" s="81" t="e">
        <f>'Full Database (hide)'!#REF!</f>
        <v>#REF!</v>
      </c>
      <c r="G42" s="82" t="e">
        <f>'Full Database (hide)'!#REF!</f>
        <v>#REF!</v>
      </c>
      <c r="H42" s="80" t="e">
        <f>'Full Database (hide)'!#REF!</f>
        <v>#REF!</v>
      </c>
      <c r="I42" s="81" t="e">
        <f>'Full Database (hide)'!#REF!</f>
        <v>#REF!</v>
      </c>
      <c r="J42" s="83" t="str">
        <f>'Full Database (hide)'!L37</f>
        <v>No</v>
      </c>
      <c r="K42" s="84" t="str">
        <f>'Full Database (hide)'!M37</f>
        <v>Allowed with restrictions</v>
      </c>
      <c r="L42" s="85" t="str">
        <f>'Full Database (hide)'!N37</f>
        <v>9804-1</v>
      </c>
      <c r="M42" s="127" t="str">
        <f>HYPERLINK('Full Database (hide)'!O37,"Label PDF")</f>
        <v>Label PDF</v>
      </c>
      <c r="N42" s="86" t="s">
        <v>179</v>
      </c>
      <c r="O42" s="87" t="s">
        <v>179</v>
      </c>
      <c r="P42" s="88">
        <f>'Full Database (hide)'!T37</f>
        <v>43930</v>
      </c>
      <c r="Q42" s="89" t="str">
        <f>'Full Database (hide)'!V37</f>
        <v>None</v>
      </c>
      <c r="R42" s="55"/>
    </row>
    <row r="43" spans="1:18" ht="45" x14ac:dyDescent="0.25">
      <c r="A43" s="63" t="str">
        <f>'Full Database (hide)'!A38</f>
        <v>Oxonia Active</v>
      </c>
      <c r="B43" s="64"/>
      <c r="C43" s="125"/>
      <c r="D43" s="80" t="e">
        <f>'Full Database (hide)'!#REF!</f>
        <v>#REF!</v>
      </c>
      <c r="E43" s="81" t="e">
        <f>'Full Database (hide)'!#REF!</f>
        <v>#REF!</v>
      </c>
      <c r="F43" s="81" t="e">
        <f>'Full Database (hide)'!#REF!</f>
        <v>#REF!</v>
      </c>
      <c r="G43" s="82" t="e">
        <f>'Full Database (hide)'!#REF!</f>
        <v>#REF!</v>
      </c>
      <c r="H43" s="80" t="e">
        <f>'Full Database (hide)'!#REF!</f>
        <v>#REF!</v>
      </c>
      <c r="I43" s="81" t="e">
        <f>'Full Database (hide)'!#REF!</f>
        <v>#REF!</v>
      </c>
      <c r="J43" s="83" t="str">
        <f>'Full Database (hide)'!L38</f>
        <v>For Food Contact Surfaces</v>
      </c>
      <c r="K43" s="84" t="str">
        <f>'Full Database (hide)'!M38</f>
        <v>Allowed with restrictions</v>
      </c>
      <c r="L43" s="85" t="str">
        <f>'Full Database (hide)'!N38</f>
        <v>1677-129</v>
      </c>
      <c r="M43" s="127" t="str">
        <f>HYPERLINK('Full Database (hide)'!O38,"Label PDF")</f>
        <v>Label PDF</v>
      </c>
      <c r="N43" s="86" t="s">
        <v>179</v>
      </c>
      <c r="O43" s="87" t="s">
        <v>179</v>
      </c>
      <c r="P43" s="88">
        <f>'Full Database (hide)'!T38</f>
        <v>43893</v>
      </c>
      <c r="Q43" s="89" t="str">
        <f>'Full Database (hide)'!V38</f>
        <v>None</v>
      </c>
      <c r="R43" s="55"/>
    </row>
    <row r="44" spans="1:18" x14ac:dyDescent="0.25">
      <c r="A44" s="63" t="str">
        <f>'Full Database (hide)'!A39</f>
        <v>Pac-chlor 12.5%</v>
      </c>
      <c r="B44" s="64"/>
      <c r="C44" s="125"/>
      <c r="D44" s="80" t="e">
        <f>'Full Database (hide)'!#REF!</f>
        <v>#REF!</v>
      </c>
      <c r="E44" s="81" t="e">
        <f>'Full Database (hide)'!#REF!</f>
        <v>#REF!</v>
      </c>
      <c r="F44" s="81" t="e">
        <f>'Full Database (hide)'!#REF!</f>
        <v>#REF!</v>
      </c>
      <c r="G44" s="82" t="e">
        <f>'Full Database (hide)'!#REF!</f>
        <v>#REF!</v>
      </c>
      <c r="H44" s="80" t="e">
        <f>'Full Database (hide)'!#REF!</f>
        <v>#REF!</v>
      </c>
      <c r="I44" s="81" t="e">
        <f>'Full Database (hide)'!#REF!</f>
        <v>#REF!</v>
      </c>
      <c r="J44" s="83" t="str">
        <f>'Full Database (hide)'!L39</f>
        <v>No</v>
      </c>
      <c r="K44" s="84" t="str">
        <f>'Full Database (hide)'!M39</f>
        <v>Not listed</v>
      </c>
      <c r="L44" s="85" t="str">
        <f>'Full Database (hide)'!N39</f>
        <v>64864-55</v>
      </c>
      <c r="M44" s="127" t="str">
        <f>HYPERLINK('Full Database (hide)'!O39,"Label PDF")</f>
        <v>Label PDF</v>
      </c>
      <c r="N44" s="86" t="s">
        <v>179</v>
      </c>
      <c r="O44" s="87" t="s">
        <v>179</v>
      </c>
      <c r="P44" s="88">
        <f>'Full Database (hide)'!T39</f>
        <v>41575</v>
      </c>
      <c r="Q44" s="89" t="str">
        <f>'Full Database (hide)'!V39</f>
        <v>None</v>
      </c>
      <c r="R44" s="55"/>
    </row>
    <row r="45" spans="1:18" ht="45" x14ac:dyDescent="0.25">
      <c r="A45" s="63" t="str">
        <f>'Full Database (hide)'!A41</f>
        <v>Peraclean 5</v>
      </c>
      <c r="B45" s="64"/>
      <c r="C45" s="125"/>
      <c r="D45" s="80" t="e">
        <f>'Full Database (hide)'!#REF!</f>
        <v>#REF!</v>
      </c>
      <c r="E45" s="81" t="e">
        <f>'Full Database (hide)'!#REF!</f>
        <v>#REF!</v>
      </c>
      <c r="F45" s="81" t="e">
        <f>'Full Database (hide)'!#REF!</f>
        <v>#REF!</v>
      </c>
      <c r="G45" s="82" t="e">
        <f>'Full Database (hide)'!#REF!</f>
        <v>#REF!</v>
      </c>
      <c r="H45" s="80" t="e">
        <f>'Full Database (hide)'!#REF!</f>
        <v>#REF!</v>
      </c>
      <c r="I45" s="81" t="e">
        <f>'Full Database (hide)'!#REF!</f>
        <v>#REF!</v>
      </c>
      <c r="J45" s="83" t="str">
        <f>'Full Database (hide)'!L41</f>
        <v>For Food Contact Surfaces</v>
      </c>
      <c r="K45" s="84" t="str">
        <f>'Full Database (hide)'!M41</f>
        <v>Allowed with restrictions</v>
      </c>
      <c r="L45" s="85" t="str">
        <f>'Full Database (hide)'!N41</f>
        <v>54289-3</v>
      </c>
      <c r="M45" s="127" t="str">
        <f>HYPERLINK('Full Database (hide)'!O41,"Label PDF")</f>
        <v>Label PDF</v>
      </c>
      <c r="N45" s="86" t="s">
        <v>179</v>
      </c>
      <c r="O45" s="87" t="s">
        <v>179</v>
      </c>
      <c r="P45" s="88">
        <f>'Full Database (hide)'!T41</f>
        <v>43228</v>
      </c>
      <c r="Q45" s="89" t="str">
        <f>'Full Database (hide)'!V41</f>
        <v>None</v>
      </c>
      <c r="R45" s="55"/>
    </row>
    <row r="46" spans="1:18" ht="45" x14ac:dyDescent="0.25">
      <c r="A46" s="63" t="str">
        <f>'Full Database (hide)'!A42</f>
        <v>Perasan A (Sublabel A)</v>
      </c>
      <c r="B46" s="64"/>
      <c r="C46" s="125"/>
      <c r="D46" s="80" t="e">
        <f>'Full Database (hide)'!#REF!</f>
        <v>#REF!</v>
      </c>
      <c r="E46" s="81" t="e">
        <f>'Full Database (hide)'!#REF!</f>
        <v>#REF!</v>
      </c>
      <c r="F46" s="81" t="e">
        <f>'Full Database (hide)'!#REF!</f>
        <v>#REF!</v>
      </c>
      <c r="G46" s="82" t="e">
        <f>'Full Database (hide)'!#REF!</f>
        <v>#REF!</v>
      </c>
      <c r="H46" s="80" t="e">
        <f>'Full Database (hide)'!#REF!</f>
        <v>#REF!</v>
      </c>
      <c r="I46" s="81" t="e">
        <f>'Full Database (hide)'!#REF!</f>
        <v>#REF!</v>
      </c>
      <c r="J46" s="83" t="str">
        <f>'Full Database (hide)'!L42</f>
        <v>For Food Contact Surfaces</v>
      </c>
      <c r="K46" s="84" t="str">
        <f>'Full Database (hide)'!M42</f>
        <v>See Notes for restrictions</v>
      </c>
      <c r="L46" s="85" t="str">
        <f>'Full Database (hide)'!N42</f>
        <v>63838-1</v>
      </c>
      <c r="M46" s="127" t="str">
        <f>HYPERLINK('Full Database (hide)'!O42,"Label PDF")</f>
        <v>Label PDF</v>
      </c>
      <c r="N46" s="86" t="s">
        <v>179</v>
      </c>
      <c r="O46" s="87" t="s">
        <v>179</v>
      </c>
      <c r="P46" s="88">
        <f>'Full Database (hide)'!T42</f>
        <v>44106</v>
      </c>
      <c r="Q46" s="89" t="str">
        <f>'Full Database (hide)'!V42</f>
        <v>OMRI Restrictions:  
Allowed as a Processing Santizer; 
Allowed with Restrictions for Pest Control</v>
      </c>
      <c r="R46" s="55"/>
    </row>
    <row r="47" spans="1:18" ht="45" x14ac:dyDescent="0.25">
      <c r="A47" s="63" t="str">
        <f>'Full Database (hide)'!A43</f>
        <v>Perasan A (Sublabel B)</v>
      </c>
      <c r="B47" s="64"/>
      <c r="C47" s="125"/>
      <c r="D47" s="80" t="e">
        <f>'Full Database (hide)'!#REF!</f>
        <v>#REF!</v>
      </c>
      <c r="E47" s="81" t="e">
        <f>'Full Database (hide)'!#REF!</f>
        <v>#REF!</v>
      </c>
      <c r="F47" s="81" t="e">
        <f>'Full Database (hide)'!#REF!</f>
        <v>#REF!</v>
      </c>
      <c r="G47" s="82" t="e">
        <f>'Full Database (hide)'!#REF!</f>
        <v>#REF!</v>
      </c>
      <c r="H47" s="80" t="e">
        <f>'Full Database (hide)'!#REF!</f>
        <v>#REF!</v>
      </c>
      <c r="I47" s="81" t="e">
        <f>'Full Database (hide)'!#REF!</f>
        <v>#REF!</v>
      </c>
      <c r="J47" s="83" t="str">
        <f>'Full Database (hide)'!L43</f>
        <v>For Food Contact Surfaces</v>
      </c>
      <c r="K47" s="84" t="str">
        <f>'Full Database (hide)'!M43</f>
        <v>See Notes for restrictions</v>
      </c>
      <c r="L47" s="85" t="str">
        <f>'Full Database (hide)'!N43</f>
        <v>63838-1</v>
      </c>
      <c r="M47" s="127" t="str">
        <f>HYPERLINK('Full Database (hide)'!O43,"Label PDF")</f>
        <v>Label PDF</v>
      </c>
      <c r="N47" s="86" t="s">
        <v>179</v>
      </c>
      <c r="O47" s="87" t="s">
        <v>179</v>
      </c>
      <c r="P47" s="88">
        <f>'Full Database (hide)'!T43</f>
        <v>44106</v>
      </c>
      <c r="Q47" s="89" t="str">
        <f>'Full Database (hide)'!V43</f>
        <v>OMRI Restrictions:  
Allowed as a Processing Santizer; 
Allowed with Restrictions for Pest Control</v>
      </c>
      <c r="R47" s="55"/>
    </row>
    <row r="48" spans="1:18" ht="45" x14ac:dyDescent="0.25">
      <c r="A48" s="63" t="str">
        <f>'Full Database (hide)'!A44</f>
        <v>Perasan C-5</v>
      </c>
      <c r="B48" s="64"/>
      <c r="C48" s="125"/>
      <c r="D48" s="80" t="e">
        <f>'Full Database (hide)'!#REF!</f>
        <v>#REF!</v>
      </c>
      <c r="E48" s="81" t="e">
        <f>'Full Database (hide)'!#REF!</f>
        <v>#REF!</v>
      </c>
      <c r="F48" s="81" t="e">
        <f>'Full Database (hide)'!#REF!</f>
        <v>#REF!</v>
      </c>
      <c r="G48" s="82" t="e">
        <f>'Full Database (hide)'!#REF!</f>
        <v>#REF!</v>
      </c>
      <c r="H48" s="80" t="e">
        <f>'Full Database (hide)'!#REF!</f>
        <v>#REF!</v>
      </c>
      <c r="I48" s="81" t="e">
        <f>'Full Database (hide)'!#REF!</f>
        <v>#REF!</v>
      </c>
      <c r="J48" s="83" t="str">
        <f>'Full Database (hide)'!L44</f>
        <v>For Food Contact Surfaces</v>
      </c>
      <c r="K48" s="84" t="str">
        <f>'Full Database (hide)'!M44</f>
        <v>Not listed</v>
      </c>
      <c r="L48" s="85" t="str">
        <f>'Full Database (hide)'!N44</f>
        <v>63838-13</v>
      </c>
      <c r="M48" s="127" t="str">
        <f>HYPERLINK('Full Database (hide)'!O44,"Label PDF")</f>
        <v>Label PDF</v>
      </c>
      <c r="N48" s="86" t="s">
        <v>179</v>
      </c>
      <c r="O48" s="87" t="s">
        <v>179</v>
      </c>
      <c r="P48" s="88">
        <f>'Full Database (hide)'!T44</f>
        <v>42481</v>
      </c>
      <c r="Q48" s="89" t="str">
        <f>'Full Database (hide)'!V44</f>
        <v>None</v>
      </c>
      <c r="R48" s="55"/>
    </row>
    <row r="49" spans="1:18" ht="45" x14ac:dyDescent="0.25">
      <c r="A49" s="63" t="str">
        <f>'Full Database (hide)'!A45</f>
        <v>Perasan OG (Sublabel A)</v>
      </c>
      <c r="B49" s="64"/>
      <c r="C49" s="125"/>
      <c r="D49" s="80" t="e">
        <f>'Full Database (hide)'!#REF!</f>
        <v>#REF!</v>
      </c>
      <c r="E49" s="81" t="e">
        <f>'Full Database (hide)'!#REF!</f>
        <v>#REF!</v>
      </c>
      <c r="F49" s="81" t="e">
        <f>'Full Database (hide)'!#REF!</f>
        <v>#REF!</v>
      </c>
      <c r="G49" s="82" t="e">
        <f>'Full Database (hide)'!#REF!</f>
        <v>#REF!</v>
      </c>
      <c r="H49" s="80" t="e">
        <f>'Full Database (hide)'!#REF!</f>
        <v>#REF!</v>
      </c>
      <c r="I49" s="81" t="e">
        <f>'Full Database (hide)'!#REF!</f>
        <v>#REF!</v>
      </c>
      <c r="J49" s="83" t="str">
        <f>'Full Database (hide)'!L45</f>
        <v>For Food Contact Surfaces</v>
      </c>
      <c r="K49" s="84" t="str">
        <f>'Full Database (hide)'!M45</f>
        <v>Not listed</v>
      </c>
      <c r="L49" s="85" t="str">
        <f>'Full Database (hide)'!N45</f>
        <v>63838-20</v>
      </c>
      <c r="M49" s="127" t="str">
        <f>HYPERLINK('Full Database (hide)'!O45,"Label PDF")</f>
        <v>Label PDF</v>
      </c>
      <c r="N49" s="86" t="s">
        <v>179</v>
      </c>
      <c r="O49" s="87" t="s">
        <v>179</v>
      </c>
      <c r="P49" s="88">
        <f>'Full Database (hide)'!T45</f>
        <v>43174</v>
      </c>
      <c r="Q49" s="89" t="str">
        <f>'Full Database (hide)'!V45</f>
        <v>None</v>
      </c>
      <c r="R49" s="55"/>
    </row>
    <row r="50" spans="1:18" ht="45" x14ac:dyDescent="0.25">
      <c r="A50" s="63" t="str">
        <f>'Full Database (hide)'!A46</f>
        <v>Perasan OG (Sublabel B)</v>
      </c>
      <c r="B50" s="64"/>
      <c r="C50" s="125"/>
      <c r="D50" s="80" t="e">
        <f>'Full Database (hide)'!#REF!</f>
        <v>#REF!</v>
      </c>
      <c r="E50" s="81" t="e">
        <f>'Full Database (hide)'!#REF!</f>
        <v>#REF!</v>
      </c>
      <c r="F50" s="81" t="e">
        <f>'Full Database (hide)'!#REF!</f>
        <v>#REF!</v>
      </c>
      <c r="G50" s="82" t="e">
        <f>'Full Database (hide)'!#REF!</f>
        <v>#REF!</v>
      </c>
      <c r="H50" s="80" t="e">
        <f>'Full Database (hide)'!#REF!</f>
        <v>#REF!</v>
      </c>
      <c r="I50" s="81" t="e">
        <f>'Full Database (hide)'!#REF!</f>
        <v>#REF!</v>
      </c>
      <c r="J50" s="83" t="str">
        <f>'Full Database (hide)'!L46</f>
        <v>For Food Contact Surfaces</v>
      </c>
      <c r="K50" s="84" t="str">
        <f>'Full Database (hide)'!M46</f>
        <v>Not listed</v>
      </c>
      <c r="L50" s="85" t="str">
        <f>'Full Database (hide)'!N46</f>
        <v>63838-20</v>
      </c>
      <c r="M50" s="127" t="str">
        <f>HYPERLINK('Full Database (hide)'!O46,"Label PDF")</f>
        <v>Label PDF</v>
      </c>
      <c r="N50" s="86" t="s">
        <v>179</v>
      </c>
      <c r="O50" s="87" t="s">
        <v>179</v>
      </c>
      <c r="P50" s="88">
        <f>'Full Database (hide)'!T46</f>
        <v>43174</v>
      </c>
      <c r="Q50" s="89" t="str">
        <f>'Full Database (hide)'!V46</f>
        <v>None</v>
      </c>
      <c r="R50" s="55"/>
    </row>
    <row r="51" spans="1:18" ht="45" x14ac:dyDescent="0.25">
      <c r="A51" s="63" t="str">
        <f>'Full Database (hide)'!A47</f>
        <v>PerOx Extreme</v>
      </c>
      <c r="B51" s="64"/>
      <c r="C51" s="125"/>
      <c r="D51" s="80" t="e">
        <f>'Full Database (hide)'!#REF!</f>
        <v>#REF!</v>
      </c>
      <c r="E51" s="81" t="e">
        <f>'Full Database (hide)'!#REF!</f>
        <v>#REF!</v>
      </c>
      <c r="F51" s="81" t="e">
        <f>'Full Database (hide)'!#REF!</f>
        <v>#REF!</v>
      </c>
      <c r="G51" s="82" t="e">
        <f>'Full Database (hide)'!#REF!</f>
        <v>#REF!</v>
      </c>
      <c r="H51" s="80" t="e">
        <f>'Full Database (hide)'!#REF!</f>
        <v>#REF!</v>
      </c>
      <c r="I51" s="81" t="e">
        <f>'Full Database (hide)'!#REF!</f>
        <v>#REF!</v>
      </c>
      <c r="J51" s="83" t="str">
        <f>'Full Database (hide)'!L47</f>
        <v>For Food Contact Surfaces</v>
      </c>
      <c r="K51" s="84" t="str">
        <f>'Full Database (hide)'!M47</f>
        <v>Allowed with restrictions</v>
      </c>
      <c r="L51" s="85" t="str">
        <f>'Full Database (hide)'!N47</f>
        <v>833-5</v>
      </c>
      <c r="M51" s="127" t="str">
        <f>HYPERLINK('Full Database (hide)'!O47,"Label PDF")</f>
        <v>Label PDF</v>
      </c>
      <c r="N51" s="86" t="s">
        <v>179</v>
      </c>
      <c r="O51" s="87" t="s">
        <v>179</v>
      </c>
      <c r="P51" s="88">
        <f>'Full Database (hide)'!T47</f>
        <v>43804</v>
      </c>
      <c r="Q51" s="89" t="str">
        <f>'Full Database (hide)'!V47</f>
        <v>None</v>
      </c>
      <c r="R51" s="55"/>
    </row>
    <row r="52" spans="1:18" x14ac:dyDescent="0.25">
      <c r="A52" s="63" t="str">
        <f>'Full Database (hide)'!A48</f>
        <v>PPG 70 CAL Hypo Granules</v>
      </c>
      <c r="B52" s="64"/>
      <c r="C52" s="125"/>
      <c r="D52" s="80" t="e">
        <f>'Full Database (hide)'!#REF!</f>
        <v>#REF!</v>
      </c>
      <c r="E52" s="81" t="e">
        <f>'Full Database (hide)'!#REF!</f>
        <v>#REF!</v>
      </c>
      <c r="F52" s="81" t="e">
        <f>'Full Database (hide)'!#REF!</f>
        <v>#REF!</v>
      </c>
      <c r="G52" s="82" t="e">
        <f>'Full Database (hide)'!#REF!</f>
        <v>#REF!</v>
      </c>
      <c r="H52" s="80" t="e">
        <f>'Full Database (hide)'!#REF!</f>
        <v>#REF!</v>
      </c>
      <c r="I52" s="81" t="e">
        <f>'Full Database (hide)'!#REF!</f>
        <v>#REF!</v>
      </c>
      <c r="J52" s="83" t="str">
        <f>'Full Database (hide)'!L48</f>
        <v>No</v>
      </c>
      <c r="K52" s="84" t="str">
        <f>'Full Database (hide)'!M48</f>
        <v>Not listed</v>
      </c>
      <c r="L52" s="85" t="str">
        <f>'Full Database (hide)'!N48</f>
        <v xml:space="preserve"> 748-296 </v>
      </c>
      <c r="M52" s="127" t="str">
        <f>HYPERLINK('Full Database (hide)'!O48,"Label PDF")</f>
        <v>Label PDF</v>
      </c>
      <c r="N52" s="86" t="s">
        <v>179</v>
      </c>
      <c r="O52" s="87" t="s">
        <v>179</v>
      </c>
      <c r="P52" s="88">
        <f>'Full Database (hide)'!T48</f>
        <v>42102</v>
      </c>
      <c r="Q52" s="89" t="str">
        <f>'Full Database (hide)'!V48</f>
        <v>None</v>
      </c>
      <c r="R52" s="55"/>
    </row>
    <row r="53" spans="1:18" ht="30" x14ac:dyDescent="0.25">
      <c r="A53" s="63" t="str">
        <f>'Full Database (hide)'!A49</f>
        <v>PPG Calcium Hypochlorite Tablets</v>
      </c>
      <c r="B53" s="64"/>
      <c r="C53" s="125"/>
      <c r="D53" s="80" t="e">
        <f>'Full Database (hide)'!#REF!</f>
        <v>#REF!</v>
      </c>
      <c r="E53" s="81" t="e">
        <f>'Full Database (hide)'!#REF!</f>
        <v>#REF!</v>
      </c>
      <c r="F53" s="81" t="e">
        <f>'Full Database (hide)'!#REF!</f>
        <v>#REF!</v>
      </c>
      <c r="G53" s="82" t="e">
        <f>'Full Database (hide)'!#REF!</f>
        <v>#REF!</v>
      </c>
      <c r="H53" s="80" t="e">
        <f>'Full Database (hide)'!#REF!</f>
        <v>#REF!</v>
      </c>
      <c r="I53" s="81" t="e">
        <f>'Full Database (hide)'!#REF!</f>
        <v>#REF!</v>
      </c>
      <c r="J53" s="83" t="str">
        <f>'Full Database (hide)'!L49</f>
        <v>No</v>
      </c>
      <c r="K53" s="84" t="str">
        <f>'Full Database (hide)'!M49</f>
        <v>Allowed with restrictions</v>
      </c>
      <c r="L53" s="85" t="str">
        <f>'Full Database (hide)'!N49</f>
        <v>748-295</v>
      </c>
      <c r="M53" s="127" t="str">
        <f>HYPERLINK('Full Database (hide)'!O49,"Label PDF")</f>
        <v>Label PDF</v>
      </c>
      <c r="N53" s="86" t="s">
        <v>179</v>
      </c>
      <c r="O53" s="87" t="s">
        <v>179</v>
      </c>
      <c r="P53" s="88">
        <f>'Full Database (hide)'!T49</f>
        <v>43383</v>
      </c>
      <c r="Q53" s="89" t="str">
        <f>'Full Database (hide)'!V49</f>
        <v>None</v>
      </c>
      <c r="R53" s="55"/>
    </row>
    <row r="54" spans="1:18" ht="45" x14ac:dyDescent="0.25">
      <c r="A54" s="63" t="str">
        <f>'Full Database (hide)'!A50</f>
        <v xml:space="preserve">Pro-san L </v>
      </c>
      <c r="B54" s="64"/>
      <c r="C54" s="125"/>
      <c r="D54" s="80" t="e">
        <f>'Full Database (hide)'!#REF!</f>
        <v>#REF!</v>
      </c>
      <c r="E54" s="81" t="e">
        <f>'Full Database (hide)'!#REF!</f>
        <v>#REF!</v>
      </c>
      <c r="F54" s="81" t="e">
        <f>'Full Database (hide)'!#REF!</f>
        <v>#REF!</v>
      </c>
      <c r="G54" s="82" t="e">
        <f>'Full Database (hide)'!#REF!</f>
        <v>#REF!</v>
      </c>
      <c r="H54" s="80" t="e">
        <f>'Full Database (hide)'!#REF!</f>
        <v>#REF!</v>
      </c>
      <c r="I54" s="81" t="e">
        <f>'Full Database (hide)'!#REF!</f>
        <v>#REF!</v>
      </c>
      <c r="J54" s="83" t="str">
        <f>'Full Database (hide)'!L50</f>
        <v>For Food Contact Surfaces</v>
      </c>
      <c r="K54" s="84" t="str">
        <f>'Full Database (hide)'!M50</f>
        <v>Not listed</v>
      </c>
      <c r="L54" s="85" t="str">
        <f>'Full Database (hide)'!N50</f>
        <v>71094-2</v>
      </c>
      <c r="M54" s="127" t="str">
        <f>HYPERLINK('Full Database (hide)'!O50,"Label PDF")</f>
        <v>Label PDF</v>
      </c>
      <c r="N54" s="86" t="s">
        <v>179</v>
      </c>
      <c r="O54" s="87" t="s">
        <v>179</v>
      </c>
      <c r="P54" s="88">
        <f>'Full Database (hide)'!T50</f>
        <v>43572</v>
      </c>
      <c r="Q54" s="89" t="str">
        <f>'Full Database (hide)'!V50</f>
        <v>None</v>
      </c>
      <c r="R54" s="55"/>
    </row>
    <row r="55" spans="1:18" ht="90" x14ac:dyDescent="0.25">
      <c r="A55" s="63" t="str">
        <f>'Full Database (hide)'!A77</f>
        <v>Victory</v>
      </c>
      <c r="B55" s="64"/>
      <c r="C55" s="125"/>
      <c r="D55" s="80" t="e">
        <f>'Full Database (hide)'!#REF!</f>
        <v>#REF!</v>
      </c>
      <c r="E55" s="81" t="e">
        <f>'Full Database (hide)'!#REF!</f>
        <v>#REF!</v>
      </c>
      <c r="F55" s="81" t="e">
        <f>'Full Database (hide)'!#REF!</f>
        <v>#REF!</v>
      </c>
      <c r="G55" s="82" t="e">
        <f>'Full Database (hide)'!#REF!</f>
        <v>#REF!</v>
      </c>
      <c r="H55" s="80" t="e">
        <f>'Full Database (hide)'!#REF!</f>
        <v>#REF!</v>
      </c>
      <c r="I55" s="81" t="e">
        <f>'Full Database (hide)'!#REF!</f>
        <v>#REF!</v>
      </c>
      <c r="J55" s="83" t="str">
        <f>'Full Database (hide)'!L77</f>
        <v>For Washing Fruits and Vegetables</v>
      </c>
      <c r="K55" s="84" t="str">
        <f>'Full Database (hide)'!M77</f>
        <v>Allowed</v>
      </c>
      <c r="L55" s="85" t="str">
        <f>'Full Database (hide)'!N77</f>
        <v>1677-186</v>
      </c>
      <c r="M55" s="127" t="str">
        <f>HYPERLINK('Full Database (hide)'!O77,"Label PDF")</f>
        <v>Label PDF</v>
      </c>
      <c r="N55" s="86" t="s">
        <v>179</v>
      </c>
      <c r="O55" s="87" t="s">
        <v>179</v>
      </c>
      <c r="P55" s="88">
        <f>'Full Database (hide)'!T77</f>
        <v>43452</v>
      </c>
      <c r="Q55" s="89" t="str">
        <f>'Full Database (hide)'!V77</f>
        <v>None</v>
      </c>
      <c r="R55" s="55"/>
    </row>
    <row r="56" spans="1:18" ht="45" x14ac:dyDescent="0.25">
      <c r="A56" s="63" t="str">
        <f>'Full Database (hide)'!A51</f>
        <v>Proxitane 15:23</v>
      </c>
      <c r="B56" s="64"/>
      <c r="C56" s="125"/>
      <c r="D56" s="80" t="e">
        <f>'Full Database (hide)'!#REF!</f>
        <v>#REF!</v>
      </c>
      <c r="E56" s="81" t="e">
        <f>'Full Database (hide)'!#REF!</f>
        <v>#REF!</v>
      </c>
      <c r="F56" s="81" t="e">
        <f>'Full Database (hide)'!#REF!</f>
        <v>#REF!</v>
      </c>
      <c r="G56" s="82" t="e">
        <f>'Full Database (hide)'!#REF!</f>
        <v>#REF!</v>
      </c>
      <c r="H56" s="80" t="e">
        <f>'Full Database (hide)'!#REF!</f>
        <v>#REF!</v>
      </c>
      <c r="I56" s="81" t="e">
        <f>'Full Database (hide)'!#REF!</f>
        <v>#REF!</v>
      </c>
      <c r="J56" s="83" t="str">
        <f>'Full Database (hide)'!L51</f>
        <v xml:space="preserve">For Food Contact Surfaces </v>
      </c>
      <c r="K56" s="84" t="str">
        <f>'Full Database (hide)'!M51</f>
        <v>Allowed with Restrictions</v>
      </c>
      <c r="L56" s="85" t="str">
        <f>'Full Database (hide)'!N51</f>
        <v>68660-12</v>
      </c>
      <c r="M56" s="127" t="str">
        <f>HYPERLINK('Full Database (hide)'!O51,"Label PDF")</f>
        <v>Label PDF</v>
      </c>
      <c r="N56" s="86" t="s">
        <v>179</v>
      </c>
      <c r="O56" s="87" t="s">
        <v>179</v>
      </c>
      <c r="P56" s="88">
        <f>'Full Database (hide)'!T51</f>
        <v>43391</v>
      </c>
      <c r="Q56" s="89" t="str">
        <f>'Full Database (hide)'!V51</f>
        <v>None</v>
      </c>
      <c r="R56" s="55"/>
    </row>
    <row r="57" spans="1:18" ht="45" x14ac:dyDescent="0.25">
      <c r="A57" s="63" t="str">
        <f>'Full Database (hide)'!A52</f>
        <v>Proxitane EQ Liquid Sanitizer</v>
      </c>
      <c r="B57" s="64"/>
      <c r="C57" s="125"/>
      <c r="D57" s="80" t="e">
        <f>'Full Database (hide)'!#REF!</f>
        <v>#REF!</v>
      </c>
      <c r="E57" s="81" t="e">
        <f>'Full Database (hide)'!#REF!</f>
        <v>#REF!</v>
      </c>
      <c r="F57" s="81" t="e">
        <f>'Full Database (hide)'!#REF!</f>
        <v>#REF!</v>
      </c>
      <c r="G57" s="82" t="e">
        <f>'Full Database (hide)'!#REF!</f>
        <v>#REF!</v>
      </c>
      <c r="H57" s="80" t="e">
        <f>'Full Database (hide)'!#REF!</f>
        <v>#REF!</v>
      </c>
      <c r="I57" s="81" t="e">
        <f>'Full Database (hide)'!#REF!</f>
        <v>#REF!</v>
      </c>
      <c r="J57" s="83" t="str">
        <f>'Full Database (hide)'!L52</f>
        <v xml:space="preserve">For Food Contact Surfaces </v>
      </c>
      <c r="K57" s="84" t="str">
        <f>'Full Database (hide)'!M52</f>
        <v>Allowed with Restrictions</v>
      </c>
      <c r="L57" s="85" t="str">
        <f>'Full Database (hide)'!N52</f>
        <v>68660-4</v>
      </c>
      <c r="M57" s="127" t="str">
        <f>HYPERLINK('Full Database (hide)'!O52,"Label PDF")</f>
        <v>Label PDF</v>
      </c>
      <c r="N57" s="86" t="s">
        <v>179</v>
      </c>
      <c r="O57" s="87" t="s">
        <v>179</v>
      </c>
      <c r="P57" s="88">
        <f>'Full Database (hide)'!T52</f>
        <v>43801</v>
      </c>
      <c r="Q57" s="89" t="str">
        <f>'Full Database (hide)'!V52</f>
        <v>None</v>
      </c>
      <c r="R57" s="55"/>
    </row>
    <row r="58" spans="1:18" ht="30" x14ac:dyDescent="0.25">
      <c r="A58" s="63" t="str">
        <f>'Full Database (hide)'!A53</f>
        <v>Proxitane WW-12</v>
      </c>
      <c r="B58" s="64"/>
      <c r="C58" s="125"/>
      <c r="D58" s="80" t="e">
        <f>'Full Database (hide)'!#REF!</f>
        <v>#REF!</v>
      </c>
      <c r="E58" s="81" t="e">
        <f>'Full Database (hide)'!#REF!</f>
        <v>#REF!</v>
      </c>
      <c r="F58" s="81" t="e">
        <f>'Full Database (hide)'!#REF!</f>
        <v>#REF!</v>
      </c>
      <c r="G58" s="82" t="e">
        <f>'Full Database (hide)'!#REF!</f>
        <v>#REF!</v>
      </c>
      <c r="H58" s="80" t="e">
        <f>'Full Database (hide)'!#REF!</f>
        <v>#REF!</v>
      </c>
      <c r="I58" s="81" t="e">
        <f>'Full Database (hide)'!#REF!</f>
        <v>#REF!</v>
      </c>
      <c r="J58" s="83" t="str">
        <f>'Full Database (hide)'!L53</f>
        <v>No</v>
      </c>
      <c r="K58" s="84" t="str">
        <f>'Full Database (hide)'!M53</f>
        <v>Allowed with Restrictions</v>
      </c>
      <c r="L58" s="85" t="str">
        <f>'Full Database (hide)'!N53</f>
        <v>68660-1</v>
      </c>
      <c r="M58" s="127" t="str">
        <f>HYPERLINK('Full Database (hide)'!O53,"Label PDF")</f>
        <v>Label PDF</v>
      </c>
      <c r="N58" s="86" t="s">
        <v>179</v>
      </c>
      <c r="O58" s="87" t="s">
        <v>179</v>
      </c>
      <c r="P58" s="88">
        <f>'Full Database (hide)'!T53</f>
        <v>43446</v>
      </c>
      <c r="Q58" s="89" t="str">
        <f>'Full Database (hide)'!V53</f>
        <v>None</v>
      </c>
      <c r="R58" s="55"/>
    </row>
    <row r="59" spans="1:18" ht="45" x14ac:dyDescent="0.25">
      <c r="A59" s="63" t="str">
        <f>'Full Database (hide)'!A54</f>
        <v>Puma</v>
      </c>
      <c r="B59" s="64"/>
      <c r="C59" s="125"/>
      <c r="D59" s="80" t="e">
        <f>'Full Database (hide)'!#REF!</f>
        <v>#REF!</v>
      </c>
      <c r="E59" s="81" t="e">
        <f>'Full Database (hide)'!#REF!</f>
        <v>#REF!</v>
      </c>
      <c r="F59" s="81" t="e">
        <f>'Full Database (hide)'!#REF!</f>
        <v>#REF!</v>
      </c>
      <c r="G59" s="82" t="e">
        <f>'Full Database (hide)'!#REF!</f>
        <v>#REF!</v>
      </c>
      <c r="H59" s="80" t="e">
        <f>'Full Database (hide)'!#REF!</f>
        <v>#REF!</v>
      </c>
      <c r="I59" s="81" t="e">
        <f>'Full Database (hide)'!#REF!</f>
        <v>#REF!</v>
      </c>
      <c r="J59" s="83" t="str">
        <f>'Full Database (hide)'!L54</f>
        <v>For Food Contact Surfaces</v>
      </c>
      <c r="K59" s="84" t="str">
        <f>'Full Database (hide)'!M54</f>
        <v>Not listed</v>
      </c>
      <c r="L59" s="85" t="str">
        <f>'Full Database (hide)'!N54</f>
        <v>5813-100</v>
      </c>
      <c r="M59" s="127" t="str">
        <f>HYPERLINK('Full Database (hide)'!O54,"Label PDF")</f>
        <v>Label PDF</v>
      </c>
      <c r="N59" s="86" t="s">
        <v>179</v>
      </c>
      <c r="O59" s="87" t="s">
        <v>179</v>
      </c>
      <c r="P59" s="88">
        <f>'Full Database (hide)'!T54</f>
        <v>43077</v>
      </c>
      <c r="Q59" s="89" t="str">
        <f>'Full Database (hide)'!V54</f>
        <v>None</v>
      </c>
      <c r="R59" s="55"/>
    </row>
    <row r="60" spans="1:18" ht="45" x14ac:dyDescent="0.25">
      <c r="A60" s="63" t="str">
        <f>'Full Database (hide)'!A55</f>
        <v>Pure Bright Germicidal Ultra Bleach</v>
      </c>
      <c r="B60" s="64"/>
      <c r="C60" s="125"/>
      <c r="D60" s="80" t="e">
        <f>'Full Database (hide)'!#REF!</f>
        <v>#REF!</v>
      </c>
      <c r="E60" s="81" t="e">
        <f>'Full Database (hide)'!#REF!</f>
        <v>#REF!</v>
      </c>
      <c r="F60" s="81" t="e">
        <f>'Full Database (hide)'!#REF!</f>
        <v>#REF!</v>
      </c>
      <c r="G60" s="82" t="e">
        <f>'Full Database (hide)'!#REF!</f>
        <v>#REF!</v>
      </c>
      <c r="H60" s="80" t="e">
        <f>'Full Database (hide)'!#REF!</f>
        <v>#REF!</v>
      </c>
      <c r="I60" s="81" t="e">
        <f>'Full Database (hide)'!#REF!</f>
        <v>#REF!</v>
      </c>
      <c r="J60" s="83" t="str">
        <f>'Full Database (hide)'!L55</f>
        <v>For Food Contact Surfaces</v>
      </c>
      <c r="K60" s="84" t="str">
        <f>'Full Database (hide)'!M55</f>
        <v>Not listed</v>
      </c>
      <c r="L60" s="85" t="str">
        <f>'Full Database (hide)'!N55</f>
        <v>70271-13</v>
      </c>
      <c r="M60" s="127" t="str">
        <f>HYPERLINK('Full Database (hide)'!O55,"Label PDF")</f>
        <v>Label PDF</v>
      </c>
      <c r="N60" s="86" t="s">
        <v>179</v>
      </c>
      <c r="O60" s="87" t="s">
        <v>179</v>
      </c>
      <c r="P60" s="88">
        <f>'Full Database (hide)'!T55</f>
        <v>43916</v>
      </c>
      <c r="Q60" s="89" t="str">
        <f>'Full Database (hide)'!V55</f>
        <v>None</v>
      </c>
      <c r="R60" s="55"/>
    </row>
    <row r="61" spans="1:18" ht="45" x14ac:dyDescent="0.25">
      <c r="A61" s="63" t="str">
        <f>'Full Database (hide)'!A56</f>
        <v>Re-Ox</v>
      </c>
      <c r="B61" s="64"/>
      <c r="C61" s="125"/>
      <c r="D61" s="80" t="e">
        <f>'Full Database (hide)'!#REF!</f>
        <v>#REF!</v>
      </c>
      <c r="E61" s="81" t="e">
        <f>'Full Database (hide)'!#REF!</f>
        <v>#REF!</v>
      </c>
      <c r="F61" s="81" t="e">
        <f>'Full Database (hide)'!#REF!</f>
        <v>#REF!</v>
      </c>
      <c r="G61" s="82" t="e">
        <f>'Full Database (hide)'!#REF!</f>
        <v>#REF!</v>
      </c>
      <c r="H61" s="80" t="e">
        <f>'Full Database (hide)'!#REF!</f>
        <v>#REF!</v>
      </c>
      <c r="I61" s="81" t="e">
        <f>'Full Database (hide)'!#REF!</f>
        <v>#REF!</v>
      </c>
      <c r="J61" s="83" t="str">
        <f>'Full Database (hide)'!L56</f>
        <v>For Food Contact Surfaces</v>
      </c>
      <c r="K61" s="84" t="str">
        <f>'Full Database (hide)'!M56</f>
        <v>Not listed</v>
      </c>
      <c r="L61" s="85" t="str">
        <f>'Full Database (hide)'!N56</f>
        <v>87437-1</v>
      </c>
      <c r="M61" s="127" t="str">
        <f>HYPERLINK('Full Database (hide)'!O56,"Label PDF")</f>
        <v>Label PDF</v>
      </c>
      <c r="N61" s="86" t="s">
        <v>179</v>
      </c>
      <c r="O61" s="87" t="s">
        <v>179</v>
      </c>
      <c r="P61" s="88">
        <f>'Full Database (hide)'!T56</f>
        <v>41857</v>
      </c>
      <c r="Q61" s="89" t="str">
        <f>'Full Database (hide)'!V56</f>
        <v>None</v>
      </c>
      <c r="R61" s="55"/>
    </row>
    <row r="62" spans="1:18" ht="135" x14ac:dyDescent="0.25">
      <c r="A62" s="63" t="str">
        <f>'Full Database (hide)'!A58</f>
        <v>SaniDate 15.0</v>
      </c>
      <c r="B62" s="64"/>
      <c r="C62" s="125"/>
      <c r="D62" s="80" t="e">
        <f>'Full Database (hide)'!#REF!</f>
        <v>#REF!</v>
      </c>
      <c r="E62" s="81" t="e">
        <f>'Full Database (hide)'!#REF!</f>
        <v>#REF!</v>
      </c>
      <c r="F62" s="81" t="e">
        <f>'Full Database (hide)'!#REF!</f>
        <v>#REF!</v>
      </c>
      <c r="G62" s="82" t="e">
        <f>'Full Database (hide)'!#REF!</f>
        <v>#REF!</v>
      </c>
      <c r="H62" s="80" t="e">
        <f>'Full Database (hide)'!#REF!</f>
        <v>#REF!</v>
      </c>
      <c r="I62" s="81" t="e">
        <f>'Full Database (hide)'!#REF!</f>
        <v>#REF!</v>
      </c>
      <c r="J62" s="83" t="str">
        <f>'Full Database (hide)'!L58</f>
        <v>For Both Food Contact Surfaces and Fruits and Vegetables</v>
      </c>
      <c r="K62" s="84" t="str">
        <f>'Full Database (hide)'!M58</f>
        <v>Allowed with restrictions</v>
      </c>
      <c r="L62" s="85" t="str">
        <f>'Full Database (hide)'!N58</f>
        <v>70299-26</v>
      </c>
      <c r="M62" s="127" t="str">
        <f>HYPERLINK('Full Database (hide)'!O58,"Label PDF")</f>
        <v>Label PDF</v>
      </c>
      <c r="N62" s="86" t="s">
        <v>179</v>
      </c>
      <c r="O62" s="87" t="s">
        <v>179</v>
      </c>
      <c r="P62" s="88">
        <f>'Full Database (hide)'!T58</f>
        <v>43894</v>
      </c>
      <c r="Q62" s="89" t="str">
        <f>'Full Database (hide)'!V58</f>
        <v>None</v>
      </c>
      <c r="R62" s="55"/>
    </row>
    <row r="63" spans="1:18" ht="45" x14ac:dyDescent="0.25">
      <c r="A63" s="63" t="str">
        <f>'Full Database (hide)'!A59</f>
        <v>SaniDate 5.0 (Sublabel A)</v>
      </c>
      <c r="B63" s="64"/>
      <c r="C63" s="125"/>
      <c r="D63" s="80" t="e">
        <f>'Full Database (hide)'!#REF!</f>
        <v>#REF!</v>
      </c>
      <c r="E63" s="81" t="e">
        <f>'Full Database (hide)'!#REF!</f>
        <v>#REF!</v>
      </c>
      <c r="F63" s="81" t="e">
        <f>'Full Database (hide)'!#REF!</f>
        <v>#REF!</v>
      </c>
      <c r="G63" s="82" t="e">
        <f>'Full Database (hide)'!#REF!</f>
        <v>#REF!</v>
      </c>
      <c r="H63" s="80" t="e">
        <f>'Full Database (hide)'!#REF!</f>
        <v>#REF!</v>
      </c>
      <c r="I63" s="81" t="e">
        <f>'Full Database (hide)'!#REF!</f>
        <v>#REF!</v>
      </c>
      <c r="J63" s="83" t="str">
        <f>'Full Database (hide)'!L59</f>
        <v>For Food Contact Surfaces</v>
      </c>
      <c r="K63" s="84" t="str">
        <f>'Full Database (hide)'!M59</f>
        <v>Allowed with restrictions</v>
      </c>
      <c r="L63" s="85" t="str">
        <f>'Full Database (hide)'!N59</f>
        <v>70299-19</v>
      </c>
      <c r="M63" s="127" t="str">
        <f>HYPERLINK('Full Database (hide)'!O59,"Label PDF")</f>
        <v>Label PDF</v>
      </c>
      <c r="N63" s="86" t="s">
        <v>179</v>
      </c>
      <c r="O63" s="87" t="s">
        <v>179</v>
      </c>
      <c r="P63" s="88">
        <f>'Full Database (hide)'!T59</f>
        <v>44019</v>
      </c>
      <c r="Q63" s="89" t="str">
        <f>'Full Database (hide)'!V59</f>
        <v>None</v>
      </c>
      <c r="R63" s="55"/>
    </row>
    <row r="64" spans="1:18" x14ac:dyDescent="0.25">
      <c r="A64" s="63" t="e">
        <f>'Full Database (hide)'!#REF!</f>
        <v>#REF!</v>
      </c>
      <c r="B64" s="64"/>
      <c r="C64" s="125"/>
      <c r="D64" s="80" t="e">
        <f>'Full Database (hide)'!#REF!</f>
        <v>#REF!</v>
      </c>
      <c r="E64" s="81" t="e">
        <f>'Full Database (hide)'!#REF!</f>
        <v>#REF!</v>
      </c>
      <c r="F64" s="81" t="e">
        <f>'Full Database (hide)'!#REF!</f>
        <v>#REF!</v>
      </c>
      <c r="G64" s="82" t="e">
        <f>'Full Database (hide)'!#REF!</f>
        <v>#REF!</v>
      </c>
      <c r="H64" s="80" t="e">
        <f>'Full Database (hide)'!#REF!</f>
        <v>#REF!</v>
      </c>
      <c r="I64" s="81" t="e">
        <f>'Full Database (hide)'!#REF!</f>
        <v>#REF!</v>
      </c>
      <c r="J64" s="83" t="e">
        <f>'Full Database (hide)'!#REF!</f>
        <v>#REF!</v>
      </c>
      <c r="K64" s="84" t="e">
        <f>'Full Database (hide)'!#REF!</f>
        <v>#REF!</v>
      </c>
      <c r="L64" s="85" t="e">
        <f>'Full Database (hide)'!#REF!</f>
        <v>#REF!</v>
      </c>
      <c r="M64" s="127" t="e">
        <f>HYPERLINK('Full Database (hide)'!#REF!,"Label PDF")</f>
        <v>#REF!</v>
      </c>
      <c r="N64" s="86" t="s">
        <v>179</v>
      </c>
      <c r="O64" s="87" t="s">
        <v>179</v>
      </c>
      <c r="P64" s="88" t="e">
        <f>'Full Database (hide)'!#REF!</f>
        <v>#REF!</v>
      </c>
      <c r="Q64" s="89" t="e">
        <f>'Full Database (hide)'!#REF!</f>
        <v>#REF!</v>
      </c>
      <c r="R64" s="55"/>
    </row>
    <row r="65" spans="1:18" ht="45" x14ac:dyDescent="0.25">
      <c r="A65" s="63" t="str">
        <f>'Full Database (hide)'!A60</f>
        <v>SaniDate 5.0 (Sublabel B)</v>
      </c>
      <c r="B65" s="64"/>
      <c r="C65" s="125"/>
      <c r="D65" s="80" t="e">
        <f>'Full Database (hide)'!#REF!</f>
        <v>#REF!</v>
      </c>
      <c r="E65" s="81" t="e">
        <f>'Full Database (hide)'!#REF!</f>
        <v>#REF!</v>
      </c>
      <c r="F65" s="81" t="e">
        <f>'Full Database (hide)'!#REF!</f>
        <v>#REF!</v>
      </c>
      <c r="G65" s="82" t="e">
        <f>'Full Database (hide)'!#REF!</f>
        <v>#REF!</v>
      </c>
      <c r="H65" s="80" t="e">
        <f>'Full Database (hide)'!#REF!</f>
        <v>#REF!</v>
      </c>
      <c r="I65" s="81" t="e">
        <f>'Full Database (hide)'!#REF!</f>
        <v>#REF!</v>
      </c>
      <c r="J65" s="83" t="str">
        <f>'Full Database (hide)'!L60</f>
        <v>For Food Contact Surfaces</v>
      </c>
      <c r="K65" s="84" t="str">
        <f>'Full Database (hide)'!M60</f>
        <v>Allowed with restrictions</v>
      </c>
      <c r="L65" s="85" t="str">
        <f>'Full Database (hide)'!N60</f>
        <v>70299-19</v>
      </c>
      <c r="M65" s="127" t="str">
        <f>HYPERLINK('Full Database (hide)'!O60,"Label PDF")</f>
        <v>Label PDF</v>
      </c>
      <c r="N65" s="86" t="s">
        <v>179</v>
      </c>
      <c r="O65" s="87" t="s">
        <v>179</v>
      </c>
      <c r="P65" s="88">
        <f>'Full Database (hide)'!T60</f>
        <v>44019</v>
      </c>
      <c r="Q65" s="89" t="str">
        <f>'Full Database (hide)'!V60</f>
        <v>None</v>
      </c>
      <c r="R65" s="55"/>
    </row>
    <row r="66" spans="1:18" ht="45" x14ac:dyDescent="0.25">
      <c r="A66" s="63" t="str">
        <f>'Full Database (hide)'!A61</f>
        <v>Sanidate Disinfectant</v>
      </c>
      <c r="B66" s="64"/>
      <c r="C66" s="125"/>
      <c r="D66" s="80" t="e">
        <f>'Full Database (hide)'!#REF!</f>
        <v>#REF!</v>
      </c>
      <c r="E66" s="81" t="e">
        <f>'Full Database (hide)'!#REF!</f>
        <v>#REF!</v>
      </c>
      <c r="F66" s="81" t="e">
        <f>'Full Database (hide)'!#REF!</f>
        <v>#REF!</v>
      </c>
      <c r="G66" s="82" t="e">
        <f>'Full Database (hide)'!#REF!</f>
        <v>#REF!</v>
      </c>
      <c r="H66" s="80" t="e">
        <f>'Full Database (hide)'!#REF!</f>
        <v>#REF!</v>
      </c>
      <c r="I66" s="81" t="e">
        <f>'Full Database (hide)'!#REF!</f>
        <v>#REF!</v>
      </c>
      <c r="J66" s="83" t="str">
        <f>'Full Database (hide)'!L61</f>
        <v>For Food Contact Surfaces</v>
      </c>
      <c r="K66" s="84" t="str">
        <f>'Full Database (hide)'!M61</f>
        <v>Allowed</v>
      </c>
      <c r="L66" s="85" t="str">
        <f>'Full Database (hide)'!N61</f>
        <v>70299-7</v>
      </c>
      <c r="M66" s="127" t="str">
        <f>HYPERLINK('Full Database (hide)'!O61,"Label PDF")</f>
        <v>Label PDF</v>
      </c>
      <c r="N66" s="86" t="s">
        <v>179</v>
      </c>
      <c r="O66" s="87" t="s">
        <v>179</v>
      </c>
      <c r="P66" s="88">
        <f>'Full Database (hide)'!T61</f>
        <v>42922</v>
      </c>
      <c r="Q66" s="89" t="str">
        <f>'Full Database (hide)'!V61</f>
        <v>None</v>
      </c>
      <c r="R66" s="55"/>
    </row>
    <row r="67" spans="1:18" ht="45" x14ac:dyDescent="0.25">
      <c r="A67" s="63" t="str">
        <f>'Full Database (hide)'!A62</f>
        <v>SaniDate Ready to Use (Sublabel A)</v>
      </c>
      <c r="B67" s="64"/>
      <c r="C67" s="125"/>
      <c r="D67" s="80" t="e">
        <f>'Full Database (hide)'!#REF!</f>
        <v>#REF!</v>
      </c>
      <c r="E67" s="81" t="e">
        <f>'Full Database (hide)'!#REF!</f>
        <v>#REF!</v>
      </c>
      <c r="F67" s="81" t="e">
        <f>'Full Database (hide)'!#REF!</f>
        <v>#REF!</v>
      </c>
      <c r="G67" s="82" t="e">
        <f>'Full Database (hide)'!#REF!</f>
        <v>#REF!</v>
      </c>
      <c r="H67" s="80" t="e">
        <f>'Full Database (hide)'!#REF!</f>
        <v>#REF!</v>
      </c>
      <c r="I67" s="81" t="e">
        <f>'Full Database (hide)'!#REF!</f>
        <v>#REF!</v>
      </c>
      <c r="J67" s="83" t="str">
        <f>'Full Database (hide)'!L62</f>
        <v>For Food Contact Surfaces</v>
      </c>
      <c r="K67" s="84" t="str">
        <f>'Full Database (hide)'!M62</f>
        <v>Not listed</v>
      </c>
      <c r="L67" s="85" t="str">
        <f>'Full Database (hide)'!N62</f>
        <v>70299-9</v>
      </c>
      <c r="M67" s="127" t="str">
        <f>HYPERLINK('Full Database (hide)'!O62,"Label PDF")</f>
        <v>Label PDF</v>
      </c>
      <c r="N67" s="86" t="s">
        <v>179</v>
      </c>
      <c r="O67" s="87" t="s">
        <v>179</v>
      </c>
      <c r="P67" s="88">
        <f>'Full Database (hide)'!T62</f>
        <v>43719</v>
      </c>
      <c r="Q67" s="89" t="str">
        <f>'Full Database (hide)'!V62</f>
        <v>None</v>
      </c>
      <c r="R67" s="55"/>
    </row>
    <row r="68" spans="1:18" ht="45.75" thickBot="1" x14ac:dyDescent="0.3">
      <c r="A68" s="66" t="str">
        <f>'Full Database (hide)'!A64</f>
        <v>Selectrocide 5G</v>
      </c>
      <c r="B68" s="67"/>
      <c r="C68" s="126"/>
      <c r="D68" s="94" t="e">
        <f>'Full Database (hide)'!#REF!</f>
        <v>#REF!</v>
      </c>
      <c r="E68" s="95" t="e">
        <f>'Full Database (hide)'!#REF!</f>
        <v>#REF!</v>
      </c>
      <c r="F68" s="95" t="e">
        <f>'Full Database (hide)'!#REF!</f>
        <v>#REF!</v>
      </c>
      <c r="G68" s="96" t="e">
        <f>'Full Database (hide)'!#REF!</f>
        <v>#REF!</v>
      </c>
      <c r="H68" s="94" t="e">
        <f>'Full Database (hide)'!#REF!</f>
        <v>#REF!</v>
      </c>
      <c r="I68" s="95" t="e">
        <f>'Full Database (hide)'!#REF!</f>
        <v>#REF!</v>
      </c>
      <c r="J68" s="97" t="str">
        <f>'Full Database (hide)'!L64</f>
        <v>For Food Contact Surfaces</v>
      </c>
      <c r="K68" s="98" t="str">
        <f>'Full Database (hide)'!M64</f>
        <v>Allowed with restrictions</v>
      </c>
      <c r="L68" s="99" t="str">
        <f>'Full Database (hide)'!N64</f>
        <v>74986-5</v>
      </c>
      <c r="M68" s="128" t="str">
        <f>HYPERLINK('Full Database (hide)'!O64,"Label PDF")</f>
        <v>Label PDF</v>
      </c>
      <c r="N68" s="100" t="s">
        <v>179</v>
      </c>
      <c r="O68" s="101" t="s">
        <v>179</v>
      </c>
      <c r="P68" s="102">
        <f>'Full Database (hide)'!T64</f>
        <v>43627</v>
      </c>
      <c r="Q68" s="103" t="str">
        <f>'Full Database (hide)'!V64</f>
        <v>None</v>
      </c>
      <c r="R68" s="56"/>
    </row>
  </sheetData>
  <sheetProtection selectLockedCells="1" sort="0" autoFilter="0"/>
  <autoFilter ref="A8:P8" xr:uid="{00000000-0009-0000-0000-000008000000}"/>
  <mergeCells count="5">
    <mergeCell ref="A2:A6"/>
    <mergeCell ref="D7:G7"/>
    <mergeCell ref="H7:J7"/>
    <mergeCell ref="M7:O7"/>
    <mergeCell ref="K7:L7"/>
  </mergeCells>
  <hyperlinks>
    <hyperlink ref="C8" location="'Active ingredients'!C8" display="Active Ingredients" xr:uid="{00000000-0004-0000-0800-000000000000}"/>
    <hyperlink ref="B8" location="'Front page'!A8" display="Main Page" xr:uid="{00000000-0004-0000-0800-000001000000}"/>
    <hyperlink ref="R8" location="'Product info'!E8" display="Product Information" xr:uid="{00000000-0004-0000-0800-000002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Front page</vt:lpstr>
      <vt:lpstr>Active ingredients</vt:lpstr>
      <vt:lpstr> Label Info (alt)</vt:lpstr>
      <vt:lpstr>Product info</vt:lpstr>
      <vt:lpstr>Single Sheet</vt:lpstr>
      <vt:lpstr>Full Database (hide)</vt:lpstr>
      <vt:lpstr>Version Notes V4.0 (hide)</vt:lpstr>
      <vt:lpstr>Lists</vt:lpstr>
      <vt:lpstr>Label info</vt:lpstr>
      <vt:lpstr>' Label Info (alt)'!_FilterDatabase</vt:lpstr>
      <vt:lpstr>'Single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Marie Pahl</dc:creator>
  <cp:lastModifiedBy>Marchelletta, Courtney</cp:lastModifiedBy>
  <cp:lastPrinted>2019-07-30T17:49:00Z</cp:lastPrinted>
  <dcterms:created xsi:type="dcterms:W3CDTF">2016-07-14T19:48:21Z</dcterms:created>
  <dcterms:modified xsi:type="dcterms:W3CDTF">2021-03-22T16:43:22Z</dcterms:modified>
</cp:coreProperties>
</file>