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maine-my.sharepoint.com/personal/amy_l_allen_maine_gov/Documents/Documents/Renewal Documents/2025 Renewal Application/"/>
    </mc:Choice>
  </mc:AlternateContent>
  <xr:revisionPtr revIDLastSave="0" documentId="8_{7C213976-2481-416D-A423-70E93F14635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3 Yr Budget Plan" sheetId="8" r:id="rId1"/>
    <sheet name="FY26 Budget" sheetId="1" r:id="rId2"/>
    <sheet name="Salary Calc W COL" sheetId="2" r:id="rId3"/>
    <sheet name="Aftercare Revenue" sheetId="3" r:id="rId4"/>
    <sheet name="Supplies - Detail" sheetId="4" r:id="rId5"/>
    <sheet name="1102 - Online Subscript" sheetId="5" r:id="rId6"/>
    <sheet name="4201 - Fees &amp; Dues" sheetId="6" r:id="rId7"/>
    <sheet name="Position Grid" sheetId="7" r:id="rId8"/>
  </sheets>
  <definedNames>
    <definedName name="_xlnm._FilterDatabase" localSheetId="7" hidden="1">'Position Grid'!$A$1:$B$54</definedName>
    <definedName name="_xlnm._FilterDatabase" localSheetId="2" hidden="1">'Salary Calc W COL'!$A$1:$Y$54</definedName>
    <definedName name="_xlnm.Print_Area" localSheetId="0">'3 Yr Budget Plan'!$A$1:$D$138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8" l="1"/>
  <c r="C30" i="8"/>
  <c r="D124" i="8"/>
  <c r="D35" i="8"/>
  <c r="C35" i="8"/>
  <c r="D34" i="8"/>
  <c r="D33" i="8"/>
  <c r="D32" i="8"/>
  <c r="D31" i="8"/>
  <c r="C34" i="8"/>
  <c r="C33" i="8"/>
  <c r="C32" i="8"/>
  <c r="C31" i="8"/>
  <c r="D13" i="8"/>
  <c r="C13" i="8"/>
  <c r="D121" i="8"/>
  <c r="D118" i="8"/>
  <c r="C118" i="8"/>
  <c r="C120" i="8"/>
  <c r="C121" i="8"/>
  <c r="C117" i="8"/>
  <c r="D117" i="8"/>
  <c r="D116" i="8"/>
  <c r="C116" i="8"/>
  <c r="D104" i="8"/>
  <c r="D105" i="8"/>
  <c r="D106" i="8"/>
  <c r="D107" i="8"/>
  <c r="D108" i="8"/>
  <c r="D109" i="8"/>
  <c r="D110" i="8"/>
  <c r="D111" i="8"/>
  <c r="D113" i="8"/>
  <c r="D114" i="8"/>
  <c r="D115" i="8"/>
  <c r="C104" i="8"/>
  <c r="C105" i="8"/>
  <c r="C106" i="8"/>
  <c r="C107" i="8"/>
  <c r="C108" i="8"/>
  <c r="C109" i="8"/>
  <c r="C110" i="8"/>
  <c r="C111" i="8"/>
  <c r="C113" i="8"/>
  <c r="C114" i="8"/>
  <c r="C115" i="8"/>
  <c r="D96" i="8"/>
  <c r="C96" i="8"/>
  <c r="D59" i="8"/>
  <c r="D60" i="8"/>
  <c r="D61" i="8"/>
  <c r="C59" i="8"/>
  <c r="C60" i="8"/>
  <c r="C61" i="8"/>
  <c r="D58" i="8"/>
  <c r="C58" i="8"/>
  <c r="C57" i="8"/>
  <c r="D57" i="8" s="1"/>
  <c r="D48" i="8"/>
  <c r="D37" i="8"/>
  <c r="D38" i="8"/>
  <c r="D39" i="8"/>
  <c r="D40" i="8"/>
  <c r="D41" i="8"/>
  <c r="D42" i="8"/>
  <c r="D43" i="8"/>
  <c r="D44" i="8"/>
  <c r="D45" i="8"/>
  <c r="D46" i="8"/>
  <c r="D47" i="8"/>
  <c r="D36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26" i="8"/>
  <c r="D26" i="8"/>
  <c r="D19" i="8"/>
  <c r="C19" i="8"/>
  <c r="D18" i="8"/>
  <c r="C18" i="8"/>
  <c r="D11" i="8"/>
  <c r="C11" i="8"/>
  <c r="C12" i="8"/>
  <c r="D12" i="8" s="1"/>
  <c r="B55" i="7"/>
  <c r="B10" i="4"/>
  <c r="F58" i="3"/>
  <c r="F60" i="3" s="1"/>
  <c r="C19" i="1" s="1"/>
  <c r="E58" i="3"/>
  <c r="E60" i="3" s="1"/>
  <c r="C25" i="1" s="1"/>
  <c r="C18" i="1" s="1"/>
  <c r="C30" i="1" s="1"/>
  <c r="W55" i="2"/>
  <c r="V55" i="2"/>
  <c r="T55" i="2"/>
  <c r="S55" i="2"/>
  <c r="R55" i="2"/>
  <c r="Q55" i="2"/>
  <c r="P55" i="2"/>
  <c r="O55" i="2"/>
  <c r="N55" i="2"/>
  <c r="M55" i="2"/>
  <c r="L55" i="2"/>
  <c r="Y54" i="2"/>
  <c r="X54" i="2"/>
  <c r="U54" i="2"/>
  <c r="X53" i="2"/>
  <c r="U53" i="2"/>
  <c r="Y53" i="2" s="1"/>
  <c r="X52" i="2"/>
  <c r="U52" i="2"/>
  <c r="Y52" i="2" s="1"/>
  <c r="X51" i="2"/>
  <c r="U51" i="2"/>
  <c r="Y51" i="2" s="1"/>
  <c r="X50" i="2"/>
  <c r="U50" i="2"/>
  <c r="Y50" i="2" s="1"/>
  <c r="X49" i="2"/>
  <c r="U49" i="2"/>
  <c r="Y49" i="2" s="1"/>
  <c r="X48" i="2"/>
  <c r="U48" i="2"/>
  <c r="Y48" i="2" s="1"/>
  <c r="X47" i="2"/>
  <c r="U47" i="2"/>
  <c r="Y47" i="2" s="1"/>
  <c r="Y46" i="2"/>
  <c r="X46" i="2"/>
  <c r="U46" i="2"/>
  <c r="X45" i="2"/>
  <c r="U45" i="2"/>
  <c r="Y45" i="2" s="1"/>
  <c r="U44" i="2"/>
  <c r="K44" i="2"/>
  <c r="Y43" i="2"/>
  <c r="X43" i="2"/>
  <c r="U43" i="2"/>
  <c r="Y42" i="2"/>
  <c r="X42" i="2"/>
  <c r="U42" i="2"/>
  <c r="Y41" i="2"/>
  <c r="X41" i="2"/>
  <c r="U41" i="2"/>
  <c r="X40" i="2"/>
  <c r="U40" i="2"/>
  <c r="Y40" i="2" s="1"/>
  <c r="X39" i="2"/>
  <c r="U39" i="2"/>
  <c r="Y39" i="2" s="1"/>
  <c r="X38" i="2"/>
  <c r="U38" i="2"/>
  <c r="Y38" i="2" s="1"/>
  <c r="X37" i="2"/>
  <c r="U37" i="2"/>
  <c r="Y37" i="2" s="1"/>
  <c r="X36" i="2"/>
  <c r="U36" i="2"/>
  <c r="Y36" i="2" s="1"/>
  <c r="Y35" i="2"/>
  <c r="X35" i="2"/>
  <c r="U35" i="2"/>
  <c r="Y34" i="2"/>
  <c r="U34" i="2"/>
  <c r="X33" i="2"/>
  <c r="U33" i="2"/>
  <c r="Y33" i="2" s="1"/>
  <c r="Y32" i="2"/>
  <c r="X32" i="2"/>
  <c r="U32" i="2"/>
  <c r="K31" i="2"/>
  <c r="X30" i="2"/>
  <c r="U30" i="2"/>
  <c r="Y30" i="2" s="1"/>
  <c r="X29" i="2"/>
  <c r="U29" i="2"/>
  <c r="Y29" i="2" s="1"/>
  <c r="X28" i="2"/>
  <c r="U28" i="2"/>
  <c r="Y28" i="2" s="1"/>
  <c r="Y27" i="2"/>
  <c r="X27" i="2"/>
  <c r="U27" i="2"/>
  <c r="Y26" i="2"/>
  <c r="X26" i="2"/>
  <c r="U26" i="2"/>
  <c r="Y25" i="2"/>
  <c r="X25" i="2"/>
  <c r="U25" i="2"/>
  <c r="X24" i="2"/>
  <c r="U24" i="2"/>
  <c r="Y24" i="2" s="1"/>
  <c r="X23" i="2"/>
  <c r="U23" i="2"/>
  <c r="Y23" i="2" s="1"/>
  <c r="X22" i="2"/>
  <c r="Y22" i="2" s="1"/>
  <c r="U22" i="2"/>
  <c r="X21" i="2"/>
  <c r="U21" i="2"/>
  <c r="Y21" i="2" s="1"/>
  <c r="X20" i="2"/>
  <c r="U20" i="2"/>
  <c r="Y20" i="2" s="1"/>
  <c r="J20" i="2"/>
  <c r="I20" i="2" s="1"/>
  <c r="X19" i="2"/>
  <c r="U19" i="2"/>
  <c r="Y19" i="2" s="1"/>
  <c r="K19" i="2"/>
  <c r="K55" i="2" s="1"/>
  <c r="C34" i="1" s="1"/>
  <c r="Y18" i="2"/>
  <c r="X18" i="2"/>
  <c r="U18" i="2"/>
  <c r="X17" i="2"/>
  <c r="U17" i="2"/>
  <c r="Y17" i="2" s="1"/>
  <c r="X16" i="2"/>
  <c r="U16" i="2"/>
  <c r="Y16" i="2" s="1"/>
  <c r="X15" i="2"/>
  <c r="Y15" i="2" s="1"/>
  <c r="U15" i="2"/>
  <c r="X14" i="2"/>
  <c r="U14" i="2"/>
  <c r="Y14" i="2" s="1"/>
  <c r="X13" i="2"/>
  <c r="U13" i="2"/>
  <c r="Y13" i="2" s="1"/>
  <c r="Y12" i="2"/>
  <c r="X12" i="2"/>
  <c r="U12" i="2"/>
  <c r="X11" i="2"/>
  <c r="Y11" i="2" s="1"/>
  <c r="U11" i="2"/>
  <c r="Y10" i="2"/>
  <c r="X10" i="2"/>
  <c r="U10" i="2"/>
  <c r="X9" i="2"/>
  <c r="U9" i="2"/>
  <c r="Y9" i="2" s="1"/>
  <c r="X8" i="2"/>
  <c r="U8" i="2"/>
  <c r="Y8" i="2" s="1"/>
  <c r="X7" i="2"/>
  <c r="Y7" i="2" s="1"/>
  <c r="U7" i="2"/>
  <c r="X6" i="2"/>
  <c r="U6" i="2"/>
  <c r="Y6" i="2" s="1"/>
  <c r="X5" i="2"/>
  <c r="U5" i="2"/>
  <c r="Y5" i="2" s="1"/>
  <c r="Y4" i="2"/>
  <c r="X4" i="2"/>
  <c r="U4" i="2"/>
  <c r="Y3" i="2"/>
  <c r="X3" i="2"/>
  <c r="U3" i="2"/>
  <c r="Y2" i="2"/>
  <c r="X2" i="2"/>
  <c r="U2" i="2"/>
  <c r="C51" i="1"/>
  <c r="C39" i="1"/>
  <c r="C36" i="1"/>
  <c r="C23" i="1"/>
  <c r="C134" i="8" l="1"/>
  <c r="C136" i="8" s="1"/>
  <c r="D134" i="8"/>
  <c r="D136" i="8" s="1"/>
  <c r="B26" i="8"/>
  <c r="B134" i="8"/>
  <c r="B136" i="8" s="1"/>
  <c r="B138" i="8" s="1"/>
  <c r="Y44" i="2"/>
  <c r="X55" i="2"/>
  <c r="C37" i="1" s="1"/>
  <c r="U31" i="2"/>
  <c r="Y31" i="2" s="1"/>
  <c r="Y55" i="2" s="1"/>
  <c r="X44" i="2"/>
  <c r="J55" i="2"/>
  <c r="X31" i="2"/>
  <c r="U55" i="2" l="1"/>
  <c r="C35" i="1" s="1"/>
  <c r="C145" i="1" s="1"/>
  <c r="C147" i="1" s="1"/>
  <c r="C149" i="1" s="1"/>
</calcChain>
</file>

<file path=xl/sharedStrings.xml><?xml version="1.0" encoding="utf-8"?>
<sst xmlns="http://schemas.openxmlformats.org/spreadsheetml/2006/main" count="1427" uniqueCount="751">
  <si>
    <t>Acadia Academy</t>
  </si>
  <si>
    <t xml:space="preserve">Budget </t>
  </si>
  <si>
    <t>FY2026</t>
  </si>
  <si>
    <t>07/01/2025-06/30/2026</t>
  </si>
  <si>
    <t>FY25</t>
  </si>
  <si>
    <t>Budget</t>
  </si>
  <si>
    <t>Revenue:</t>
  </si>
  <si>
    <t>MaineCare Billing</t>
  </si>
  <si>
    <t>CDS Billing</t>
  </si>
  <si>
    <t>0500</t>
  </si>
  <si>
    <t>State Subsidy</t>
  </si>
  <si>
    <t>This includes $80,912.97 MCSC Fee and $144,413.25 for out of district per ED279</t>
  </si>
  <si>
    <t>0512</t>
  </si>
  <si>
    <t>Student Activity Fees</t>
  </si>
  <si>
    <t>0513</t>
  </si>
  <si>
    <t>Local Grants - Unrestricted</t>
  </si>
  <si>
    <t>Based on FY25</t>
  </si>
  <si>
    <t>$18,486.20 as of 02.25.25</t>
  </si>
  <si>
    <t>0514</t>
  </si>
  <si>
    <t>Local Grants - Restricted</t>
  </si>
  <si>
    <t>0515</t>
  </si>
  <si>
    <t>Miscellaneous Income</t>
  </si>
  <si>
    <t>3% Service Fee on Aftercare invoices</t>
  </si>
  <si>
    <t>Aftercare Subsidy</t>
  </si>
  <si>
    <t>Based on Calculation on additional Tab</t>
  </si>
  <si>
    <t>Aftercare Salary Subsidy</t>
  </si>
  <si>
    <t>??</t>
  </si>
  <si>
    <t>Christal does not know when this will end - paperwork states "until funds run out" - $24,801 Received as of 02.28.25</t>
  </si>
  <si>
    <t>0601</t>
  </si>
  <si>
    <t>Local Entitlement IDEA 3-5 Preschool</t>
  </si>
  <si>
    <t>FY25 Amount</t>
  </si>
  <si>
    <t>03.24.25 - FY26 Grant Award Notices not yet available</t>
  </si>
  <si>
    <t>Local Entitlement IDEA 5-20</t>
  </si>
  <si>
    <t>0610</t>
  </si>
  <si>
    <t>Title IA &amp; Title IV</t>
  </si>
  <si>
    <t>0611</t>
  </si>
  <si>
    <t>Title IIA</t>
  </si>
  <si>
    <t>0701</t>
  </si>
  <si>
    <t>Aftercare Program</t>
  </si>
  <si>
    <t>0801</t>
  </si>
  <si>
    <t>Miscellaneous Fundraising</t>
  </si>
  <si>
    <t>0802</t>
  </si>
  <si>
    <t>Corporate Donations</t>
  </si>
  <si>
    <t xml:space="preserve">FY25 </t>
  </si>
  <si>
    <t>0803</t>
  </si>
  <si>
    <t>Individual Donations</t>
  </si>
  <si>
    <t>0830</t>
  </si>
  <si>
    <t>Fundraising Events</t>
  </si>
  <si>
    <t xml:space="preserve">   Total Revenue</t>
  </si>
  <si>
    <t>Expenses:</t>
  </si>
  <si>
    <t>Salaries</t>
  </si>
  <si>
    <t>SS &amp; Medicare</t>
  </si>
  <si>
    <t>SUI</t>
  </si>
  <si>
    <t>Maine PFML</t>
  </si>
  <si>
    <t>WC</t>
  </si>
  <si>
    <t>Based on FY25 Invoices</t>
  </si>
  <si>
    <t>Benefits</t>
  </si>
  <si>
    <t>1021</t>
  </si>
  <si>
    <t>Substitute Salary</t>
  </si>
  <si>
    <r>
      <rPr>
        <sz val="11"/>
        <color theme="1"/>
        <rFont val="Calibri"/>
        <family val="2"/>
      </rPr>
      <t xml:space="preserve">$50,143.84 as of 02.28.25 </t>
    </r>
    <r>
      <rPr>
        <sz val="11"/>
        <color rgb="FFC55A11"/>
        <rFont val="Calibri"/>
        <family val="2"/>
      </rPr>
      <t>(Full Staff Budget amount should be reduced to $45,000-$50,000)</t>
    </r>
  </si>
  <si>
    <t>1024</t>
  </si>
  <si>
    <t>Substitute SS &amp; Medicare</t>
  </si>
  <si>
    <r>
      <rPr>
        <sz val="11"/>
        <color theme="1"/>
        <rFont val="Calibri"/>
        <family val="2"/>
      </rPr>
      <t xml:space="preserve">$3836.03 as of 02.28.25 </t>
    </r>
    <r>
      <rPr>
        <sz val="11"/>
        <color rgb="FFC55A11"/>
        <rFont val="Calibri"/>
        <family val="2"/>
      </rPr>
      <t>(Full Staff Budget amount should be reduced to $3442.50-$3825.00)</t>
    </r>
  </si>
  <si>
    <t>1025</t>
  </si>
  <si>
    <t>Substitute SUI</t>
  </si>
  <si>
    <t>$1183.66 as of 02.28.25</t>
  </si>
  <si>
    <t>1025-1</t>
  </si>
  <si>
    <t>Substitute PFML</t>
  </si>
  <si>
    <r>
      <rPr>
        <sz val="11"/>
        <color theme="1"/>
        <rFont val="Calibri"/>
        <family val="2"/>
      </rPr>
      <t xml:space="preserve">New tax - 1% of salary </t>
    </r>
    <r>
      <rPr>
        <sz val="11"/>
        <color rgb="FFC55A11"/>
        <rFont val="Calibri"/>
        <family val="2"/>
      </rPr>
      <t>(Full Staff Budget amount should be reduced to $450-$500)</t>
    </r>
  </si>
  <si>
    <t>1026</t>
  </si>
  <si>
    <t>Substitute WC</t>
  </si>
  <si>
    <t>$222.05 as of 02.28.25</t>
  </si>
  <si>
    <t>1031</t>
  </si>
  <si>
    <t>Stipend</t>
  </si>
  <si>
    <t>33,667.94 as of 02.28.25</t>
  </si>
  <si>
    <t>1034</t>
  </si>
  <si>
    <t>Stipend SS &amp; Medicare</t>
  </si>
  <si>
    <t>$2431.92 as of 02.28.25</t>
  </si>
  <si>
    <t>1035</t>
  </si>
  <si>
    <t>Stipend SUI</t>
  </si>
  <si>
    <t>$328.11 as of 02.28.25</t>
  </si>
  <si>
    <t>1093</t>
  </si>
  <si>
    <t>JFM Contracted Educational Services</t>
  </si>
  <si>
    <t>1100</t>
  </si>
  <si>
    <t>Instructional Supplies</t>
  </si>
  <si>
    <t>1101</t>
  </si>
  <si>
    <t>Books</t>
  </si>
  <si>
    <t>1035-1</t>
  </si>
  <si>
    <t>Stipend PFML</t>
  </si>
  <si>
    <t>New tax - 1% of salary</t>
  </si>
  <si>
    <t>Stipend WC</t>
  </si>
  <si>
    <t>$139.67 as of 02.28.25</t>
  </si>
  <si>
    <t>1102</t>
  </si>
  <si>
    <t>Online Software Subscription</t>
  </si>
  <si>
    <r>
      <rPr>
        <sz val="11"/>
        <color theme="1"/>
        <rFont val="Calibri"/>
        <family val="2"/>
      </rPr>
      <t xml:space="preserve">Detail included in additional tab </t>
    </r>
    <r>
      <rPr>
        <sz val="11"/>
        <color rgb="FFC55A11"/>
        <rFont val="Calibri"/>
        <family val="2"/>
      </rPr>
      <t>($13,148.20 more representative estimate)</t>
    </r>
  </si>
  <si>
    <t>1103</t>
  </si>
  <si>
    <t>Miscellaneous</t>
  </si>
  <si>
    <t>1110</t>
  </si>
  <si>
    <t>Furniture &amp; Equip - Dep. Exp.</t>
  </si>
  <si>
    <t>1112</t>
  </si>
  <si>
    <t>Tech Hardware-Dep. Exp.</t>
  </si>
  <si>
    <t>1113</t>
  </si>
  <si>
    <t>Tech Hardware-Supply</t>
  </si>
  <si>
    <t>Staff Dev &amp; Training</t>
  </si>
  <si>
    <t>Travel Excluding Prof Dev</t>
  </si>
  <si>
    <t>1144</t>
  </si>
  <si>
    <t>Membership Dues &amp; Fees</t>
  </si>
  <si>
    <t>1270</t>
  </si>
  <si>
    <t>Title IA Professional Dev</t>
  </si>
  <si>
    <t>1370</t>
  </si>
  <si>
    <t>Title IIA Staff Training/Professional Dev</t>
  </si>
  <si>
    <t>FY25 Grant Amt</t>
  </si>
  <si>
    <t>Covered by Title II grant - FY26 Grants not available yet</t>
  </si>
  <si>
    <t>2090</t>
  </si>
  <si>
    <t>SPED Speech Path &amp; Audiology Tech Supplies</t>
  </si>
  <si>
    <t>2091</t>
  </si>
  <si>
    <t>SPED Contracted Psychological Services</t>
  </si>
  <si>
    <t>2092</t>
  </si>
  <si>
    <t>SPED Contracted Occupational Therapy Services</t>
  </si>
  <si>
    <t>2093</t>
  </si>
  <si>
    <t>SPED Contracted Physical Therapy Services</t>
  </si>
  <si>
    <t>2094</t>
  </si>
  <si>
    <t>SPED Contracted Speech Services</t>
  </si>
  <si>
    <t>Now an in house staff Position</t>
  </si>
  <si>
    <t>2096</t>
  </si>
  <si>
    <t>SPED Contracted Other Professional Services</t>
  </si>
  <si>
    <t>$80 per hour - 28/week est hours</t>
  </si>
  <si>
    <t>2097</t>
  </si>
  <si>
    <t>SPED JFM Contracted Special Education Services</t>
  </si>
  <si>
    <t>3 Students?</t>
  </si>
  <si>
    <t>2098</t>
  </si>
  <si>
    <t>SPED Maine Care Seed</t>
  </si>
  <si>
    <t>Not list on ED279 at this time, Estimated from FY25</t>
  </si>
  <si>
    <t>2100</t>
  </si>
  <si>
    <t>SPED Instructional Supplies</t>
  </si>
  <si>
    <t>4050</t>
  </si>
  <si>
    <t>Co-Curricular Supplies</t>
  </si>
  <si>
    <t>4051</t>
  </si>
  <si>
    <t>Co-Curricular Activity Fees</t>
  </si>
  <si>
    <t>4052</t>
  </si>
  <si>
    <t>Co-Curricular Miscellaneous</t>
  </si>
  <si>
    <t>4053</t>
  </si>
  <si>
    <t>Co-Curricular Transportation</t>
  </si>
  <si>
    <t>4151</t>
  </si>
  <si>
    <t>Extra-Curricular Activity Dues and Fees</t>
  </si>
  <si>
    <t>4153</t>
  </si>
  <si>
    <t>Extra-Curricular Transportation</t>
  </si>
  <si>
    <t>4154</t>
  </si>
  <si>
    <t>Extra-Curricular Emp Travel Exp</t>
  </si>
  <si>
    <t>4201</t>
  </si>
  <si>
    <t>Fees &amp; Dues</t>
  </si>
  <si>
    <t>Detail included in additional tab</t>
  </si>
  <si>
    <t>4204</t>
  </si>
  <si>
    <t>Supplies</t>
  </si>
  <si>
    <t>4205</t>
  </si>
  <si>
    <t>Food &amp; Catering</t>
  </si>
  <si>
    <t>4207</t>
  </si>
  <si>
    <t>Misc. Exp.s</t>
  </si>
  <si>
    <t>Professional Services</t>
  </si>
  <si>
    <t>4660</t>
  </si>
  <si>
    <t>Health Supplies</t>
  </si>
  <si>
    <t>4670</t>
  </si>
  <si>
    <t>Health Furniture &amp; Equip - Dep. Exp.</t>
  </si>
  <si>
    <t>4712</t>
  </si>
  <si>
    <t>T&amp;A Online Software Subscription</t>
  </si>
  <si>
    <t>5062</t>
  </si>
  <si>
    <t>Admin Online Software subscriptions</t>
  </si>
  <si>
    <t>5070</t>
  </si>
  <si>
    <t>Admin Tech Hardware-Dep. Exp.</t>
  </si>
  <si>
    <t>5090</t>
  </si>
  <si>
    <t>Admin Staff Dev &amp; Training</t>
  </si>
  <si>
    <t>5164</t>
  </si>
  <si>
    <t>Banking Fees</t>
  </si>
  <si>
    <t>3% of Aftercare and monthly bank charges, off set by fee collected from online Aftercare invoices</t>
  </si>
  <si>
    <t>Tech Software-Supply</t>
  </si>
  <si>
    <t>5252</t>
  </si>
  <si>
    <t>Contracted Services</t>
  </si>
  <si>
    <t>5262</t>
  </si>
  <si>
    <t>Online Software subscriptions</t>
  </si>
  <si>
    <t>5263</t>
  </si>
  <si>
    <t>Miscellaneous Exp.</t>
  </si>
  <si>
    <t>5271</t>
  </si>
  <si>
    <t>5273</t>
  </si>
  <si>
    <t>5290</t>
  </si>
  <si>
    <t>5454</t>
  </si>
  <si>
    <t>School Board Miscellaneous</t>
  </si>
  <si>
    <t>5455</t>
  </si>
  <si>
    <t>School Board Interest Exp.</t>
  </si>
  <si>
    <t>$11,500 Interest, $11,000 Principal - Total monthly payment $1886.17, half of this hits the loan payable on balance sheet.</t>
  </si>
  <si>
    <t>5458</t>
  </si>
  <si>
    <t>Audit</t>
  </si>
  <si>
    <t>5459</t>
  </si>
  <si>
    <t>Legal Services</t>
  </si>
  <si>
    <t>5460</t>
  </si>
  <si>
    <t>Directors' &amp; Officers Insurance</t>
  </si>
  <si>
    <t>5560</t>
  </si>
  <si>
    <t>All Dept - See Detail Tab</t>
  </si>
  <si>
    <t>5652</t>
  </si>
  <si>
    <t>Accounting, Grant Writer, Dirigo, WipFli</t>
  </si>
  <si>
    <t>5690</t>
  </si>
  <si>
    <t>5694</t>
  </si>
  <si>
    <t>Membership Fees &amp; Dues</t>
  </si>
  <si>
    <t>5801</t>
  </si>
  <si>
    <t>Head of School Discretionary Funds</t>
  </si>
  <si>
    <t>5802</t>
  </si>
  <si>
    <t>Office Supplies</t>
  </si>
  <si>
    <t>5803</t>
  </si>
  <si>
    <t>Copier Supplies</t>
  </si>
  <si>
    <t>$226.02 per month</t>
  </si>
  <si>
    <t>5804</t>
  </si>
  <si>
    <t>Copier Lease Agreement</t>
  </si>
  <si>
    <t>$319 per month</t>
  </si>
  <si>
    <t>5805</t>
  </si>
  <si>
    <t>Advertising</t>
  </si>
  <si>
    <t>FY25 $667.34</t>
  </si>
  <si>
    <t>As of 02.28.25</t>
  </si>
  <si>
    <t>5809</t>
  </si>
  <si>
    <t>Postage &amp; Shipping</t>
  </si>
  <si>
    <t>FY25 $875.96</t>
  </si>
  <si>
    <t>5811</t>
  </si>
  <si>
    <t>Background Checks</t>
  </si>
  <si>
    <t>FY25 $334.00</t>
  </si>
  <si>
    <t>5830</t>
  </si>
  <si>
    <t>Fundraising Exp.s</t>
  </si>
  <si>
    <t>5870</t>
  </si>
  <si>
    <t>5872</t>
  </si>
  <si>
    <t>5874</t>
  </si>
  <si>
    <t>Tech Software-Dep. Exp.</t>
  </si>
  <si>
    <t>6052</t>
  </si>
  <si>
    <t>Custodial Supplies</t>
  </si>
  <si>
    <t>6054</t>
  </si>
  <si>
    <t>Electricity</t>
  </si>
  <si>
    <t>6055</t>
  </si>
  <si>
    <t>Telephone</t>
  </si>
  <si>
    <t>6056</t>
  </si>
  <si>
    <t>Internet Services</t>
  </si>
  <si>
    <t>6057</t>
  </si>
  <si>
    <t>Fire &amp; Security</t>
  </si>
  <si>
    <t>6058</t>
  </si>
  <si>
    <t>Liability &amp; Property Insurance</t>
  </si>
  <si>
    <t>Based on inv rcv'd</t>
  </si>
  <si>
    <t>6059</t>
  </si>
  <si>
    <t>Public Water</t>
  </si>
  <si>
    <t>6060</t>
  </si>
  <si>
    <t>Waste Disposal</t>
  </si>
  <si>
    <t>6062</t>
  </si>
  <si>
    <t>Propane, Natural Gas</t>
  </si>
  <si>
    <t>6063</t>
  </si>
  <si>
    <t>Water &amp; Air Quality Maintenance &amp; Repair Exp.s</t>
  </si>
  <si>
    <t>6064</t>
  </si>
  <si>
    <t>Snow Removal</t>
  </si>
  <si>
    <t>FY25 Contract Amt</t>
  </si>
  <si>
    <t>$500/ Mo for 6 Months</t>
  </si>
  <si>
    <t>6090</t>
  </si>
  <si>
    <t>Contracted Professional Services</t>
  </si>
  <si>
    <t>6091</t>
  </si>
  <si>
    <t>Other Purchased Services</t>
  </si>
  <si>
    <t>6093</t>
  </si>
  <si>
    <t>Maintenance &amp; Repair Services</t>
  </si>
  <si>
    <t>6203</t>
  </si>
  <si>
    <t>Dep. Exp. - Bldg Impr</t>
  </si>
  <si>
    <t>7100</t>
  </si>
  <si>
    <t>Purchased Transportation Services</t>
  </si>
  <si>
    <t>$7387.50 per Month - This does not include field trips</t>
  </si>
  <si>
    <t>7102</t>
  </si>
  <si>
    <t>Other Student Transportation</t>
  </si>
  <si>
    <t>For 10 months</t>
  </si>
  <si>
    <t>8001</t>
  </si>
  <si>
    <t>Purchased School Lunch from Private Source</t>
  </si>
  <si>
    <t>8002</t>
  </si>
  <si>
    <t>Non-Food Supplies</t>
  </si>
  <si>
    <t>Stipend - Aftercare Hours</t>
  </si>
  <si>
    <t>Stipend SS &amp; Medicare - Aftercare Hours</t>
  </si>
  <si>
    <t>Stipend SUI - Aftercare Hours</t>
  </si>
  <si>
    <t>9060</t>
  </si>
  <si>
    <t>Aftercare Supplies</t>
  </si>
  <si>
    <t>9071</t>
  </si>
  <si>
    <t>Aftercare Furniture &amp; Equip  Supply</t>
  </si>
  <si>
    <t>9140</t>
  </si>
  <si>
    <t>Aftercare - Staff Development &amp; Training</t>
  </si>
  <si>
    <t>Charter Commission Fee</t>
  </si>
  <si>
    <t>Total Expenses</t>
  </si>
  <si>
    <t>Surplus/Deficit Before Depreciation</t>
  </si>
  <si>
    <t>Depreciation</t>
  </si>
  <si>
    <t>Surplus/Deficit</t>
  </si>
  <si>
    <t>EE</t>
  </si>
  <si>
    <t>Hire Date</t>
  </si>
  <si>
    <t>Last Name</t>
  </si>
  <si>
    <t>First Name</t>
  </si>
  <si>
    <t>Type</t>
  </si>
  <si>
    <t>Coding</t>
  </si>
  <si>
    <t xml:space="preserve">Account </t>
  </si>
  <si>
    <t>Title</t>
  </si>
  <si>
    <t>Hourly Pay</t>
  </si>
  <si>
    <t>Weekly Salary</t>
  </si>
  <si>
    <t>Annual Salary</t>
  </si>
  <si>
    <t>EE Health</t>
  </si>
  <si>
    <t>ER Health</t>
  </si>
  <si>
    <t>EE 403b</t>
  </si>
  <si>
    <t>EE Roth 403b</t>
  </si>
  <si>
    <t>125 Dental Ins - EE</t>
  </si>
  <si>
    <t>125 Vision - EE</t>
  </si>
  <si>
    <t>EE Life</t>
  </si>
  <si>
    <t>ER Life</t>
  </si>
  <si>
    <t>ER H.S.A.</t>
  </si>
  <si>
    <t>ER FICA</t>
  </si>
  <si>
    <t>ER SUI</t>
  </si>
  <si>
    <t>Health Stipend</t>
  </si>
  <si>
    <t>ER PFML</t>
  </si>
  <si>
    <t>Total ER Cost</t>
  </si>
  <si>
    <t>Pettengill</t>
  </si>
  <si>
    <t>Abbie</t>
  </si>
  <si>
    <t>Salary</t>
  </si>
  <si>
    <t>Ed Tech III Salary</t>
  </si>
  <si>
    <t>Pre-K TA</t>
  </si>
  <si>
    <t>Slonina</t>
  </si>
  <si>
    <t>Abigail</t>
  </si>
  <si>
    <t>Teacher Salary</t>
  </si>
  <si>
    <t>Second Teacher</t>
  </si>
  <si>
    <t>Elliott (Carter)</t>
  </si>
  <si>
    <t>Allysah (Avery)</t>
  </si>
  <si>
    <t>Art Teacher</t>
  </si>
  <si>
    <t>Skilling</t>
  </si>
  <si>
    <t>Alyssa</t>
  </si>
  <si>
    <t>TA</t>
  </si>
  <si>
    <t>Levesque</t>
  </si>
  <si>
    <t>Amanda</t>
  </si>
  <si>
    <t>Social Worker</t>
  </si>
  <si>
    <t>Counselor</t>
  </si>
  <si>
    <t>Boclair</t>
  </si>
  <si>
    <t>Amy</t>
  </si>
  <si>
    <t>Fifth Teacher</t>
  </si>
  <si>
    <t>Dubois</t>
  </si>
  <si>
    <t>Andrew</t>
  </si>
  <si>
    <t>Business Manager</t>
  </si>
  <si>
    <t>Rasar</t>
  </si>
  <si>
    <t>Ashley</t>
  </si>
  <si>
    <t>Fourth Grade</t>
  </si>
  <si>
    <t>Flynn</t>
  </si>
  <si>
    <t>Bailey</t>
  </si>
  <si>
    <t>SPED Ed Tech III Salary</t>
  </si>
  <si>
    <t>SPED 1 on 1 BHP</t>
  </si>
  <si>
    <t>Speaker</t>
  </si>
  <si>
    <t>Benjamin</t>
  </si>
  <si>
    <t>Hourly</t>
  </si>
  <si>
    <t>Aftercare Ed Tech III Salary</t>
  </si>
  <si>
    <t>Duty Aid/Child Care</t>
  </si>
  <si>
    <t>Lachapelle</t>
  </si>
  <si>
    <t>Carol</t>
  </si>
  <si>
    <t>SPED BHP/Ed Tech</t>
  </si>
  <si>
    <t>Johnson</t>
  </si>
  <si>
    <t>Casandra</t>
  </si>
  <si>
    <t>Title IA Ed Tech Salary</t>
  </si>
  <si>
    <t>Kindergarten TA</t>
  </si>
  <si>
    <t>Burnham</t>
  </si>
  <si>
    <t>Catherine</t>
  </si>
  <si>
    <t>Dunn</t>
  </si>
  <si>
    <t>Chantel</t>
  </si>
  <si>
    <t>Pele</t>
  </si>
  <si>
    <t>Christal</t>
  </si>
  <si>
    <t>9001/5618</t>
  </si>
  <si>
    <t>Aftercare/Admin</t>
  </si>
  <si>
    <t>Office Manager/Childcare Supervisor</t>
  </si>
  <si>
    <t>Carr</t>
  </si>
  <si>
    <t>Deanna</t>
  </si>
  <si>
    <t>Aftercare Ed Tech III</t>
  </si>
  <si>
    <t>Giorgetti</t>
  </si>
  <si>
    <t>Emily</t>
  </si>
  <si>
    <t>SPED Director Salary</t>
  </si>
  <si>
    <t>SPED Coordinator</t>
  </si>
  <si>
    <t>Harlow</t>
  </si>
  <si>
    <t>Erin</t>
  </si>
  <si>
    <t>Aftercare Teacher</t>
  </si>
  <si>
    <t>Mower</t>
  </si>
  <si>
    <t>Provencher</t>
  </si>
  <si>
    <t>Gerry</t>
  </si>
  <si>
    <t>Janitor Salary</t>
  </si>
  <si>
    <t>Custodian</t>
  </si>
  <si>
    <t>Harmon</t>
  </si>
  <si>
    <t>Gisele</t>
  </si>
  <si>
    <t>Glidden</t>
  </si>
  <si>
    <t>Hayley</t>
  </si>
  <si>
    <t>Teacher</t>
  </si>
  <si>
    <t>Bucklin</t>
  </si>
  <si>
    <t>Heather</t>
  </si>
  <si>
    <t>Head of School</t>
  </si>
  <si>
    <t>Executive Director</t>
  </si>
  <si>
    <t>McGraw</t>
  </si>
  <si>
    <t>Pre-K Teacher</t>
  </si>
  <si>
    <t>Caron</t>
  </si>
  <si>
    <t>Jack</t>
  </si>
  <si>
    <t>Hermon</t>
  </si>
  <si>
    <t>Jacob</t>
  </si>
  <si>
    <t>Scales</t>
  </si>
  <si>
    <t>Jennifer</t>
  </si>
  <si>
    <t>Taylor</t>
  </si>
  <si>
    <t>K Teacher</t>
  </si>
  <si>
    <t>Gove</t>
  </si>
  <si>
    <t>John</t>
  </si>
  <si>
    <t>Morrell</t>
  </si>
  <si>
    <t>Jordan</t>
  </si>
  <si>
    <t>Partridge</t>
  </si>
  <si>
    <t>Julia</t>
  </si>
  <si>
    <t>Third Teacher</t>
  </si>
  <si>
    <t>Hazelton</t>
  </si>
  <si>
    <t>Kathryn</t>
  </si>
  <si>
    <t>LaPointe</t>
  </si>
  <si>
    <t>Kelsey</t>
  </si>
  <si>
    <t>Sorumeito</t>
  </si>
  <si>
    <t>Kira</t>
  </si>
  <si>
    <t>First Teacher</t>
  </si>
  <si>
    <t>Mooney</t>
  </si>
  <si>
    <t>Kristin</t>
  </si>
  <si>
    <t>Talcott</t>
  </si>
  <si>
    <t>Lindsay</t>
  </si>
  <si>
    <t>Mary</t>
  </si>
  <si>
    <t>Fourth Teacher</t>
  </si>
  <si>
    <t>Waite</t>
  </si>
  <si>
    <t>Speech Therapist</t>
  </si>
  <si>
    <t>2025 - Speech Therapist (SPED?)</t>
  </si>
  <si>
    <t>Hasson-Martin</t>
  </si>
  <si>
    <t>Meghan</t>
  </si>
  <si>
    <t>Deraps-Chasse</t>
  </si>
  <si>
    <t>Misty</t>
  </si>
  <si>
    <t>Behavioral Health</t>
  </si>
  <si>
    <t>Behavior Technician (Reg Ins)</t>
  </si>
  <si>
    <t>Framson</t>
  </si>
  <si>
    <t>Case</t>
  </si>
  <si>
    <t>Sixth Teacher</t>
  </si>
  <si>
    <t>New</t>
  </si>
  <si>
    <t>SPED Fed Teacher Salary</t>
  </si>
  <si>
    <t>Local Entitlement Teacher</t>
  </si>
  <si>
    <t>New Part Time</t>
  </si>
  <si>
    <t>Teacher - Part time</t>
  </si>
  <si>
    <t>Veilleux</t>
  </si>
  <si>
    <t>Maria</t>
  </si>
  <si>
    <t>Lagasse</t>
  </si>
  <si>
    <t>Ryan</t>
  </si>
  <si>
    <t>PE Teacher</t>
  </si>
  <si>
    <t>Eugley</t>
  </si>
  <si>
    <t>Sarah</t>
  </si>
  <si>
    <t>Emmert</t>
  </si>
  <si>
    <t>Serena</t>
  </si>
  <si>
    <t>Dood</t>
  </si>
  <si>
    <t>Sydney</t>
  </si>
  <si>
    <t>Meyers</t>
  </si>
  <si>
    <t>Toni</t>
  </si>
  <si>
    <t>Gendron-Turner</t>
  </si>
  <si>
    <t>Tracy</t>
  </si>
  <si>
    <t>Admin Office Salary</t>
  </si>
  <si>
    <t>Director of Operations</t>
  </si>
  <si>
    <t>Masse</t>
  </si>
  <si>
    <t>Tuesdae</t>
  </si>
  <si>
    <t>Potvin</t>
  </si>
  <si>
    <t>Valerie</t>
  </si>
  <si>
    <t>Demambro</t>
  </si>
  <si>
    <t>Nurse Salary</t>
  </si>
  <si>
    <t>Nurse</t>
  </si>
  <si>
    <t>3% on the 1rst $12,000</t>
  </si>
  <si>
    <t>Student</t>
  </si>
  <si>
    <t>Parent</t>
  </si>
  <si>
    <t>Age Group</t>
  </si>
  <si>
    <t>Days of week</t>
  </si>
  <si>
    <t>Weekly Cost</t>
  </si>
  <si>
    <t>Subsidy Cost</t>
  </si>
  <si>
    <t>Adaline Belanger</t>
  </si>
  <si>
    <t>Mariah Belanger</t>
  </si>
  <si>
    <t>K-6</t>
  </si>
  <si>
    <t>Mon - Friday</t>
  </si>
  <si>
    <t>Alivia Gagnon</t>
  </si>
  <si>
    <t>Devin Gagnon</t>
  </si>
  <si>
    <t>Amelia Lepage</t>
  </si>
  <si>
    <t>Colleen Lepage</t>
  </si>
  <si>
    <t>Augustine Nadeau</t>
  </si>
  <si>
    <t>Hillary Nadeau</t>
  </si>
  <si>
    <t>Ava Judd</t>
  </si>
  <si>
    <t>Melanie Judd</t>
  </si>
  <si>
    <t>Carly Morgan</t>
  </si>
  <si>
    <t>Matthew Morgan</t>
  </si>
  <si>
    <t>Griffin Campbell</t>
  </si>
  <si>
    <t>Julie McCabe</t>
  </si>
  <si>
    <t>Hadley St.Pierre</t>
  </si>
  <si>
    <t>Spencer St. Pierre</t>
  </si>
  <si>
    <t>James Letourneau</t>
  </si>
  <si>
    <t>Danielle Letourneau</t>
  </si>
  <si>
    <t>Jax Daigneault</t>
  </si>
  <si>
    <t>Brandon Daignault</t>
  </si>
  <si>
    <t>Jaxon McCormick</t>
  </si>
  <si>
    <t>Dennis Mitchel/Michelle McCormick</t>
  </si>
  <si>
    <t>Jayci Foss</t>
  </si>
  <si>
    <t>Brittni Foss</t>
  </si>
  <si>
    <t>Jorah Butler</t>
  </si>
  <si>
    <t>Jason Butler</t>
  </si>
  <si>
    <t>Liam Brown</t>
  </si>
  <si>
    <t>Eileen Brown</t>
  </si>
  <si>
    <t>Lila Cooper-Bonsall</t>
  </si>
  <si>
    <t>Grace Cooper</t>
  </si>
  <si>
    <t>Lilly Caouette</t>
  </si>
  <si>
    <t>Laci Caouette</t>
  </si>
  <si>
    <t>Lincoln Dieterich</t>
  </si>
  <si>
    <t>Sam Scogin &amp; Amy Dieterich</t>
  </si>
  <si>
    <t>Maria Edmonds</t>
  </si>
  <si>
    <t>Susanna Dundore</t>
  </si>
  <si>
    <t>Moseley Bean</t>
  </si>
  <si>
    <t>Ruby Bean</t>
  </si>
  <si>
    <t>Olive Bragdon</t>
  </si>
  <si>
    <t>Leslie LaFrance</t>
  </si>
  <si>
    <t>Ryan poulin</t>
  </si>
  <si>
    <t>Jaymee Bailey</t>
  </si>
  <si>
    <t>Silas herrera</t>
  </si>
  <si>
    <t>Erica Berube</t>
  </si>
  <si>
    <t>Olivia Holland</t>
  </si>
  <si>
    <t>Zoe Holland</t>
  </si>
  <si>
    <t>Pre-K</t>
  </si>
  <si>
    <t>Stella Fancis</t>
  </si>
  <si>
    <t>Jennifer Meyers</t>
  </si>
  <si>
    <t>Jack Giorgetti</t>
  </si>
  <si>
    <t>Emily Giorgetti</t>
  </si>
  <si>
    <t>Friday only</t>
  </si>
  <si>
    <t>Finnegan Bennett</t>
  </si>
  <si>
    <t>Jessica Bennett</t>
  </si>
  <si>
    <t>Mon - Thurs</t>
  </si>
  <si>
    <t>Mabel Landry</t>
  </si>
  <si>
    <t>Whitney Levesque</t>
  </si>
  <si>
    <t>Mon- Friday</t>
  </si>
  <si>
    <t>Ashton WIlliams</t>
  </si>
  <si>
    <t>Heather Williams</t>
  </si>
  <si>
    <t>Mon-Friday</t>
  </si>
  <si>
    <t>Reese Emmert</t>
  </si>
  <si>
    <t>Serena Emmert</t>
  </si>
  <si>
    <t>Haley Byron</t>
  </si>
  <si>
    <t>Ashley Byron</t>
  </si>
  <si>
    <t>Connor Byron</t>
  </si>
  <si>
    <t>Harper Wise</t>
  </si>
  <si>
    <t>Melissa Wise</t>
  </si>
  <si>
    <t>Teagan Wise</t>
  </si>
  <si>
    <t>Maxime Veilleux</t>
  </si>
  <si>
    <t>Kassidy Veilleux</t>
  </si>
  <si>
    <t>Henri Veilleux</t>
  </si>
  <si>
    <t>Sumayyah Mohamed</t>
  </si>
  <si>
    <t>Abdimalik Maalim</t>
  </si>
  <si>
    <t>Suliaman Mohamed</t>
  </si>
  <si>
    <t>Andrew Graves</t>
  </si>
  <si>
    <t>Devon Smith</t>
  </si>
  <si>
    <t>Allison Smith</t>
  </si>
  <si>
    <t>Charlotte Nagy</t>
  </si>
  <si>
    <t>Stephen Nagy</t>
  </si>
  <si>
    <t>Parker Nagy</t>
  </si>
  <si>
    <t>Reagan Laroche</t>
  </si>
  <si>
    <t>Alicia Laroche</t>
  </si>
  <si>
    <t>Bailey Laroche</t>
  </si>
  <si>
    <t>Jackson Carter</t>
  </si>
  <si>
    <t>Meggan Carter</t>
  </si>
  <si>
    <t>Logan Carter</t>
  </si>
  <si>
    <t>Paisley robertson</t>
  </si>
  <si>
    <t>Isabelle Beaudoin</t>
  </si>
  <si>
    <t>Ivy Mahmoud</t>
  </si>
  <si>
    <t>Courtney Dubois</t>
  </si>
  <si>
    <t>Aliannah Mahmoud</t>
  </si>
  <si>
    <t>Leyla Mahmoud</t>
  </si>
  <si>
    <t>Carter Calhoun</t>
  </si>
  <si>
    <t>Megan Church</t>
  </si>
  <si>
    <t>Tucker Thompson</t>
  </si>
  <si>
    <t>Josephine Ensor</t>
  </si>
  <si>
    <t>Leslie Peterson</t>
  </si>
  <si>
    <t>Sullivan Dugal</t>
  </si>
  <si>
    <t>Livia Bellanceau</t>
  </si>
  <si>
    <t>Danielle Moreau</t>
  </si>
  <si>
    <t>Elijah Moreau</t>
  </si>
  <si>
    <t>Oaklynn Wilson</t>
  </si>
  <si>
    <t>Taylor Freeman</t>
  </si>
  <si>
    <t># of Wks</t>
  </si>
  <si>
    <t>Department</t>
  </si>
  <si>
    <t>Amount</t>
  </si>
  <si>
    <t xml:space="preserve">Instructional </t>
  </si>
  <si>
    <t>SPED</t>
  </si>
  <si>
    <t>Health</t>
  </si>
  <si>
    <t>Hardware</t>
  </si>
  <si>
    <t xml:space="preserve">Office </t>
  </si>
  <si>
    <t>Custodial</t>
  </si>
  <si>
    <t>Software</t>
  </si>
  <si>
    <t>Aftercare</t>
  </si>
  <si>
    <t>Total</t>
  </si>
  <si>
    <t>Date</t>
  </si>
  <si>
    <t>Transaction Type</t>
  </si>
  <si>
    <t>Num</t>
  </si>
  <si>
    <t>Name</t>
  </si>
  <si>
    <t>Memo/Description</t>
  </si>
  <si>
    <t>07/01/2024</t>
  </si>
  <si>
    <t>Bill</t>
  </si>
  <si>
    <t>SRV034201</t>
  </si>
  <si>
    <t>TrinSoft LLC</t>
  </si>
  <si>
    <t>GP Monthly Fee - July 2024</t>
  </si>
  <si>
    <t>07/02/2024</t>
  </si>
  <si>
    <t>Expenditure</t>
  </si>
  <si>
    <t>07.02.24</t>
  </si>
  <si>
    <t>YO RE MI</t>
  </si>
  <si>
    <t>Yoga Subscription for July</t>
  </si>
  <si>
    <t>Google</t>
  </si>
  <si>
    <t>07/03/2024</t>
  </si>
  <si>
    <t>July24</t>
  </si>
  <si>
    <t>Walmart</t>
  </si>
  <si>
    <t>Monthly Charge July 2024</t>
  </si>
  <si>
    <t>07/09/2024</t>
  </si>
  <si>
    <t>Martin and DePorter, LLC dba Educational Data Management Solutions (EDMS)</t>
  </si>
  <si>
    <t>Special Education Data Management System for School Year 2024/2025</t>
  </si>
  <si>
    <t>07/23/2024</t>
  </si>
  <si>
    <t>07.23.24</t>
  </si>
  <si>
    <t>The Singing Classroom</t>
  </si>
  <si>
    <t>Monthly Charge</t>
  </si>
  <si>
    <t>07/31/2024</t>
  </si>
  <si>
    <t>ANNUAL047772</t>
  </si>
  <si>
    <t>Infinite Campus</t>
  </si>
  <si>
    <t>Online Registration Standard 07/2024-06/2025</t>
  </si>
  <si>
    <t>08/01/2024</t>
  </si>
  <si>
    <t>Aug24</t>
  </si>
  <si>
    <t>August 2024</t>
  </si>
  <si>
    <t>08/02/2024</t>
  </si>
  <si>
    <t>GP Monthly Fee - Aug 2024</t>
  </si>
  <si>
    <t>08/19/2024</t>
  </si>
  <si>
    <t>08.19.24</t>
  </si>
  <si>
    <t>Name Cheap</t>
  </si>
  <si>
    <t>08/22/2024</t>
  </si>
  <si>
    <t>08.22.24</t>
  </si>
  <si>
    <t>Amazon.com Service, LLC.</t>
  </si>
  <si>
    <t>Prime Video Rental</t>
  </si>
  <si>
    <t>08/24/2024</t>
  </si>
  <si>
    <t>08/31/2024</t>
  </si>
  <si>
    <t>Journal Entry</t>
  </si>
  <si>
    <t>Aug2024PrepaidExp</t>
  </si>
  <si>
    <t>Bloomz (3 Year Contract)</t>
  </si>
  <si>
    <t>Educational Data Mgmnt</t>
  </si>
  <si>
    <t>09/01/2024</t>
  </si>
  <si>
    <t>SRV034684</t>
  </si>
  <si>
    <t>GP Monthly Fee - Sept 2024</t>
  </si>
  <si>
    <t>09/03/2024</t>
  </si>
  <si>
    <t>Sept24</t>
  </si>
  <si>
    <t>September 2024</t>
  </si>
  <si>
    <t>Walmart+ Monthly Fee - September 2024</t>
  </si>
  <si>
    <t>09/24/2024</t>
  </si>
  <si>
    <t>09.24.24</t>
  </si>
  <si>
    <t>Monthly Charge - Sept 2024</t>
  </si>
  <si>
    <t>09/30/2024</t>
  </si>
  <si>
    <t>PPExp-Sept2024</t>
  </si>
  <si>
    <t>10/01/2024</t>
  </si>
  <si>
    <t>SRV034910</t>
  </si>
  <si>
    <t>GP Monthly Fee - Oct 2024</t>
  </si>
  <si>
    <t>Oct24</t>
  </si>
  <si>
    <t>October 2024</t>
  </si>
  <si>
    <t>10/02/2024</t>
  </si>
  <si>
    <t>10/03/2024</t>
  </si>
  <si>
    <t>Walmart+ Monthly Fee - October 2024</t>
  </si>
  <si>
    <t>10/15/2024</t>
  </si>
  <si>
    <t>Soundtrap US Inc</t>
  </si>
  <si>
    <t>Making Music Software</t>
  </si>
  <si>
    <t>10/17/2024</t>
  </si>
  <si>
    <t>Prodigy Game</t>
  </si>
  <si>
    <t>Instructional Software</t>
  </si>
  <si>
    <t>10/24/2024</t>
  </si>
  <si>
    <t>10.24.24</t>
  </si>
  <si>
    <t>Monthly Charge - Oct 2024</t>
  </si>
  <si>
    <t>10/31/2024</t>
  </si>
  <si>
    <t>PPExp-Oct2024</t>
  </si>
  <si>
    <t>11/01/2024</t>
  </si>
  <si>
    <t>SRV035134</t>
  </si>
  <si>
    <t>Monthly Subscription</t>
  </si>
  <si>
    <t>11/04/2024</t>
  </si>
  <si>
    <t>November 2024</t>
  </si>
  <si>
    <t>Walmart+ Monthly Fee - November 2024</t>
  </si>
  <si>
    <t>11/06/2024</t>
  </si>
  <si>
    <t>Teacher Synergy LLC</t>
  </si>
  <si>
    <t>Covered by Gendron Grant</t>
  </si>
  <si>
    <t>11/15/2024</t>
  </si>
  <si>
    <t>Monthly Charge - Nov 2024</t>
  </si>
  <si>
    <t>11/30/2024</t>
  </si>
  <si>
    <t>PPNov2024</t>
  </si>
  <si>
    <t>12/01/2024</t>
  </si>
  <si>
    <t>SRV035356</t>
  </si>
  <si>
    <t>12/02/2024</t>
  </si>
  <si>
    <t>12/03/2024</t>
  </si>
  <si>
    <t>Walmart+ Monthly Fee - December</t>
  </si>
  <si>
    <t>12/12/2024</t>
  </si>
  <si>
    <t>ESGI Software</t>
  </si>
  <si>
    <t>Progress Monitoring Software</t>
  </si>
  <si>
    <t>12/20/2024</t>
  </si>
  <si>
    <t>86892-1</t>
  </si>
  <si>
    <t>Valerie Potvin</t>
  </si>
  <si>
    <t>1 Year Games Subscription</t>
  </si>
  <si>
    <t>12/24/2024</t>
  </si>
  <si>
    <t>12/30/2024</t>
  </si>
  <si>
    <t>PPDec2024</t>
  </si>
  <si>
    <t>01/01/2025</t>
  </si>
  <si>
    <t>SRV035583</t>
  </si>
  <si>
    <t>01/02/2025</t>
  </si>
  <si>
    <t>01/06/2025</t>
  </si>
  <si>
    <t>Walmart+ Monthly Fee - Jan 2025</t>
  </si>
  <si>
    <t>01/20/2025</t>
  </si>
  <si>
    <t>SRV035105</t>
  </si>
  <si>
    <t>01/24/2025</t>
  </si>
  <si>
    <t>AKT6045</t>
  </si>
  <si>
    <t>Domain Networks</t>
  </si>
  <si>
    <t>Annual Website Domain Listing</t>
  </si>
  <si>
    <t>01/31/2025</t>
  </si>
  <si>
    <t>PPJan2025</t>
  </si>
  <si>
    <t>02/01/2025</t>
  </si>
  <si>
    <t>WipFli LLP</t>
  </si>
  <si>
    <t>Feb 2025</t>
  </si>
  <si>
    <t>02/02/2025</t>
  </si>
  <si>
    <t>Need Inv</t>
  </si>
  <si>
    <t>02/03/2025</t>
  </si>
  <si>
    <t>Jan 2025</t>
  </si>
  <si>
    <t>January 2025</t>
  </si>
  <si>
    <t>02/05/2025</t>
  </si>
  <si>
    <t>02/24/2025</t>
  </si>
  <si>
    <t>Monthly Charge - Feb 2025</t>
  </si>
  <si>
    <t>02/28/2025</t>
  </si>
  <si>
    <t>PPFeb2025</t>
  </si>
  <si>
    <t>Mar 2025</t>
  </si>
  <si>
    <t>General Ledger</t>
  </si>
  <si>
    <t>July 2024 - February 2025</t>
  </si>
  <si>
    <t>4201 Fees &amp; Dues</t>
  </si>
  <si>
    <t>07/20/2024</t>
  </si>
  <si>
    <t>Amazon Prime - Monthly Charge</t>
  </si>
  <si>
    <t>08/05/2024</t>
  </si>
  <si>
    <t>08.05.24</t>
  </si>
  <si>
    <t>Monthly Charge - August 2024</t>
  </si>
  <si>
    <t>08/20/2024</t>
  </si>
  <si>
    <t>Monthly Charge - Aug 24</t>
  </si>
  <si>
    <t>09/05/2024</t>
  </si>
  <si>
    <t>Sept 2024</t>
  </si>
  <si>
    <t>SHAREcenter ME</t>
  </si>
  <si>
    <t>Annual Membership</t>
  </si>
  <si>
    <t>09/20/2024</t>
  </si>
  <si>
    <t>Amazon Prime Monthly Charge - Sept 2024</t>
  </si>
  <si>
    <t>10/09/2024</t>
  </si>
  <si>
    <t>SchoolMate</t>
  </si>
  <si>
    <t>10/21/2024</t>
  </si>
  <si>
    <t>Tech Soup</t>
  </si>
  <si>
    <t>QBO Membership for Non-profits</t>
  </si>
  <si>
    <t>12/23/2024</t>
  </si>
  <si>
    <t>01/21/2025</t>
  </si>
  <si>
    <t>02/21/2025</t>
  </si>
  <si>
    <t>Amazon Prime Monthly Charge - Feb 2025</t>
  </si>
  <si>
    <t>Total for 4201 Fees &amp; Dues</t>
  </si>
  <si>
    <t>Wednesday, Mar 26, 2025 08:26:20 AM GMT-7 - Accrual Basis</t>
  </si>
  <si>
    <t xml:space="preserve">3 Year Budget </t>
  </si>
  <si>
    <t>FY26, FY27 and FY28</t>
  </si>
  <si>
    <t>FY26</t>
  </si>
  <si>
    <t>FY27</t>
  </si>
  <si>
    <t>Estimated on historical data from FY22-FY26</t>
  </si>
  <si>
    <t>FY28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</si>
</sst>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;\(#,##0\)"/>
    <numFmt numFmtId="165" formatCode="mm/dd/yy"/>
    <numFmt numFmtId="166" formatCode="&quot;$&quot;#,##0.00"/>
    <numFmt numFmtId="167" formatCode="#,##0.00\ _€"/>
    <numFmt numFmtId="168" formatCode="&quot;$&quot;* #,##0.00\ _€"/>
  </numFmts>
  <fonts count="27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8"/>
      <color rgb="FF000000"/>
      <name val="Helvetica Neue"/>
      <family val="2"/>
    </font>
    <font>
      <sz val="8"/>
      <color rgb="FFFF0000"/>
      <name val="Helvetica Neue"/>
      <family val="2"/>
    </font>
    <font>
      <b/>
      <i/>
      <sz val="11"/>
      <color rgb="FF000000"/>
      <name val="Helvetica Neue"/>
      <family val="2"/>
    </font>
    <font>
      <b/>
      <i/>
      <u/>
      <sz val="9"/>
      <color rgb="FF000000"/>
      <name val="Helvetica Neue"/>
      <family val="2"/>
    </font>
    <font>
      <b/>
      <i/>
      <u/>
      <sz val="9"/>
      <color rgb="FF000000"/>
      <name val="Helvetica Neue"/>
      <family val="2"/>
    </font>
    <font>
      <sz val="9"/>
      <color rgb="FF000000"/>
      <name val="Helvetica Neue"/>
      <family val="2"/>
    </font>
    <font>
      <sz val="11"/>
      <color rgb="FF2F5496"/>
      <name val="Calibri"/>
      <family val="2"/>
    </font>
    <font>
      <b/>
      <i/>
      <sz val="9"/>
      <color rgb="FF000000"/>
      <name val="Helvetica Neue"/>
      <family val="2"/>
    </font>
    <font>
      <b/>
      <i/>
      <sz val="9"/>
      <color theme="1"/>
      <name val="Helvetica Neue"/>
      <family val="2"/>
    </font>
    <font>
      <sz val="11"/>
      <color theme="4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C55A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3" fontId="1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/>
    <xf numFmtId="0" fontId="8" fillId="0" borderId="0" xfId="0" applyFont="1" applyAlignment="1">
      <alignment horizontal="left"/>
    </xf>
    <xf numFmtId="3" fontId="9" fillId="0" borderId="0" xfId="0" applyNumberFormat="1" applyFont="1"/>
    <xf numFmtId="0" fontId="1" fillId="0" borderId="0" xfId="0" applyFont="1" applyAlignment="1">
      <alignment wrapText="1"/>
    </xf>
    <xf numFmtId="0" fontId="8" fillId="0" borderId="0" xfId="0" quotePrefix="1" applyFont="1" applyAlignment="1">
      <alignment horizontal="left"/>
    </xf>
    <xf numFmtId="10" fontId="1" fillId="0" borderId="0" xfId="0" applyNumberFormat="1" applyFont="1"/>
    <xf numFmtId="3" fontId="1" fillId="2" borderId="2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3" fontId="11" fillId="0" borderId="3" xfId="0" applyNumberFormat="1" applyFont="1" applyBorder="1" applyAlignment="1">
      <alignment horizontal="right"/>
    </xf>
    <xf numFmtId="3" fontId="12" fillId="0" borderId="0" xfId="0" applyNumberFormat="1" applyFont="1"/>
    <xf numFmtId="0" fontId="8" fillId="0" borderId="0" xfId="0" applyFont="1" applyAlignment="1">
      <alignment horizontal="right" wrapText="1"/>
    </xf>
    <xf numFmtId="164" fontId="1" fillId="0" borderId="3" xfId="0" applyNumberFormat="1" applyFont="1" applyBorder="1"/>
    <xf numFmtId="0" fontId="1" fillId="0" borderId="0" xfId="0" applyFont="1" applyAlignment="1">
      <alignment horizontal="right"/>
    </xf>
    <xf numFmtId="3" fontId="1" fillId="0" borderId="3" xfId="0" applyNumberFormat="1" applyFont="1" applyBorder="1"/>
    <xf numFmtId="0" fontId="13" fillId="0" borderId="4" xfId="0" applyFont="1" applyBorder="1" applyAlignment="1">
      <alignment horizontal="center" wrapText="1"/>
    </xf>
    <xf numFmtId="165" fontId="13" fillId="0" borderId="3" xfId="0" applyNumberFormat="1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4" fontId="13" fillId="0" borderId="0" xfId="0" applyNumberFormat="1" applyFont="1" applyAlignment="1">
      <alignment horizontal="center" wrapText="1"/>
    </xf>
    <xf numFmtId="44" fontId="13" fillId="0" borderId="3" xfId="0" applyNumberFormat="1" applyFont="1" applyBorder="1" applyAlignment="1">
      <alignment horizontal="center" wrapText="1"/>
    </xf>
    <xf numFmtId="44" fontId="13" fillId="0" borderId="0" xfId="0" applyNumberFormat="1" applyFont="1" applyAlignment="1">
      <alignment horizontal="center" wrapText="1"/>
    </xf>
    <xf numFmtId="2" fontId="13" fillId="0" borderId="0" xfId="0" applyNumberFormat="1" applyFont="1" applyAlignment="1">
      <alignment horizontal="center" wrapText="1"/>
    </xf>
    <xf numFmtId="0" fontId="1" fillId="0" borderId="5" xfId="0" applyFont="1" applyBorder="1"/>
    <xf numFmtId="165" fontId="1" fillId="0" borderId="0" xfId="0" applyNumberFormat="1" applyFont="1"/>
    <xf numFmtId="44" fontId="1" fillId="0" borderId="0" xfId="0" applyNumberFormat="1" applyFont="1"/>
    <xf numFmtId="4" fontId="14" fillId="0" borderId="0" xfId="0" applyNumberFormat="1" applyFont="1"/>
    <xf numFmtId="2" fontId="1" fillId="0" borderId="0" xfId="0" applyNumberFormat="1" applyFont="1"/>
    <xf numFmtId="0" fontId="1" fillId="3" borderId="0" xfId="0" applyFont="1" applyFill="1"/>
    <xf numFmtId="0" fontId="1" fillId="3" borderId="2" xfId="0" applyFont="1" applyFill="1" applyBorder="1"/>
    <xf numFmtId="4" fontId="1" fillId="3" borderId="0" xfId="0" applyNumberFormat="1" applyFont="1" applyFill="1"/>
    <xf numFmtId="0" fontId="1" fillId="2" borderId="0" xfId="0" applyFont="1" applyFill="1"/>
    <xf numFmtId="4" fontId="1" fillId="2" borderId="0" xfId="0" applyNumberFormat="1" applyFont="1" applyFill="1"/>
    <xf numFmtId="14" fontId="1" fillId="0" borderId="0" xfId="0" applyNumberFormat="1" applyFont="1"/>
    <xf numFmtId="8" fontId="1" fillId="0" borderId="0" xfId="0" applyNumberFormat="1" applyFont="1"/>
    <xf numFmtId="0" fontId="14" fillId="0" borderId="5" xfId="0" applyFont="1" applyBorder="1" applyAlignment="1">
      <alignment horizontal="right"/>
    </xf>
    <xf numFmtId="165" fontId="14" fillId="0" borderId="0" xfId="0" applyNumberFormat="1" applyFont="1" applyAlignment="1">
      <alignment horizontal="right"/>
    </xf>
    <xf numFmtId="0" fontId="14" fillId="2" borderId="0" xfId="0" applyFont="1" applyFill="1"/>
    <xf numFmtId="0" fontId="15" fillId="3" borderId="0" xfId="0" applyFont="1" applyFill="1"/>
    <xf numFmtId="0" fontId="14" fillId="3" borderId="0" xfId="0" applyFont="1" applyFill="1"/>
    <xf numFmtId="4" fontId="14" fillId="0" borderId="0" xfId="0" applyNumberFormat="1" applyFont="1" applyAlignment="1">
      <alignment horizontal="right"/>
    </xf>
    <xf numFmtId="166" fontId="14" fillId="0" borderId="0" xfId="0" applyNumberFormat="1" applyFont="1"/>
    <xf numFmtId="0" fontId="1" fillId="2" borderId="2" xfId="0" applyFont="1" applyFill="1" applyBorder="1"/>
    <xf numFmtId="0" fontId="14" fillId="0" borderId="0" xfId="0" applyFont="1"/>
    <xf numFmtId="0" fontId="14" fillId="3" borderId="0" xfId="0" applyFont="1" applyFill="1" applyAlignment="1">
      <alignment horizontal="right"/>
    </xf>
    <xf numFmtId="44" fontId="14" fillId="0" borderId="0" xfId="0" applyNumberFormat="1" applyFont="1"/>
    <xf numFmtId="2" fontId="14" fillId="0" borderId="0" xfId="0" applyNumberFormat="1" applyFont="1" applyAlignment="1">
      <alignment horizontal="right"/>
    </xf>
    <xf numFmtId="0" fontId="1" fillId="0" borderId="2" xfId="0" applyFont="1" applyBorder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4" fontId="1" fillId="0" borderId="3" xfId="0" applyNumberFormat="1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166" fontId="16" fillId="0" borderId="0" xfId="0" applyNumberFormat="1" applyFont="1"/>
    <xf numFmtId="0" fontId="18" fillId="0" borderId="0" xfId="0" applyFont="1"/>
    <xf numFmtId="44" fontId="17" fillId="0" borderId="0" xfId="0" applyNumberFormat="1" applyFont="1" applyAlignment="1">
      <alignment horizontal="right"/>
    </xf>
    <xf numFmtId="44" fontId="18" fillId="0" borderId="0" xfId="0" applyNumberFormat="1" applyFont="1" applyAlignment="1">
      <alignment horizontal="right"/>
    </xf>
    <xf numFmtId="166" fontId="1" fillId="0" borderId="3" xfId="0" applyNumberFormat="1" applyFont="1" applyBorder="1"/>
    <xf numFmtId="37" fontId="17" fillId="0" borderId="0" xfId="0" applyNumberFormat="1" applyFont="1" applyAlignment="1">
      <alignment horizontal="right"/>
    </xf>
    <xf numFmtId="4" fontId="1" fillId="0" borderId="3" xfId="0" applyNumberFormat="1" applyFont="1" applyBorder="1"/>
    <xf numFmtId="0" fontId="19" fillId="0" borderId="1" xfId="0" applyFont="1" applyBorder="1" applyAlignment="1">
      <alignment horizontal="center" wrapText="1"/>
    </xf>
    <xf numFmtId="0" fontId="20" fillId="0" borderId="0" xfId="0" applyFont="1" applyAlignment="1">
      <alignment horizontal="left" wrapText="1"/>
    </xf>
    <xf numFmtId="167" fontId="20" fillId="0" borderId="0" xfId="0" applyNumberFormat="1" applyFont="1" applyAlignment="1">
      <alignment horizontal="right" wrapText="1"/>
    </xf>
    <xf numFmtId="168" fontId="21" fillId="0" borderId="3" xfId="0" applyNumberFormat="1" applyFont="1" applyBorder="1" applyAlignment="1">
      <alignment horizontal="right" wrapText="1"/>
    </xf>
    <xf numFmtId="0" fontId="21" fillId="0" borderId="0" xfId="0" applyFont="1" applyAlignment="1">
      <alignment horizontal="left" wrapText="1"/>
    </xf>
    <xf numFmtId="44" fontId="15" fillId="0" borderId="0" xfId="0" applyNumberFormat="1" applyFont="1"/>
    <xf numFmtId="3" fontId="25" fillId="0" borderId="0" xfId="0" applyNumberFormat="1" applyFont="1"/>
    <xf numFmtId="3" fontId="25" fillId="0" borderId="2" xfId="0" applyNumberFormat="1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3" fontId="0" fillId="0" borderId="0" xfId="0" applyNumberFormat="1"/>
    <xf numFmtId="3" fontId="24" fillId="0" borderId="0" xfId="0" applyNumberFormat="1" applyFont="1"/>
    <xf numFmtId="0" fontId="0" fillId="0" borderId="0" xfId="0"/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1A99-B0A2-4792-99D7-FE96102B8026}">
  <sheetPr codeName="Sheet8"/>
  <dimension ref="A1:W989"/>
  <sheetViews>
    <sheetView tabSelected="1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G140" sqref="G140"/>
    </sheetView>
  </sheetViews>
  <sheetFormatPr defaultColWidth="14.44140625" defaultRowHeight="15" customHeight="1"/>
  <cols>
    <col min="1" max="1" width="52" customWidth="1"/>
    <col min="2" max="2" width="11.44140625" customWidth="1"/>
    <col min="3" max="3" width="10.109375" bestFit="1" customWidth="1"/>
    <col min="4" max="4" width="12.109375" customWidth="1"/>
    <col min="5" max="5" width="8.6640625" customWidth="1"/>
    <col min="6" max="7" width="9.109375" bestFit="1" customWidth="1"/>
    <col min="8" max="22" width="8.6640625" customWidth="1"/>
  </cols>
  <sheetData>
    <row r="1" spans="1:23" ht="18">
      <c r="A1" s="88" t="s">
        <v>0</v>
      </c>
      <c r="B1" s="88"/>
      <c r="C1" s="88"/>
      <c r="D1" s="88"/>
      <c r="J1" s="88"/>
      <c r="K1" s="87"/>
      <c r="L1" s="87"/>
    </row>
    <row r="2" spans="1:23" ht="18">
      <c r="A2" s="89" t="s">
        <v>745</v>
      </c>
      <c r="B2" s="89"/>
      <c r="C2" s="89"/>
      <c r="D2" s="89"/>
      <c r="J2" s="88"/>
      <c r="K2" s="87"/>
      <c r="L2" s="87"/>
    </row>
    <row r="3" spans="1:23" ht="18">
      <c r="A3" s="89" t="s">
        <v>746</v>
      </c>
      <c r="B3" s="89"/>
      <c r="C3" s="89"/>
      <c r="D3" s="89"/>
      <c r="J3" s="88"/>
      <c r="K3" s="87"/>
      <c r="L3" s="87"/>
    </row>
    <row r="4" spans="1:23" ht="14.4">
      <c r="A4" s="87"/>
      <c r="B4" s="87"/>
    </row>
    <row r="5" spans="1:23" ht="14.4">
      <c r="A5" s="87"/>
      <c r="B5" s="87"/>
    </row>
    <row r="6" spans="1:23" ht="18">
      <c r="A6" s="2"/>
      <c r="B6" s="2"/>
    </row>
    <row r="7" spans="1:23" ht="14.4">
      <c r="A7" s="4"/>
      <c r="B7" s="5" t="s">
        <v>747</v>
      </c>
      <c r="C7" s="83" t="s">
        <v>748</v>
      </c>
      <c r="D7" s="83" t="s">
        <v>750</v>
      </c>
    </row>
    <row r="8" spans="1:23" ht="14.4">
      <c r="A8" s="3"/>
      <c r="B8" s="6" t="s">
        <v>5</v>
      </c>
      <c r="C8" s="6" t="s">
        <v>5</v>
      </c>
      <c r="D8" s="6" t="s">
        <v>5</v>
      </c>
    </row>
    <row r="9" spans="1:23" ht="14.4">
      <c r="A9" s="8"/>
      <c r="B9" s="9"/>
    </row>
    <row r="10" spans="1:23" ht="14.4">
      <c r="A10" s="11" t="s">
        <v>6</v>
      </c>
      <c r="B10" s="9"/>
    </row>
    <row r="11" spans="1:23" ht="14.4">
      <c r="A11" s="12" t="s">
        <v>7</v>
      </c>
      <c r="B11" s="81">
        <v>477364</v>
      </c>
      <c r="C11" s="81">
        <f>+B11+(B11*0.03)</f>
        <v>491684.92</v>
      </c>
      <c r="D11" s="81">
        <f>+C11+(C11*0.03)</f>
        <v>506435.46759999997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4.4">
      <c r="A12" s="12" t="s">
        <v>8</v>
      </c>
      <c r="B12" s="81">
        <v>38458</v>
      </c>
      <c r="C12" s="81">
        <f t="shared" ref="C12:D12" si="0">+B12+(B12*0.03)</f>
        <v>39611.74</v>
      </c>
      <c r="D12" s="81">
        <f t="shared" si="0"/>
        <v>40800.092199999999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4.4">
      <c r="A13" s="12" t="s">
        <v>10</v>
      </c>
      <c r="B13" s="81">
        <v>3302570.11</v>
      </c>
      <c r="C13" s="81">
        <f>+B13+(B13*0.05)+82000</f>
        <v>3549698.6154999998</v>
      </c>
      <c r="D13" s="81">
        <f>+C13+(C13*0.05)+85000</f>
        <v>3812183.5462750001</v>
      </c>
      <c r="E13" s="84" t="s">
        <v>749</v>
      </c>
    </row>
    <row r="14" spans="1:23" ht="14.4">
      <c r="A14" s="12" t="s">
        <v>13</v>
      </c>
      <c r="B14" s="81">
        <v>20000</v>
      </c>
      <c r="C14" s="81">
        <v>20000</v>
      </c>
      <c r="D14" s="81">
        <v>20000</v>
      </c>
    </row>
    <row r="15" spans="1:23" ht="14.4">
      <c r="A15" s="12" t="s">
        <v>21</v>
      </c>
      <c r="B15" s="81">
        <v>9231</v>
      </c>
      <c r="C15" s="81">
        <v>9231</v>
      </c>
      <c r="D15" s="81">
        <v>9231</v>
      </c>
    </row>
    <row r="16" spans="1:23" ht="14.4">
      <c r="A16" s="12" t="s">
        <v>23</v>
      </c>
      <c r="B16" s="81">
        <v>63487.500000000015</v>
      </c>
      <c r="C16" s="81">
        <v>63487.500000000015</v>
      </c>
      <c r="D16" s="81">
        <v>63487.500000000015</v>
      </c>
    </row>
    <row r="17" spans="1:7" ht="14.4">
      <c r="A17" s="12" t="s">
        <v>25</v>
      </c>
      <c r="B17" s="81">
        <v>36000</v>
      </c>
      <c r="C17" s="81">
        <v>36000</v>
      </c>
      <c r="D17" s="81">
        <v>36000</v>
      </c>
    </row>
    <row r="18" spans="1:7" ht="15.75" customHeight="1">
      <c r="A18" s="12" t="s">
        <v>29</v>
      </c>
      <c r="B18" s="81">
        <v>2895.22</v>
      </c>
      <c r="C18" s="81">
        <f>+B18+(B18*0.03)</f>
        <v>2982.0765999999999</v>
      </c>
      <c r="D18" s="81">
        <f>+C18+(C18*0.03)</f>
        <v>3071.5388979999998</v>
      </c>
    </row>
    <row r="19" spans="1:7" ht="15.75" customHeight="1">
      <c r="A19" s="12" t="s">
        <v>32</v>
      </c>
      <c r="B19" s="81">
        <v>77098.41</v>
      </c>
      <c r="C19" s="81">
        <f>+B19+(B19*0.03)</f>
        <v>79411.362300000008</v>
      </c>
      <c r="D19" s="81">
        <f>+C19+(C19*0.03)</f>
        <v>81793.703169000015</v>
      </c>
    </row>
    <row r="20" spans="1:7" ht="15.75" customHeight="1">
      <c r="A20" s="12" t="s">
        <v>34</v>
      </c>
      <c r="B20" s="81">
        <v>62245.98</v>
      </c>
      <c r="C20" s="81">
        <v>62245.98</v>
      </c>
      <c r="D20" s="81">
        <v>62245.98</v>
      </c>
    </row>
    <row r="21" spans="1:7" ht="15.75" customHeight="1">
      <c r="A21" s="12" t="s">
        <v>36</v>
      </c>
      <c r="B21" s="81">
        <v>17102.8</v>
      </c>
      <c r="C21" s="81">
        <v>17102.8</v>
      </c>
      <c r="D21" s="81">
        <v>17102.8</v>
      </c>
    </row>
    <row r="22" spans="1:7" ht="15.75" customHeight="1">
      <c r="A22" s="12" t="s">
        <v>38</v>
      </c>
      <c r="B22" s="81">
        <v>307700</v>
      </c>
      <c r="C22" s="81">
        <v>307700</v>
      </c>
      <c r="D22" s="81">
        <v>307700</v>
      </c>
    </row>
    <row r="23" spans="1:7" ht="15.75" customHeight="1">
      <c r="A23" s="12" t="s">
        <v>42</v>
      </c>
      <c r="B23" s="82">
        <v>25000</v>
      </c>
      <c r="C23" s="82">
        <v>25000</v>
      </c>
      <c r="D23" s="82">
        <v>25000</v>
      </c>
    </row>
    <row r="24" spans="1:7" ht="15.75" customHeight="1">
      <c r="A24" s="12" t="s">
        <v>45</v>
      </c>
      <c r="B24" s="82">
        <v>500</v>
      </c>
      <c r="C24" s="82">
        <v>500</v>
      </c>
      <c r="D24" s="82">
        <v>500</v>
      </c>
    </row>
    <row r="25" spans="1:7" ht="15.75" customHeight="1">
      <c r="A25" s="12" t="s">
        <v>47</v>
      </c>
      <c r="B25" s="82">
        <v>20000</v>
      </c>
      <c r="C25" s="82">
        <v>20000</v>
      </c>
      <c r="D25" s="82">
        <v>20000</v>
      </c>
    </row>
    <row r="26" spans="1:7" ht="15.75" customHeight="1">
      <c r="A26" s="21" t="s">
        <v>48</v>
      </c>
      <c r="B26" s="22">
        <f>SUM(B9:B25)</f>
        <v>4459653.0199999996</v>
      </c>
      <c r="C26" s="22">
        <f t="shared" ref="C26:D26" si="1">SUM(C9:C25)</f>
        <v>4724655.9944000002</v>
      </c>
      <c r="D26" s="22">
        <f t="shared" si="1"/>
        <v>5005551.6281420002</v>
      </c>
    </row>
    <row r="27" spans="1:7" ht="15.75" customHeight="1">
      <c r="A27" s="8"/>
      <c r="B27" s="9"/>
      <c r="C27" s="85"/>
      <c r="D27" s="85"/>
    </row>
    <row r="28" spans="1:7" ht="15.75" customHeight="1">
      <c r="A28" s="8"/>
      <c r="B28" s="9"/>
      <c r="C28" s="85"/>
      <c r="D28" s="85"/>
    </row>
    <row r="29" spans="1:7" ht="15.75" customHeight="1">
      <c r="A29" s="11" t="s">
        <v>49</v>
      </c>
      <c r="B29" s="9"/>
      <c r="C29" s="85"/>
      <c r="D29" s="85"/>
    </row>
    <row r="30" spans="1:7" ht="15.75" customHeight="1">
      <c r="A30" s="12" t="s">
        <v>50</v>
      </c>
      <c r="B30" s="81">
        <v>2463171.2099999995</v>
      </c>
      <c r="C30" s="81">
        <f>+B30+(B30*0.03)+36858+28170</f>
        <v>2602094.3462999994</v>
      </c>
      <c r="D30" s="81">
        <f>+C30+(C30*0.03)+77260-28170-845</f>
        <v>2728402.1766889994</v>
      </c>
      <c r="F30" s="85"/>
      <c r="G30" s="85"/>
    </row>
    <row r="31" spans="1:7" ht="15.75" customHeight="1">
      <c r="A31" s="12" t="s">
        <v>51</v>
      </c>
      <c r="B31" s="81">
        <v>174867.31386000005</v>
      </c>
      <c r="C31" s="81">
        <f>+B31+(B31*0.03)+3602.26</f>
        <v>183715.59327580006</v>
      </c>
      <c r="D31" s="81">
        <f>+C31+(C31*0.03)+5676.81</f>
        <v>194903.87107407406</v>
      </c>
    </row>
    <row r="32" spans="1:7" ht="15.75" customHeight="1">
      <c r="A32" s="12" t="s">
        <v>52</v>
      </c>
      <c r="B32" s="81">
        <v>18720</v>
      </c>
      <c r="C32" s="81">
        <f>+B32+(B32*0.03)+385.64</f>
        <v>19667.239999999998</v>
      </c>
      <c r="D32" s="81">
        <f>+C32+(C32*0.03)+607.71</f>
        <v>20864.967199999996</v>
      </c>
    </row>
    <row r="33" spans="1:4" ht="15.75" customHeight="1">
      <c r="A33" s="12" t="s">
        <v>53</v>
      </c>
      <c r="B33" s="81">
        <v>24631.710599999999</v>
      </c>
      <c r="C33" s="81">
        <f>+B33+(B33*0.03)+507.42</f>
        <v>25878.081917999996</v>
      </c>
      <c r="D33" s="81">
        <f>+C33+(C33*0.03)+799.62</f>
        <v>27454.044375539994</v>
      </c>
    </row>
    <row r="34" spans="1:4" ht="15.75" customHeight="1">
      <c r="A34" s="12" t="s">
        <v>54</v>
      </c>
      <c r="B34" s="81">
        <v>7200</v>
      </c>
      <c r="C34" s="81">
        <f>+B34+(B34*0.03)+148</f>
        <v>7564</v>
      </c>
      <c r="D34" s="81">
        <f>+C34+(C34*0.03)+233.73</f>
        <v>8024.65</v>
      </c>
    </row>
    <row r="35" spans="1:4" ht="15.75" customHeight="1">
      <c r="A35" s="12" t="s">
        <v>56</v>
      </c>
      <c r="B35" s="81">
        <v>417409.66999999993</v>
      </c>
      <c r="C35" s="81">
        <f>+B35+(B35*0.15)</f>
        <v>480021.1204999999</v>
      </c>
      <c r="D35" s="81">
        <f>+C35+(C35*0.15)</f>
        <v>552024.2885749999</v>
      </c>
    </row>
    <row r="36" spans="1:4" ht="15.75" customHeight="1">
      <c r="A36" s="12" t="s">
        <v>58</v>
      </c>
      <c r="B36" s="81">
        <v>45000</v>
      </c>
      <c r="C36" s="81">
        <f t="shared" ref="C36:D36" si="2">+B36+(B36*0.03)</f>
        <v>46350</v>
      </c>
      <c r="D36" s="81">
        <f t="shared" si="2"/>
        <v>47740.5</v>
      </c>
    </row>
    <row r="37" spans="1:4" ht="15.75" customHeight="1">
      <c r="A37" s="12" t="s">
        <v>61</v>
      </c>
      <c r="B37" s="81">
        <v>3443</v>
      </c>
      <c r="C37" s="81">
        <f t="shared" ref="C37:D37" si="3">+B37+(B37*0.03)</f>
        <v>3546.29</v>
      </c>
      <c r="D37" s="81">
        <f t="shared" si="3"/>
        <v>3652.6786999999999</v>
      </c>
    </row>
    <row r="38" spans="1:4" ht="15.75" customHeight="1">
      <c r="A38" s="12" t="s">
        <v>64</v>
      </c>
      <c r="B38" s="81">
        <v>1900</v>
      </c>
      <c r="C38" s="81">
        <f t="shared" ref="C38:D38" si="4">+B38+(B38*0.03)</f>
        <v>1957</v>
      </c>
      <c r="D38" s="81">
        <f t="shared" si="4"/>
        <v>2015.71</v>
      </c>
    </row>
    <row r="39" spans="1:4" ht="15.75" customHeight="1">
      <c r="A39" s="12" t="s">
        <v>67</v>
      </c>
      <c r="B39" s="81">
        <v>450</v>
      </c>
      <c r="C39" s="81">
        <f t="shared" ref="C39:D39" si="5">+B39+(B39*0.03)</f>
        <v>463.5</v>
      </c>
      <c r="D39" s="81">
        <f t="shared" si="5"/>
        <v>477.40499999999997</v>
      </c>
    </row>
    <row r="40" spans="1:4" ht="15.75" customHeight="1">
      <c r="A40" s="12" t="s">
        <v>70</v>
      </c>
      <c r="B40" s="81">
        <v>200</v>
      </c>
      <c r="C40" s="81">
        <f t="shared" ref="C40:D40" si="6">+B40+(B40*0.03)</f>
        <v>206</v>
      </c>
      <c r="D40" s="81">
        <f t="shared" si="6"/>
        <v>212.18</v>
      </c>
    </row>
    <row r="41" spans="1:4" ht="15.75" customHeight="1">
      <c r="A41" s="12" t="s">
        <v>73</v>
      </c>
      <c r="B41" s="81">
        <v>35000</v>
      </c>
      <c r="C41" s="81">
        <f t="shared" ref="C41:D41" si="7">+B41+(B41*0.03)</f>
        <v>36050</v>
      </c>
      <c r="D41" s="81">
        <f t="shared" si="7"/>
        <v>37131.5</v>
      </c>
    </row>
    <row r="42" spans="1:4" ht="15.75" customHeight="1">
      <c r="A42" s="12" t="s">
        <v>76</v>
      </c>
      <c r="B42" s="81">
        <v>2300</v>
      </c>
      <c r="C42" s="81">
        <f t="shared" ref="C42:D42" si="8">+B42+(B42*0.03)</f>
        <v>2369</v>
      </c>
      <c r="D42" s="81">
        <f t="shared" si="8"/>
        <v>2440.0700000000002</v>
      </c>
    </row>
    <row r="43" spans="1:4" ht="15.75" customHeight="1">
      <c r="A43" s="12" t="s">
        <v>79</v>
      </c>
      <c r="B43" s="81">
        <v>300</v>
      </c>
      <c r="C43" s="81">
        <f t="shared" ref="C43:D43" si="9">+B43+(B43*0.03)</f>
        <v>309</v>
      </c>
      <c r="D43" s="81">
        <f t="shared" si="9"/>
        <v>318.27</v>
      </c>
    </row>
    <row r="44" spans="1:4" ht="15.75" hidden="1" customHeight="1">
      <c r="A44" s="12" t="s">
        <v>82</v>
      </c>
      <c r="B44" s="81"/>
      <c r="C44" s="81">
        <f t="shared" ref="C44:D44" si="10">+B44+(B44*0.03)</f>
        <v>0</v>
      </c>
      <c r="D44" s="81">
        <f t="shared" si="10"/>
        <v>0</v>
      </c>
    </row>
    <row r="45" spans="1:4" ht="15.75" hidden="1" customHeight="1">
      <c r="A45" s="12" t="s">
        <v>84</v>
      </c>
      <c r="B45" s="81">
        <v>0</v>
      </c>
      <c r="C45" s="81">
        <f t="shared" ref="C45:D45" si="11">+B45+(B45*0.03)</f>
        <v>0</v>
      </c>
      <c r="D45" s="81">
        <f t="shared" si="11"/>
        <v>0</v>
      </c>
    </row>
    <row r="46" spans="1:4" ht="15.75" hidden="1" customHeight="1">
      <c r="A46" s="12" t="s">
        <v>86</v>
      </c>
      <c r="B46" s="81"/>
      <c r="C46" s="81">
        <f t="shared" ref="C46:D46" si="12">+B46+(B46*0.03)</f>
        <v>0</v>
      </c>
      <c r="D46" s="81">
        <f t="shared" si="12"/>
        <v>0</v>
      </c>
    </row>
    <row r="47" spans="1:4" ht="15.75" customHeight="1">
      <c r="A47" s="12" t="s">
        <v>88</v>
      </c>
      <c r="B47" s="81">
        <v>350</v>
      </c>
      <c r="C47" s="81">
        <f t="shared" ref="C47:D48" si="13">+B47+(B47*0.03)</f>
        <v>360.5</v>
      </c>
      <c r="D47" s="81">
        <f t="shared" si="13"/>
        <v>371.315</v>
      </c>
    </row>
    <row r="48" spans="1:4" ht="15.75" customHeight="1">
      <c r="A48" s="12" t="s">
        <v>90</v>
      </c>
      <c r="B48" s="81">
        <v>150</v>
      </c>
      <c r="C48" s="81">
        <f t="shared" ref="C48" si="14">+B48+(B48*0.03)</f>
        <v>154.5</v>
      </c>
      <c r="D48" s="81">
        <f t="shared" si="13"/>
        <v>159.13499999999999</v>
      </c>
    </row>
    <row r="49" spans="1:23" ht="15.75" customHeight="1">
      <c r="A49" s="12" t="s">
        <v>93</v>
      </c>
      <c r="B49" s="81">
        <v>13149</v>
      </c>
      <c r="C49" s="81">
        <v>13149</v>
      </c>
      <c r="D49" s="81">
        <v>13149</v>
      </c>
    </row>
    <row r="50" spans="1:23" ht="15.75" hidden="1" customHeight="1">
      <c r="A50" s="12" t="s">
        <v>98</v>
      </c>
      <c r="B50" s="81"/>
      <c r="C50" s="85"/>
      <c r="D50" s="85"/>
    </row>
    <row r="51" spans="1:23" ht="15.75" hidden="1" customHeight="1">
      <c r="A51" s="12" t="s">
        <v>100</v>
      </c>
      <c r="B51" s="81"/>
      <c r="C51" s="85"/>
      <c r="D51" s="85"/>
    </row>
    <row r="52" spans="1:23" ht="15.75" hidden="1" customHeight="1">
      <c r="A52" s="12" t="s">
        <v>102</v>
      </c>
      <c r="B52" s="81"/>
      <c r="C52" s="85"/>
      <c r="D52" s="85"/>
    </row>
    <row r="53" spans="1:23" ht="15.75" hidden="1" customHeight="1">
      <c r="A53" s="12" t="s">
        <v>103</v>
      </c>
      <c r="B53" s="81"/>
      <c r="C53" s="85"/>
      <c r="D53" s="85"/>
    </row>
    <row r="54" spans="1:23" ht="20.25" hidden="1" customHeight="1">
      <c r="A54" s="12" t="s">
        <v>104</v>
      </c>
      <c r="B54" s="81"/>
      <c r="C54" s="85"/>
      <c r="D54" s="85"/>
    </row>
    <row r="55" spans="1:23" ht="15.75" hidden="1" customHeight="1">
      <c r="A55" s="12" t="s">
        <v>106</v>
      </c>
      <c r="B55" s="81"/>
      <c r="C55" s="9"/>
      <c r="D55" s="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hidden="1" customHeight="1">
      <c r="A56" s="12" t="s">
        <v>108</v>
      </c>
      <c r="B56" s="81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2" t="s">
        <v>110</v>
      </c>
      <c r="B57" s="81">
        <v>17103</v>
      </c>
      <c r="C57" s="81">
        <f t="shared" ref="C57:D57" si="15">+B57+(B57*0.03)</f>
        <v>17616.09</v>
      </c>
      <c r="D57" s="81">
        <f t="shared" si="15"/>
        <v>18144.572700000001</v>
      </c>
    </row>
    <row r="58" spans="1:23" ht="15.75" customHeight="1">
      <c r="A58" s="12" t="s">
        <v>116</v>
      </c>
      <c r="B58" s="81">
        <v>17000</v>
      </c>
      <c r="C58" s="81">
        <f>+B58+(B58*0.1)</f>
        <v>18700</v>
      </c>
      <c r="D58" s="81">
        <f>+C58+(C58*0.1)</f>
        <v>20570</v>
      </c>
    </row>
    <row r="59" spans="1:23" ht="15.75" customHeight="1">
      <c r="A59" s="12" t="s">
        <v>118</v>
      </c>
      <c r="B59" s="81">
        <v>59000</v>
      </c>
      <c r="C59" s="81">
        <f t="shared" ref="C59:D61" si="16">+B59+(B59*0.1)</f>
        <v>64900</v>
      </c>
      <c r="D59" s="81">
        <f t="shared" si="16"/>
        <v>71390</v>
      </c>
    </row>
    <row r="60" spans="1:23" ht="15.75" customHeight="1">
      <c r="A60" s="12" t="s">
        <v>120</v>
      </c>
      <c r="B60" s="81">
        <v>10000</v>
      </c>
      <c r="C60" s="81">
        <f t="shared" si="16"/>
        <v>11000</v>
      </c>
      <c r="D60" s="81">
        <f t="shared" si="16"/>
        <v>12100</v>
      </c>
    </row>
    <row r="61" spans="1:23" ht="15.75" customHeight="1">
      <c r="A61" s="12" t="s">
        <v>125</v>
      </c>
      <c r="B61" s="81">
        <v>61000</v>
      </c>
      <c r="C61" s="81">
        <f t="shared" si="16"/>
        <v>67100</v>
      </c>
      <c r="D61" s="81">
        <f t="shared" si="16"/>
        <v>73810</v>
      </c>
    </row>
    <row r="62" spans="1:23" ht="15.75" customHeight="1">
      <c r="A62" s="12" t="s">
        <v>128</v>
      </c>
      <c r="B62" s="81">
        <v>225000</v>
      </c>
      <c r="C62" s="85">
        <v>225000</v>
      </c>
      <c r="D62" s="85">
        <v>225000</v>
      </c>
    </row>
    <row r="63" spans="1:23" ht="15.75" customHeight="1">
      <c r="A63" s="12" t="s">
        <v>131</v>
      </c>
      <c r="B63" s="81">
        <v>250000</v>
      </c>
      <c r="C63" s="85">
        <v>250000</v>
      </c>
      <c r="D63" s="85">
        <v>250000</v>
      </c>
    </row>
    <row r="64" spans="1:23" ht="15.75" hidden="1" customHeight="1">
      <c r="A64" s="12" t="s">
        <v>134</v>
      </c>
      <c r="B64" s="81"/>
      <c r="C64" s="9"/>
      <c r="D64" s="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hidden="1" customHeight="1">
      <c r="A65" s="12" t="s">
        <v>136</v>
      </c>
      <c r="B65" s="81"/>
      <c r="C65" s="9"/>
      <c r="D65" s="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hidden="1" customHeight="1">
      <c r="A66" s="12" t="s">
        <v>138</v>
      </c>
      <c r="B66" s="81"/>
      <c r="C66" s="9"/>
      <c r="D66" s="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hidden="1" customHeight="1">
      <c r="A67" s="12" t="s">
        <v>140</v>
      </c>
      <c r="B67" s="81"/>
      <c r="C67" s="9"/>
      <c r="D67" s="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hidden="1" customHeight="1">
      <c r="A68" s="12" t="s">
        <v>142</v>
      </c>
      <c r="B68" s="81"/>
      <c r="C68" s="9"/>
      <c r="D68" s="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hidden="1" customHeight="1">
      <c r="A69" s="12" t="s">
        <v>144</v>
      </c>
      <c r="B69" s="81"/>
      <c r="C69" s="85"/>
      <c r="D69" s="85"/>
    </row>
    <row r="70" spans="1:23" ht="15.75" hidden="1" customHeight="1">
      <c r="A70" s="12" t="s">
        <v>146</v>
      </c>
      <c r="B70" s="81"/>
      <c r="C70" s="85"/>
      <c r="D70" s="85"/>
    </row>
    <row r="71" spans="1:23" ht="15.75" hidden="1" customHeight="1">
      <c r="A71" s="12" t="s">
        <v>148</v>
      </c>
      <c r="B71" s="81"/>
      <c r="C71" s="85"/>
      <c r="D71" s="85"/>
    </row>
    <row r="72" spans="1:23" ht="15.75" customHeight="1">
      <c r="A72" s="12" t="s">
        <v>150</v>
      </c>
      <c r="B72" s="81">
        <v>750</v>
      </c>
      <c r="C72" s="81">
        <v>750</v>
      </c>
      <c r="D72" s="81">
        <v>750</v>
      </c>
    </row>
    <row r="73" spans="1:23" ht="15.75" hidden="1" customHeight="1">
      <c r="A73" s="12" t="s">
        <v>153</v>
      </c>
      <c r="B73" s="81">
        <v>1000</v>
      </c>
      <c r="C73" s="81">
        <v>1000</v>
      </c>
      <c r="D73" s="81">
        <v>1000</v>
      </c>
    </row>
    <row r="74" spans="1:23" ht="15.75" hidden="1" customHeight="1">
      <c r="A74" s="12" t="s">
        <v>155</v>
      </c>
      <c r="B74" s="81"/>
      <c r="C74" s="81"/>
      <c r="D74" s="81"/>
    </row>
    <row r="75" spans="1:23" ht="15.75" hidden="1" customHeight="1">
      <c r="A75" s="12" t="s">
        <v>157</v>
      </c>
      <c r="B75" s="81"/>
      <c r="C75" s="81"/>
      <c r="D75" s="81"/>
    </row>
    <row r="76" spans="1:23" ht="15.75" hidden="1" customHeight="1">
      <c r="A76" s="12" t="s">
        <v>158</v>
      </c>
      <c r="B76" s="81"/>
      <c r="C76" s="81"/>
      <c r="D76" s="8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hidden="1" customHeight="1">
      <c r="A77" s="12" t="s">
        <v>160</v>
      </c>
      <c r="B77" s="81"/>
      <c r="C77" s="81"/>
      <c r="D77" s="8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hidden="1" customHeight="1">
      <c r="A78" s="12" t="s">
        <v>162</v>
      </c>
      <c r="B78" s="81"/>
      <c r="C78" s="81"/>
      <c r="D78" s="8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hidden="1" customHeight="1">
      <c r="A79" s="12" t="s">
        <v>164</v>
      </c>
      <c r="B79" s="81"/>
      <c r="C79" s="81"/>
      <c r="D79" s="8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hidden="1" customHeight="1">
      <c r="A80" s="12" t="s">
        <v>166</v>
      </c>
      <c r="B80" s="81"/>
      <c r="C80" s="81"/>
      <c r="D80" s="8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hidden="1" customHeight="1">
      <c r="A81" s="12" t="s">
        <v>168</v>
      </c>
      <c r="B81" s="81"/>
      <c r="C81" s="81"/>
      <c r="D81" s="8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hidden="1" customHeight="1">
      <c r="A82" s="12" t="s">
        <v>170</v>
      </c>
      <c r="B82" s="81"/>
      <c r="C82" s="81"/>
      <c r="D82" s="8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2" t="s">
        <v>172</v>
      </c>
      <c r="B83" s="81">
        <v>16750</v>
      </c>
      <c r="C83" s="81">
        <v>16750</v>
      </c>
      <c r="D83" s="81">
        <v>16750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2" t="s">
        <v>102</v>
      </c>
      <c r="B84" s="81">
        <v>15000</v>
      </c>
      <c r="C84" s="81">
        <v>15000</v>
      </c>
      <c r="D84" s="81">
        <v>15000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2" t="s">
        <v>174</v>
      </c>
      <c r="B85" s="81">
        <v>12000</v>
      </c>
      <c r="C85" s="81">
        <v>12000</v>
      </c>
      <c r="D85" s="81">
        <v>12000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hidden="1" customHeight="1">
      <c r="A86" s="12" t="s">
        <v>176</v>
      </c>
      <c r="B86" s="81"/>
      <c r="C86" s="81"/>
      <c r="D86" s="8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hidden="1" customHeight="1">
      <c r="A87" s="12" t="s">
        <v>178</v>
      </c>
      <c r="B87" s="81"/>
      <c r="C87" s="81"/>
      <c r="D87" s="8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hidden="1" customHeight="1">
      <c r="A88" s="12" t="s">
        <v>180</v>
      </c>
      <c r="B88" s="81"/>
      <c r="C88" s="81"/>
      <c r="D88" s="8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hidden="1" customHeight="1">
      <c r="A89" s="12" t="s">
        <v>102</v>
      </c>
      <c r="B89" s="81"/>
      <c r="C89" s="81"/>
      <c r="D89" s="8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hidden="1" customHeight="1">
      <c r="A90" s="12" t="s">
        <v>174</v>
      </c>
      <c r="B90" s="81"/>
      <c r="C90" s="81"/>
      <c r="D90" s="8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hidden="1" customHeight="1">
      <c r="A91" s="12" t="s">
        <v>103</v>
      </c>
      <c r="B91" s="81"/>
      <c r="C91" s="81"/>
      <c r="D91" s="81"/>
    </row>
    <row r="92" spans="1:23" ht="15.75" hidden="1" customHeight="1">
      <c r="A92" s="12" t="s">
        <v>185</v>
      </c>
      <c r="B92" s="81"/>
      <c r="C92" s="81"/>
      <c r="D92" s="81"/>
    </row>
    <row r="93" spans="1:23" ht="15.75" customHeight="1">
      <c r="A93" s="12" t="s">
        <v>187</v>
      </c>
      <c r="B93" s="81">
        <v>11000</v>
      </c>
      <c r="C93" s="81">
        <v>11000</v>
      </c>
      <c r="D93" s="81">
        <v>11000</v>
      </c>
    </row>
    <row r="94" spans="1:23" ht="15.75" customHeight="1">
      <c r="A94" s="12" t="s">
        <v>190</v>
      </c>
      <c r="B94" s="81">
        <v>10000</v>
      </c>
      <c r="C94" s="81">
        <v>10000</v>
      </c>
      <c r="D94" s="81">
        <v>10000</v>
      </c>
    </row>
    <row r="95" spans="1:23" ht="15.75" customHeight="1">
      <c r="A95" s="12" t="s">
        <v>192</v>
      </c>
      <c r="B95" s="81">
        <v>1000</v>
      </c>
      <c r="C95" s="81">
        <v>1000</v>
      </c>
      <c r="D95" s="81">
        <v>1000</v>
      </c>
    </row>
    <row r="96" spans="1:23" ht="15.75" customHeight="1">
      <c r="A96" s="12" t="s">
        <v>194</v>
      </c>
      <c r="B96" s="81">
        <v>5621</v>
      </c>
      <c r="C96" s="81">
        <f t="shared" ref="C96:D96" si="17">+B96+(B96*0.1)</f>
        <v>6183.1</v>
      </c>
      <c r="D96" s="81">
        <f t="shared" si="17"/>
        <v>6801.4100000000008</v>
      </c>
    </row>
    <row r="97" spans="1:23" ht="15.75" customHeight="1">
      <c r="A97" s="12" t="s">
        <v>153</v>
      </c>
      <c r="B97" s="81">
        <v>80000</v>
      </c>
      <c r="C97" s="81">
        <v>85000</v>
      </c>
      <c r="D97" s="81">
        <v>90000</v>
      </c>
    </row>
    <row r="98" spans="1:23" ht="15.75" customHeight="1">
      <c r="A98" s="12" t="s">
        <v>176</v>
      </c>
      <c r="B98" s="81">
        <v>125000</v>
      </c>
      <c r="C98" s="81">
        <v>135000</v>
      </c>
      <c r="D98" s="81">
        <v>145000</v>
      </c>
    </row>
    <row r="99" spans="1:23" ht="15.75" hidden="1" customHeight="1">
      <c r="A99" s="12" t="s">
        <v>103</v>
      </c>
      <c r="B99" s="81"/>
      <c r="C99" s="85"/>
      <c r="D99" s="85"/>
    </row>
    <row r="100" spans="1:23" ht="15.75" hidden="1" customHeight="1">
      <c r="A100" s="12" t="s">
        <v>201</v>
      </c>
      <c r="B100" s="81"/>
      <c r="C100" s="85"/>
      <c r="D100" s="85"/>
    </row>
    <row r="101" spans="1:23" ht="15.75" hidden="1" customHeight="1">
      <c r="A101" s="12" t="s">
        <v>205</v>
      </c>
      <c r="B101" s="81">
        <v>0</v>
      </c>
      <c r="C101" s="9"/>
      <c r="D101" s="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2" t="s">
        <v>207</v>
      </c>
      <c r="B102" s="81">
        <v>2860</v>
      </c>
      <c r="C102" s="9">
        <v>3200</v>
      </c>
      <c r="D102" s="9">
        <v>3600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2" t="s">
        <v>210</v>
      </c>
      <c r="B103" s="81">
        <v>4000</v>
      </c>
      <c r="C103" s="9">
        <v>4500</v>
      </c>
      <c r="D103" s="9">
        <v>5000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2" t="s">
        <v>213</v>
      </c>
      <c r="B104" s="81">
        <v>950</v>
      </c>
      <c r="C104" s="9">
        <f t="shared" ref="C104:D115" si="18">+B104+(B104*0.03)</f>
        <v>978.5</v>
      </c>
      <c r="D104" s="9">
        <f t="shared" si="18"/>
        <v>1007.855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2" t="s">
        <v>217</v>
      </c>
      <c r="B105" s="81">
        <v>1000</v>
      </c>
      <c r="C105" s="9">
        <f t="shared" si="18"/>
        <v>1030</v>
      </c>
      <c r="D105" s="9">
        <f t="shared" si="18"/>
        <v>1060.9000000000001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2" t="s">
        <v>220</v>
      </c>
      <c r="B106" s="81">
        <v>630</v>
      </c>
      <c r="C106" s="9">
        <f t="shared" si="18"/>
        <v>648.9</v>
      </c>
      <c r="D106" s="9">
        <f t="shared" si="18"/>
        <v>668.36699999999996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2" t="s">
        <v>223</v>
      </c>
      <c r="B107" s="81">
        <v>7150</v>
      </c>
      <c r="C107" s="9">
        <f t="shared" si="18"/>
        <v>7364.5</v>
      </c>
      <c r="D107" s="9">
        <f t="shared" si="18"/>
        <v>7585.4350000000004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hidden="1" customHeight="1">
      <c r="A108" s="12" t="s">
        <v>98</v>
      </c>
      <c r="B108" s="81"/>
      <c r="C108" s="9">
        <f t="shared" si="18"/>
        <v>0</v>
      </c>
      <c r="D108" s="9">
        <f t="shared" si="18"/>
        <v>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hidden="1" customHeight="1">
      <c r="A109" s="12" t="s">
        <v>100</v>
      </c>
      <c r="B109" s="81"/>
      <c r="C109" s="9">
        <f t="shared" si="18"/>
        <v>0</v>
      </c>
      <c r="D109" s="9">
        <f t="shared" si="18"/>
        <v>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hidden="1" customHeight="1">
      <c r="A110" s="12" t="s">
        <v>227</v>
      </c>
      <c r="B110" s="81"/>
      <c r="C110" s="9">
        <f t="shared" si="18"/>
        <v>0</v>
      </c>
      <c r="D110" s="9">
        <f t="shared" si="18"/>
        <v>0</v>
      </c>
    </row>
    <row r="111" spans="1:23" ht="15.75" hidden="1" customHeight="1">
      <c r="A111" s="12" t="s">
        <v>229</v>
      </c>
      <c r="B111" s="81"/>
      <c r="C111" s="9">
        <f t="shared" si="18"/>
        <v>0</v>
      </c>
      <c r="D111" s="9">
        <f t="shared" si="18"/>
        <v>0</v>
      </c>
    </row>
    <row r="112" spans="1:23" ht="15.75" customHeight="1">
      <c r="A112" s="12" t="s">
        <v>231</v>
      </c>
      <c r="B112" s="81">
        <v>22800</v>
      </c>
      <c r="C112" s="9">
        <v>25000</v>
      </c>
      <c r="D112" s="9">
        <v>28000</v>
      </c>
    </row>
    <row r="113" spans="1:4" ht="15.75" customHeight="1">
      <c r="A113" s="12" t="s">
        <v>233</v>
      </c>
      <c r="B113" s="81">
        <v>4250</v>
      </c>
      <c r="C113" s="9">
        <f t="shared" si="18"/>
        <v>4377.5</v>
      </c>
      <c r="D113" s="9">
        <f t="shared" si="18"/>
        <v>4508.8249999999998</v>
      </c>
    </row>
    <row r="114" spans="1:4" ht="15.75" customHeight="1">
      <c r="A114" s="12" t="s">
        <v>235</v>
      </c>
      <c r="B114" s="81">
        <v>8750</v>
      </c>
      <c r="C114" s="9">
        <f t="shared" si="18"/>
        <v>9012.5</v>
      </c>
      <c r="D114" s="9">
        <f t="shared" si="18"/>
        <v>9282.875</v>
      </c>
    </row>
    <row r="115" spans="1:4" ht="15.75" customHeight="1">
      <c r="A115" s="12" t="s">
        <v>237</v>
      </c>
      <c r="B115" s="81">
        <v>4750</v>
      </c>
      <c r="C115" s="9">
        <f t="shared" si="18"/>
        <v>4892.5</v>
      </c>
      <c r="D115" s="9">
        <f t="shared" si="18"/>
        <v>5039.2749999999996</v>
      </c>
    </row>
    <row r="116" spans="1:4" ht="15.75" customHeight="1">
      <c r="A116" s="12" t="s">
        <v>239</v>
      </c>
      <c r="B116" s="81">
        <v>25900</v>
      </c>
      <c r="C116" s="86">
        <f>+B116+(B116*0.1)</f>
        <v>28490</v>
      </c>
      <c r="D116" s="86">
        <f>+C116+(C116*0.1)</f>
        <v>31339</v>
      </c>
    </row>
    <row r="117" spans="1:4" ht="15.75" customHeight="1">
      <c r="A117" s="12" t="s">
        <v>242</v>
      </c>
      <c r="B117" s="81">
        <v>10500</v>
      </c>
      <c r="C117" s="86">
        <f>+B117+(B117*0.03)</f>
        <v>10815</v>
      </c>
      <c r="D117" s="86">
        <f>+C117+(C117*0.1)</f>
        <v>11896.5</v>
      </c>
    </row>
    <row r="118" spans="1:4" ht="15.75" customHeight="1">
      <c r="A118" s="12" t="s">
        <v>244</v>
      </c>
      <c r="B118" s="81">
        <v>15600</v>
      </c>
      <c r="C118" s="86">
        <f t="shared" ref="C118:D121" si="19">+B118+(B118*0.03)</f>
        <v>16068</v>
      </c>
      <c r="D118" s="86">
        <f t="shared" si="19"/>
        <v>16550.04</v>
      </c>
    </row>
    <row r="119" spans="1:4" ht="15.75" customHeight="1">
      <c r="A119" s="12" t="s">
        <v>246</v>
      </c>
      <c r="B119" s="81">
        <v>14150</v>
      </c>
      <c r="C119" s="86">
        <v>18000</v>
      </c>
      <c r="D119" s="86">
        <v>25000</v>
      </c>
    </row>
    <row r="120" spans="1:4" ht="15.75" hidden="1" customHeight="1">
      <c r="A120" s="12" t="s">
        <v>248</v>
      </c>
      <c r="B120" s="81"/>
      <c r="C120" s="86">
        <f t="shared" si="19"/>
        <v>0</v>
      </c>
      <c r="D120" s="85"/>
    </row>
    <row r="121" spans="1:4" ht="15.75" customHeight="1">
      <c r="A121" s="12" t="s">
        <v>250</v>
      </c>
      <c r="B121" s="81">
        <v>3000</v>
      </c>
      <c r="C121" s="86">
        <f t="shared" si="19"/>
        <v>3090</v>
      </c>
      <c r="D121" s="86">
        <f t="shared" si="19"/>
        <v>3182.7</v>
      </c>
    </row>
    <row r="122" spans="1:4" ht="15.75" hidden="1" customHeight="1">
      <c r="A122" s="12" t="s">
        <v>254</v>
      </c>
      <c r="B122" s="81"/>
      <c r="C122" s="85"/>
      <c r="D122" s="85"/>
    </row>
    <row r="123" spans="1:4" ht="15.75" hidden="1" customHeight="1">
      <c r="A123" s="12" t="s">
        <v>256</v>
      </c>
      <c r="B123" s="81"/>
      <c r="C123" s="85"/>
      <c r="D123" s="85"/>
    </row>
    <row r="124" spans="1:4" ht="15.75" customHeight="1">
      <c r="A124" s="12" t="s">
        <v>258</v>
      </c>
      <c r="B124" s="81">
        <v>26334</v>
      </c>
      <c r="C124" s="85">
        <v>26334</v>
      </c>
      <c r="D124" s="85">
        <f>26334+8838</f>
        <v>35172</v>
      </c>
    </row>
    <row r="125" spans="1:4" ht="15.75" hidden="1" customHeight="1">
      <c r="A125" s="12" t="s">
        <v>260</v>
      </c>
      <c r="B125" s="81"/>
      <c r="C125" s="85"/>
      <c r="D125" s="85"/>
    </row>
    <row r="126" spans="1:4" ht="15.75" customHeight="1">
      <c r="A126" s="12" t="s">
        <v>262</v>
      </c>
      <c r="B126" s="81">
        <v>88650</v>
      </c>
      <c r="C126" s="85">
        <v>95000</v>
      </c>
      <c r="D126" s="85">
        <v>100000</v>
      </c>
    </row>
    <row r="127" spans="1:4" ht="15.75" customHeight="1">
      <c r="A127" s="12" t="s">
        <v>265</v>
      </c>
      <c r="B127" s="81">
        <v>12000</v>
      </c>
      <c r="C127" s="85">
        <v>12000</v>
      </c>
      <c r="D127" s="85">
        <v>12000</v>
      </c>
    </row>
    <row r="128" spans="1:4" ht="15.75" hidden="1" customHeight="1">
      <c r="A128" s="12" t="s">
        <v>268</v>
      </c>
      <c r="B128" s="81"/>
      <c r="C128" s="85"/>
      <c r="D128" s="85"/>
    </row>
    <row r="129" spans="1:23" ht="15.75" hidden="1" customHeight="1">
      <c r="A129" s="12" t="s">
        <v>270</v>
      </c>
      <c r="B129" s="81"/>
      <c r="C129" s="9"/>
      <c r="D129" s="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hidden="1" customHeight="1">
      <c r="A130" s="12" t="s">
        <v>275</v>
      </c>
      <c r="B130" s="81"/>
      <c r="C130" s="85"/>
      <c r="D130" s="85"/>
    </row>
    <row r="131" spans="1:23" ht="15.75" hidden="1" customHeight="1">
      <c r="A131" s="12" t="s">
        <v>277</v>
      </c>
      <c r="B131" s="81"/>
      <c r="C131" s="85"/>
      <c r="D131" s="85"/>
    </row>
    <row r="132" spans="1:23" ht="15.75" hidden="1" customHeight="1">
      <c r="A132" s="12" t="s">
        <v>279</v>
      </c>
      <c r="B132" s="81"/>
      <c r="C132" s="85"/>
      <c r="D132" s="85"/>
    </row>
    <row r="133" spans="1:23" ht="15.75" customHeight="1">
      <c r="A133" s="12" t="s">
        <v>280</v>
      </c>
      <c r="B133" s="81">
        <v>80912.97</v>
      </c>
      <c r="C133" s="85">
        <v>82000</v>
      </c>
      <c r="D133" s="85">
        <v>85000</v>
      </c>
    </row>
    <row r="134" spans="1:23" ht="15.75" customHeight="1">
      <c r="A134" s="24" t="s">
        <v>281</v>
      </c>
      <c r="B134" s="27">
        <f>SUM(B30:B133)</f>
        <v>4459652.8744599996</v>
      </c>
      <c r="C134" s="27">
        <f t="shared" ref="C134:D134" si="20">SUM(C30:C133)</f>
        <v>4724655.7619937994</v>
      </c>
      <c r="D134" s="27">
        <f t="shared" si="20"/>
        <v>5005551.5163136134</v>
      </c>
    </row>
    <row r="135" spans="1:23" ht="15.75" customHeight="1">
      <c r="B135" s="13"/>
    </row>
    <row r="136" spans="1:23" ht="15.75" customHeight="1">
      <c r="A136" s="24" t="s">
        <v>282</v>
      </c>
      <c r="B136" s="9">
        <f>+B26-B134</f>
        <v>0.14553999993950129</v>
      </c>
      <c r="C136" s="9">
        <f>+C26-C134</f>
        <v>0.23240620084106922</v>
      </c>
      <c r="D136" s="9">
        <f t="shared" ref="D136" si="21">+D26-D134</f>
        <v>0.11182838678359985</v>
      </c>
    </row>
    <row r="137" spans="1:23" ht="15.75" customHeight="1">
      <c r="A137" s="26" t="s">
        <v>283</v>
      </c>
      <c r="B137" s="9">
        <v>-95000</v>
      </c>
    </row>
    <row r="138" spans="1:23" ht="15.75" customHeight="1">
      <c r="A138" s="26" t="s">
        <v>284</v>
      </c>
      <c r="B138" s="27">
        <f>+B136+B137</f>
        <v>-94999.85446000006</v>
      </c>
    </row>
    <row r="139" spans="1:23" ht="15.75" customHeight="1">
      <c r="B139" s="13"/>
    </row>
    <row r="140" spans="1:23" ht="15.75" customHeight="1">
      <c r="B140" s="13"/>
    </row>
    <row r="141" spans="1:23" ht="15.75" customHeight="1">
      <c r="B141" s="13"/>
    </row>
    <row r="142" spans="1:23" ht="15.75" customHeight="1">
      <c r="B142" s="13"/>
    </row>
    <row r="143" spans="1:23" ht="15.75" customHeight="1">
      <c r="B143" s="13"/>
    </row>
    <row r="144" spans="1:23" ht="15.75" customHeight="1">
      <c r="B144" s="13"/>
    </row>
    <row r="145" spans="2:2" ht="15.75" customHeight="1">
      <c r="B145" s="13"/>
    </row>
    <row r="146" spans="2:2" ht="15.75" customHeight="1">
      <c r="B146" s="13"/>
    </row>
    <row r="147" spans="2:2" ht="15.75" customHeight="1">
      <c r="B147" s="13"/>
    </row>
    <row r="148" spans="2:2" ht="15.75" customHeight="1">
      <c r="B148" s="13"/>
    </row>
    <row r="149" spans="2:2" ht="15.75" customHeight="1">
      <c r="B149" s="13"/>
    </row>
    <row r="150" spans="2:2" ht="15.75" customHeight="1">
      <c r="B150" s="13"/>
    </row>
    <row r="151" spans="2:2" ht="15.75" customHeight="1">
      <c r="B151" s="13"/>
    </row>
    <row r="152" spans="2:2" ht="15.75" customHeight="1">
      <c r="B152" s="13"/>
    </row>
    <row r="153" spans="2:2" ht="15.75" customHeight="1">
      <c r="B153" s="13"/>
    </row>
    <row r="154" spans="2:2" ht="15.75" customHeight="1">
      <c r="B154" s="13"/>
    </row>
    <row r="155" spans="2:2" ht="15.75" customHeight="1">
      <c r="B155" s="13"/>
    </row>
    <row r="156" spans="2:2" ht="15.75" customHeight="1">
      <c r="B156" s="13"/>
    </row>
    <row r="157" spans="2:2" ht="15.75" customHeight="1">
      <c r="B157" s="13"/>
    </row>
    <row r="158" spans="2:2" ht="15.75" customHeight="1">
      <c r="B158" s="13"/>
    </row>
    <row r="159" spans="2:2" ht="15.75" customHeight="1">
      <c r="B159" s="13"/>
    </row>
    <row r="160" spans="2:2" ht="15.75" customHeight="1">
      <c r="B160" s="13"/>
    </row>
    <row r="161" spans="2:2" ht="15.75" customHeight="1">
      <c r="B161" s="13"/>
    </row>
    <row r="162" spans="2:2" ht="15.75" customHeight="1">
      <c r="B162" s="13"/>
    </row>
    <row r="163" spans="2:2" ht="15.75" customHeight="1">
      <c r="B163" s="13"/>
    </row>
    <row r="164" spans="2:2" ht="15.75" customHeight="1">
      <c r="B164" s="13"/>
    </row>
    <row r="165" spans="2:2" ht="15.75" customHeight="1">
      <c r="B165" s="13"/>
    </row>
    <row r="166" spans="2:2" ht="15.75" customHeight="1">
      <c r="B166" s="13"/>
    </row>
    <row r="167" spans="2:2" ht="15.75" customHeight="1">
      <c r="B167" s="13"/>
    </row>
    <row r="168" spans="2:2" ht="15.75" customHeight="1"/>
    <row r="169" spans="2:2" ht="15.75" customHeight="1"/>
    <row r="170" spans="2:2" ht="15.75" customHeight="1"/>
    <row r="171" spans="2:2" ht="15.75" customHeight="1"/>
    <row r="172" spans="2:2" ht="15.75" customHeight="1"/>
    <row r="173" spans="2:2" ht="15.75" customHeight="1"/>
    <row r="174" spans="2:2" ht="15.75" customHeight="1"/>
    <row r="175" spans="2:2" ht="15.75" customHeight="1"/>
    <row r="176" spans="2: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8">
    <mergeCell ref="A4:B4"/>
    <mergeCell ref="A5:B5"/>
    <mergeCell ref="J1:L1"/>
    <mergeCell ref="J2:L2"/>
    <mergeCell ref="J3:L3"/>
    <mergeCell ref="A3:D3"/>
    <mergeCell ref="A2:D2"/>
    <mergeCell ref="A1:D1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0"/>
  <sheetViews>
    <sheetView workbookViewId="0">
      <pane xSplit="2" ySplit="6" topLeftCell="C54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4140625" defaultRowHeight="15" customHeight="1"/>
  <cols>
    <col min="1" max="1" width="8.6640625" customWidth="1"/>
    <col min="2" max="2" width="52" customWidth="1"/>
    <col min="3" max="3" width="11.44140625" customWidth="1"/>
    <col min="4" max="4" width="17.33203125" customWidth="1"/>
    <col min="5" max="5" width="109.44140625" customWidth="1"/>
    <col min="6" max="6" width="8.6640625" customWidth="1"/>
    <col min="7" max="7" width="12.109375" customWidth="1"/>
    <col min="8" max="25" width="8.6640625" customWidth="1"/>
  </cols>
  <sheetData>
    <row r="1" spans="1:26" ht="14.4">
      <c r="D1" s="1"/>
    </row>
    <row r="2" spans="1:26" ht="14.4">
      <c r="D2" s="1"/>
    </row>
    <row r="3" spans="1:26" ht="18">
      <c r="A3" s="88" t="s">
        <v>0</v>
      </c>
      <c r="B3" s="87"/>
      <c r="C3" s="87"/>
      <c r="D3" s="1"/>
    </row>
    <row r="4" spans="1:26" ht="18">
      <c r="A4" s="88" t="s">
        <v>1</v>
      </c>
      <c r="B4" s="87"/>
      <c r="C4" s="87"/>
      <c r="D4" s="1"/>
    </row>
    <row r="5" spans="1:26" ht="18">
      <c r="A5" s="88" t="s">
        <v>2</v>
      </c>
      <c r="B5" s="87"/>
      <c r="C5" s="87"/>
      <c r="D5" s="1"/>
    </row>
    <row r="6" spans="1:26" ht="18">
      <c r="A6" s="2"/>
      <c r="B6" s="2" t="s">
        <v>3</v>
      </c>
      <c r="C6" s="2"/>
      <c r="D6" s="1"/>
    </row>
    <row r="7" spans="1:26" ht="14.4">
      <c r="A7" s="3"/>
      <c r="B7" s="4"/>
      <c r="C7" s="5" t="s">
        <v>4</v>
      </c>
      <c r="D7" s="1"/>
    </row>
    <row r="8" spans="1:26" ht="14.4">
      <c r="A8" s="3"/>
      <c r="B8" s="3"/>
      <c r="C8" s="6" t="s">
        <v>5</v>
      </c>
      <c r="D8" s="1"/>
    </row>
    <row r="9" spans="1:26" ht="14.4">
      <c r="A9" s="7"/>
      <c r="B9" s="8"/>
      <c r="C9" s="9"/>
      <c r="D9" s="1"/>
    </row>
    <row r="10" spans="1:26" ht="14.4">
      <c r="A10" s="10"/>
      <c r="B10" s="11" t="s">
        <v>6</v>
      </c>
      <c r="C10" s="9"/>
      <c r="D10" s="1"/>
    </row>
    <row r="11" spans="1:26" ht="14.4">
      <c r="A11" s="10"/>
      <c r="B11" s="12" t="s">
        <v>7</v>
      </c>
      <c r="C11" s="9">
        <v>477364</v>
      </c>
      <c r="D11" s="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4">
      <c r="A12" s="10"/>
      <c r="B12" s="12" t="s">
        <v>8</v>
      </c>
      <c r="C12" s="9">
        <v>38458</v>
      </c>
      <c r="D12" s="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4">
      <c r="A13" s="14" t="s">
        <v>9</v>
      </c>
      <c r="B13" s="12" t="s">
        <v>10</v>
      </c>
      <c r="C13" s="15">
        <v>3302570.11</v>
      </c>
      <c r="D13" s="1"/>
      <c r="E13" s="16" t="s">
        <v>11</v>
      </c>
    </row>
    <row r="14" spans="1:26" ht="14.4">
      <c r="A14" s="14" t="s">
        <v>12</v>
      </c>
      <c r="B14" s="12" t="s">
        <v>13</v>
      </c>
      <c r="C14" s="9"/>
      <c r="D14" s="1"/>
    </row>
    <row r="15" spans="1:26" ht="14.4">
      <c r="A15" s="14" t="s">
        <v>14</v>
      </c>
      <c r="B15" s="12" t="s">
        <v>15</v>
      </c>
      <c r="C15" s="9"/>
      <c r="D15" s="1"/>
    </row>
    <row r="16" spans="1:26" ht="14.4">
      <c r="A16" s="17" t="s">
        <v>12</v>
      </c>
      <c r="B16" s="12" t="s">
        <v>13</v>
      </c>
      <c r="C16" s="15">
        <v>20000</v>
      </c>
      <c r="D16" s="1" t="s">
        <v>16</v>
      </c>
      <c r="E16" s="13" t="s">
        <v>17</v>
      </c>
    </row>
    <row r="17" spans="1:7" ht="14.4">
      <c r="A17" s="14" t="s">
        <v>18</v>
      </c>
      <c r="B17" s="12" t="s">
        <v>19</v>
      </c>
      <c r="C17" s="9"/>
      <c r="D17" s="1"/>
      <c r="E17" s="13"/>
    </row>
    <row r="18" spans="1:7" ht="14.4">
      <c r="A18" s="14" t="s">
        <v>20</v>
      </c>
      <c r="B18" s="12" t="s">
        <v>21</v>
      </c>
      <c r="C18" s="15">
        <f>+C25*0.03</f>
        <v>9231</v>
      </c>
      <c r="D18" s="1" t="s">
        <v>22</v>
      </c>
    </row>
    <row r="19" spans="1:7" ht="14.4">
      <c r="A19" s="17" t="s">
        <v>18</v>
      </c>
      <c r="B19" s="12" t="s">
        <v>23</v>
      </c>
      <c r="C19" s="15">
        <f>+'Aftercare Revenue'!F60</f>
        <v>63487.500000000015</v>
      </c>
      <c r="D19" s="1"/>
      <c r="E19" s="13" t="s">
        <v>24</v>
      </c>
    </row>
    <row r="20" spans="1:7" ht="14.4">
      <c r="A20" s="17" t="s">
        <v>18</v>
      </c>
      <c r="B20" s="12" t="s">
        <v>25</v>
      </c>
      <c r="C20" s="9">
        <v>36000</v>
      </c>
      <c r="D20" s="1" t="s">
        <v>26</v>
      </c>
      <c r="E20" s="13" t="s">
        <v>27</v>
      </c>
    </row>
    <row r="21" spans="1:7" ht="15.75" customHeight="1">
      <c r="A21" s="14" t="s">
        <v>28</v>
      </c>
      <c r="B21" s="12" t="s">
        <v>29</v>
      </c>
      <c r="C21" s="15">
        <v>2895.22</v>
      </c>
      <c r="D21" s="1" t="s">
        <v>30</v>
      </c>
      <c r="E21" s="13" t="s">
        <v>31</v>
      </c>
      <c r="G21" s="18"/>
    </row>
    <row r="22" spans="1:7" ht="15.75" customHeight="1">
      <c r="A22" s="14">
        <v>602</v>
      </c>
      <c r="B22" s="12" t="s">
        <v>32</v>
      </c>
      <c r="C22" s="15">
        <v>77098.41</v>
      </c>
      <c r="D22" s="1" t="s">
        <v>30</v>
      </c>
      <c r="E22" s="13" t="s">
        <v>31</v>
      </c>
    </row>
    <row r="23" spans="1:7" ht="15.75" customHeight="1">
      <c r="A23" s="14" t="s">
        <v>33</v>
      </c>
      <c r="B23" s="12" t="s">
        <v>34</v>
      </c>
      <c r="C23" s="15">
        <f>52245.98+10000</f>
        <v>62245.98</v>
      </c>
      <c r="D23" s="1" t="s">
        <v>30</v>
      </c>
      <c r="E23" s="13" t="s">
        <v>31</v>
      </c>
    </row>
    <row r="24" spans="1:7" ht="15.75" customHeight="1">
      <c r="A24" s="14" t="s">
        <v>35</v>
      </c>
      <c r="B24" s="12" t="s">
        <v>36</v>
      </c>
      <c r="C24" s="15">
        <v>17102.8</v>
      </c>
      <c r="D24" s="1" t="s">
        <v>30</v>
      </c>
      <c r="E24" s="13" t="s">
        <v>31</v>
      </c>
    </row>
    <row r="25" spans="1:7" ht="15.75" customHeight="1">
      <c r="A25" s="14" t="s">
        <v>37</v>
      </c>
      <c r="B25" s="12" t="s">
        <v>38</v>
      </c>
      <c r="C25" s="15">
        <f>+'Aftercare Revenue'!E60</f>
        <v>307700</v>
      </c>
      <c r="D25" s="1"/>
      <c r="E25" s="13" t="s">
        <v>24</v>
      </c>
    </row>
    <row r="26" spans="1:7" ht="15.75" customHeight="1">
      <c r="A26" s="14" t="s">
        <v>39</v>
      </c>
      <c r="B26" s="12" t="s">
        <v>40</v>
      </c>
      <c r="C26" s="9"/>
      <c r="D26" s="1"/>
    </row>
    <row r="27" spans="1:7" ht="15.75" customHeight="1">
      <c r="A27" s="14" t="s">
        <v>41</v>
      </c>
      <c r="B27" s="12" t="s">
        <v>42</v>
      </c>
      <c r="C27" s="19">
        <v>25000</v>
      </c>
      <c r="D27" s="1"/>
      <c r="E27" s="13" t="s">
        <v>43</v>
      </c>
    </row>
    <row r="28" spans="1:7" ht="15.75" customHeight="1">
      <c r="A28" s="14" t="s">
        <v>44</v>
      </c>
      <c r="B28" s="12" t="s">
        <v>45</v>
      </c>
      <c r="C28" s="19">
        <v>500</v>
      </c>
      <c r="D28" s="1"/>
      <c r="E28" s="13" t="s">
        <v>43</v>
      </c>
    </row>
    <row r="29" spans="1:7" ht="15.75" customHeight="1">
      <c r="A29" s="14" t="s">
        <v>46</v>
      </c>
      <c r="B29" s="12" t="s">
        <v>47</v>
      </c>
      <c r="C29" s="19">
        <v>20000</v>
      </c>
      <c r="D29" s="1"/>
      <c r="E29" s="13" t="s">
        <v>43</v>
      </c>
    </row>
    <row r="30" spans="1:7" ht="15.75" customHeight="1">
      <c r="A30" s="20"/>
      <c r="B30" s="21" t="s">
        <v>48</v>
      </c>
      <c r="C30" s="22">
        <f>SUM(C9:C29)</f>
        <v>4459653.0199999996</v>
      </c>
      <c r="D30" s="1"/>
    </row>
    <row r="31" spans="1:7" ht="15.75" customHeight="1">
      <c r="A31" s="7"/>
      <c r="B31" s="8"/>
      <c r="C31" s="9"/>
      <c r="D31" s="1"/>
    </row>
    <row r="32" spans="1:7" ht="15.75" customHeight="1">
      <c r="A32" s="7"/>
      <c r="B32" s="8"/>
      <c r="C32" s="9"/>
      <c r="D32" s="1"/>
    </row>
    <row r="33" spans="1:7" ht="15.75" customHeight="1">
      <c r="A33" s="10"/>
      <c r="B33" s="11" t="s">
        <v>49</v>
      </c>
      <c r="C33" s="9"/>
      <c r="D33" s="1"/>
    </row>
    <row r="34" spans="1:7" ht="15.75" customHeight="1">
      <c r="A34" s="14"/>
      <c r="B34" s="12" t="s">
        <v>50</v>
      </c>
      <c r="C34" s="23">
        <f>+'Salary Calc W COL'!K55</f>
        <v>2463171.2099999995</v>
      </c>
      <c r="D34" s="1"/>
      <c r="G34" s="9"/>
    </row>
    <row r="35" spans="1:7" ht="15.75" customHeight="1">
      <c r="A35" s="14"/>
      <c r="B35" s="12" t="s">
        <v>51</v>
      </c>
      <c r="C35" s="23">
        <f>+'Salary Calc W COL'!U55</f>
        <v>174867.31386000005</v>
      </c>
      <c r="D35" s="1"/>
      <c r="G35" s="9"/>
    </row>
    <row r="36" spans="1:7" ht="15.75" customHeight="1">
      <c r="A36" s="14"/>
      <c r="B36" s="12" t="s">
        <v>52</v>
      </c>
      <c r="C36" s="23">
        <f>+'Salary Calc W COL'!V55</f>
        <v>18720</v>
      </c>
      <c r="D36" s="1"/>
      <c r="G36" s="9"/>
    </row>
    <row r="37" spans="1:7" ht="15.75" customHeight="1">
      <c r="A37" s="14"/>
      <c r="B37" s="12" t="s">
        <v>53</v>
      </c>
      <c r="C37" s="23">
        <f>+'Salary Calc W COL'!X55</f>
        <v>24631.710599999999</v>
      </c>
      <c r="D37" s="1"/>
      <c r="G37" s="9"/>
    </row>
    <row r="38" spans="1:7" ht="15.75" customHeight="1">
      <c r="A38" s="14"/>
      <c r="B38" s="12" t="s">
        <v>54</v>
      </c>
      <c r="C38" s="15">
        <v>7200</v>
      </c>
      <c r="D38" s="1" t="s">
        <v>55</v>
      </c>
      <c r="G38" s="9"/>
    </row>
    <row r="39" spans="1:7" ht="15.75" customHeight="1">
      <c r="A39" s="14"/>
      <c r="B39" s="12" t="s">
        <v>56</v>
      </c>
      <c r="C39" s="23">
        <f>+'Salary Calc W COL'!M55+'Salary Calc W COL'!S55+'Salary Calc W COL'!T55+'Salary Calc W COL'!W55</f>
        <v>417409.66999999993</v>
      </c>
      <c r="D39" s="1"/>
      <c r="G39" s="9"/>
    </row>
    <row r="40" spans="1:7" ht="15.75" customHeight="1">
      <c r="A40" s="14" t="s">
        <v>57</v>
      </c>
      <c r="B40" s="12" t="s">
        <v>58</v>
      </c>
      <c r="C40" s="9">
        <v>45000</v>
      </c>
      <c r="D40" s="1"/>
      <c r="E40" s="13" t="s">
        <v>59</v>
      </c>
      <c r="G40" s="9"/>
    </row>
    <row r="41" spans="1:7" ht="15.75" customHeight="1">
      <c r="A41" s="14" t="s">
        <v>60</v>
      </c>
      <c r="B41" s="12" t="s">
        <v>61</v>
      </c>
      <c r="C41" s="9">
        <v>3443</v>
      </c>
      <c r="D41" s="1"/>
      <c r="E41" s="13" t="s">
        <v>62</v>
      </c>
    </row>
    <row r="42" spans="1:7" ht="15.75" customHeight="1">
      <c r="A42" s="14" t="s">
        <v>63</v>
      </c>
      <c r="B42" s="12" t="s">
        <v>64</v>
      </c>
      <c r="C42" s="9">
        <v>1900</v>
      </c>
      <c r="D42" s="1"/>
      <c r="E42" s="13" t="s">
        <v>65</v>
      </c>
      <c r="G42" s="9"/>
    </row>
    <row r="43" spans="1:7" ht="15.75" customHeight="1">
      <c r="A43" s="14" t="s">
        <v>66</v>
      </c>
      <c r="B43" s="12" t="s">
        <v>67</v>
      </c>
      <c r="C43" s="9">
        <v>450</v>
      </c>
      <c r="D43" s="1"/>
      <c r="E43" s="13" t="s">
        <v>68</v>
      </c>
      <c r="G43" s="9"/>
    </row>
    <row r="44" spans="1:7" ht="15.75" customHeight="1">
      <c r="A44" s="14" t="s">
        <v>69</v>
      </c>
      <c r="B44" s="12" t="s">
        <v>70</v>
      </c>
      <c r="C44" s="9">
        <v>200</v>
      </c>
      <c r="D44" s="1"/>
      <c r="E44" s="13" t="s">
        <v>71</v>
      </c>
    </row>
    <row r="45" spans="1:7" ht="15.75" customHeight="1">
      <c r="A45" s="14" t="s">
        <v>72</v>
      </c>
      <c r="B45" s="12" t="s">
        <v>73</v>
      </c>
      <c r="C45" s="9">
        <v>35000</v>
      </c>
      <c r="D45" s="1"/>
      <c r="E45" s="13" t="s">
        <v>74</v>
      </c>
    </row>
    <row r="46" spans="1:7" ht="15.75" customHeight="1">
      <c r="A46" s="14" t="s">
        <v>75</v>
      </c>
      <c r="B46" s="12" t="s">
        <v>76</v>
      </c>
      <c r="C46" s="9">
        <v>2300</v>
      </c>
      <c r="D46" s="1"/>
      <c r="E46" s="13" t="s">
        <v>77</v>
      </c>
    </row>
    <row r="47" spans="1:7" ht="15.75" customHeight="1">
      <c r="A47" s="14" t="s">
        <v>78</v>
      </c>
      <c r="B47" s="12" t="s">
        <v>79</v>
      </c>
      <c r="C47" s="9">
        <v>300</v>
      </c>
      <c r="D47" s="1"/>
      <c r="E47" s="13" t="s">
        <v>80</v>
      </c>
    </row>
    <row r="48" spans="1:7" ht="15.75" hidden="1" customHeight="1">
      <c r="A48" s="14" t="s">
        <v>81</v>
      </c>
      <c r="B48" s="12" t="s">
        <v>82</v>
      </c>
      <c r="C48" s="9"/>
      <c r="D48" s="1"/>
    </row>
    <row r="49" spans="1:26" ht="15.75" hidden="1" customHeight="1">
      <c r="A49" s="14" t="s">
        <v>83</v>
      </c>
      <c r="B49" s="12" t="s">
        <v>84</v>
      </c>
      <c r="C49" s="9">
        <v>0</v>
      </c>
      <c r="D49" s="1"/>
      <c r="E49" s="13"/>
    </row>
    <row r="50" spans="1:26" ht="15.75" hidden="1" customHeight="1">
      <c r="A50" s="14" t="s">
        <v>85</v>
      </c>
      <c r="B50" s="12" t="s">
        <v>86</v>
      </c>
      <c r="C50" s="9"/>
      <c r="D50" s="1"/>
    </row>
    <row r="51" spans="1:26" ht="15.75" customHeight="1">
      <c r="A51" s="14" t="s">
        <v>87</v>
      </c>
      <c r="B51" s="12" t="s">
        <v>88</v>
      </c>
      <c r="C51" s="9">
        <f>+C45*0.01</f>
        <v>350</v>
      </c>
      <c r="D51" s="1"/>
      <c r="E51" s="13" t="s">
        <v>89</v>
      </c>
    </row>
    <row r="52" spans="1:26" ht="15.75" customHeight="1">
      <c r="A52" s="14">
        <v>1036</v>
      </c>
      <c r="B52" s="12" t="s">
        <v>90</v>
      </c>
      <c r="C52" s="9">
        <v>150</v>
      </c>
      <c r="D52" s="1"/>
      <c r="E52" s="13" t="s">
        <v>91</v>
      </c>
    </row>
    <row r="53" spans="1:26" ht="15.75" customHeight="1">
      <c r="A53" s="14" t="s">
        <v>92</v>
      </c>
      <c r="B53" s="12" t="s">
        <v>93</v>
      </c>
      <c r="C53" s="15">
        <v>13149</v>
      </c>
      <c r="D53" s="1" t="s">
        <v>16</v>
      </c>
      <c r="E53" s="13" t="s">
        <v>94</v>
      </c>
    </row>
    <row r="54" spans="1:26" ht="15.75" customHeight="1">
      <c r="A54" s="14" t="s">
        <v>95</v>
      </c>
      <c r="B54" s="12" t="s">
        <v>96</v>
      </c>
      <c r="C54" s="9"/>
      <c r="D54" s="1"/>
    </row>
    <row r="55" spans="1:26" ht="15.75" hidden="1" customHeight="1">
      <c r="A55" s="14" t="s">
        <v>97</v>
      </c>
      <c r="B55" s="12" t="s">
        <v>98</v>
      </c>
      <c r="C55" s="9"/>
      <c r="D55" s="1"/>
    </row>
    <row r="56" spans="1:26" ht="15.75" hidden="1" customHeight="1">
      <c r="A56" s="14" t="s">
        <v>99</v>
      </c>
      <c r="B56" s="12" t="s">
        <v>100</v>
      </c>
      <c r="C56" s="9"/>
      <c r="D56" s="1"/>
    </row>
    <row r="57" spans="1:26" ht="15.75" hidden="1" customHeight="1">
      <c r="A57" s="14" t="s">
        <v>101</v>
      </c>
      <c r="B57" s="12" t="s">
        <v>102</v>
      </c>
      <c r="C57" s="9"/>
      <c r="D57" s="1"/>
    </row>
    <row r="58" spans="1:26" ht="15.75" hidden="1" customHeight="1">
      <c r="A58" s="14">
        <v>1140</v>
      </c>
      <c r="B58" s="12" t="s">
        <v>103</v>
      </c>
      <c r="C58" s="9"/>
      <c r="D58" s="1"/>
    </row>
    <row r="59" spans="1:26" ht="20.25" hidden="1" customHeight="1">
      <c r="A59" s="14">
        <v>1143</v>
      </c>
      <c r="B59" s="12" t="s">
        <v>104</v>
      </c>
      <c r="C59" s="9"/>
      <c r="D59" s="1"/>
    </row>
    <row r="60" spans="1:26" ht="15.75" hidden="1" customHeight="1">
      <c r="A60" s="14" t="s">
        <v>105</v>
      </c>
      <c r="B60" s="12" t="s">
        <v>106</v>
      </c>
      <c r="C60" s="9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>
      <c r="A61" s="14" t="s">
        <v>107</v>
      </c>
      <c r="B61" s="12" t="s">
        <v>108</v>
      </c>
      <c r="C61" s="9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4" t="s">
        <v>109</v>
      </c>
      <c r="B62" s="12" t="s">
        <v>110</v>
      </c>
      <c r="C62" s="15">
        <v>17103</v>
      </c>
      <c r="D62" s="1" t="s">
        <v>111</v>
      </c>
      <c r="E62" s="13" t="s">
        <v>112</v>
      </c>
    </row>
    <row r="63" spans="1:26" ht="15.75" customHeight="1">
      <c r="A63" s="14" t="s">
        <v>113</v>
      </c>
      <c r="B63" s="12" t="s">
        <v>114</v>
      </c>
      <c r="C63" s="9"/>
      <c r="D63" s="1"/>
    </row>
    <row r="64" spans="1:26" ht="15.75" customHeight="1">
      <c r="A64" s="14" t="s">
        <v>115</v>
      </c>
      <c r="B64" s="12" t="s">
        <v>116</v>
      </c>
      <c r="C64" s="15">
        <v>17000</v>
      </c>
      <c r="D64" s="1" t="s">
        <v>16</v>
      </c>
      <c r="E64" s="16"/>
    </row>
    <row r="65" spans="1:26" ht="15.75" customHeight="1">
      <c r="A65" s="14" t="s">
        <v>117</v>
      </c>
      <c r="B65" s="12" t="s">
        <v>118</v>
      </c>
      <c r="C65" s="15">
        <v>59000</v>
      </c>
      <c r="D65" s="1" t="s">
        <v>16</v>
      </c>
      <c r="E65" s="13"/>
    </row>
    <row r="66" spans="1:26" ht="15.75" customHeight="1">
      <c r="A66" s="14" t="s">
        <v>119</v>
      </c>
      <c r="B66" s="12" t="s">
        <v>120</v>
      </c>
      <c r="C66" s="15">
        <v>10000</v>
      </c>
      <c r="D66" s="1" t="s">
        <v>16</v>
      </c>
      <c r="E66" s="13"/>
    </row>
    <row r="67" spans="1:26" ht="15.75" customHeight="1">
      <c r="A67" s="14" t="s">
        <v>121</v>
      </c>
      <c r="B67" s="12" t="s">
        <v>122</v>
      </c>
      <c r="C67" s="15">
        <v>0</v>
      </c>
      <c r="D67" s="1"/>
      <c r="E67" s="13" t="s">
        <v>123</v>
      </c>
    </row>
    <row r="68" spans="1:26" ht="15.75" customHeight="1">
      <c r="A68" s="14" t="s">
        <v>124</v>
      </c>
      <c r="B68" s="12" t="s">
        <v>125</v>
      </c>
      <c r="C68" s="15">
        <v>61000</v>
      </c>
      <c r="D68" s="1" t="s">
        <v>16</v>
      </c>
      <c r="E68" s="13" t="s">
        <v>126</v>
      </c>
    </row>
    <row r="69" spans="1:26" ht="15.75" customHeight="1">
      <c r="A69" s="14" t="s">
        <v>127</v>
      </c>
      <c r="B69" s="12" t="s">
        <v>128</v>
      </c>
      <c r="C69" s="15">
        <v>225000</v>
      </c>
      <c r="D69" s="1" t="s">
        <v>16</v>
      </c>
      <c r="E69" s="16" t="s">
        <v>129</v>
      </c>
    </row>
    <row r="70" spans="1:26" ht="15.75" customHeight="1">
      <c r="A70" s="14" t="s">
        <v>130</v>
      </c>
      <c r="B70" s="12" t="s">
        <v>131</v>
      </c>
      <c r="C70" s="15">
        <v>250000</v>
      </c>
      <c r="D70" s="1"/>
      <c r="E70" s="13" t="s">
        <v>132</v>
      </c>
    </row>
    <row r="71" spans="1:26" ht="15.75" hidden="1" customHeight="1">
      <c r="A71" s="14" t="s">
        <v>133</v>
      </c>
      <c r="B71" s="12" t="s">
        <v>134</v>
      </c>
      <c r="C71" s="9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>
      <c r="A72" s="14" t="s">
        <v>135</v>
      </c>
      <c r="B72" s="12" t="s">
        <v>136</v>
      </c>
      <c r="C72" s="9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>
      <c r="A73" s="14" t="s">
        <v>137</v>
      </c>
      <c r="B73" s="12" t="s">
        <v>138</v>
      </c>
      <c r="C73" s="9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>
      <c r="A74" s="14" t="s">
        <v>139</v>
      </c>
      <c r="B74" s="12" t="s">
        <v>140</v>
      </c>
      <c r="C74" s="9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>
      <c r="A75" s="14" t="s">
        <v>141</v>
      </c>
      <c r="B75" s="12" t="s">
        <v>142</v>
      </c>
      <c r="C75" s="9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>
      <c r="A76" s="14" t="s">
        <v>143</v>
      </c>
      <c r="B76" s="12" t="s">
        <v>144</v>
      </c>
      <c r="C76" s="9"/>
      <c r="D76" s="1"/>
    </row>
    <row r="77" spans="1:26" ht="15.75" hidden="1" customHeight="1">
      <c r="A77" s="14" t="s">
        <v>145</v>
      </c>
      <c r="B77" s="12" t="s">
        <v>146</v>
      </c>
      <c r="C77" s="9"/>
      <c r="D77" s="1"/>
    </row>
    <row r="78" spans="1:26" ht="15.75" hidden="1" customHeight="1">
      <c r="A78" s="14" t="s">
        <v>147</v>
      </c>
      <c r="B78" s="12" t="s">
        <v>148</v>
      </c>
      <c r="C78" s="9"/>
      <c r="D78" s="1"/>
    </row>
    <row r="79" spans="1:26" ht="15.75" customHeight="1">
      <c r="A79" s="14" t="s">
        <v>149</v>
      </c>
      <c r="B79" s="12" t="s">
        <v>150</v>
      </c>
      <c r="C79" s="15">
        <v>750</v>
      </c>
      <c r="D79" s="1" t="s">
        <v>16</v>
      </c>
      <c r="E79" s="13" t="s">
        <v>151</v>
      </c>
    </row>
    <row r="80" spans="1:26" ht="15.75" hidden="1" customHeight="1">
      <c r="A80" s="14" t="s">
        <v>152</v>
      </c>
      <c r="B80" s="12" t="s">
        <v>153</v>
      </c>
      <c r="C80" s="9">
        <v>1000</v>
      </c>
      <c r="D80" s="1"/>
    </row>
    <row r="81" spans="1:26" ht="15.75" hidden="1" customHeight="1">
      <c r="A81" s="14" t="s">
        <v>154</v>
      </c>
      <c r="B81" s="12" t="s">
        <v>155</v>
      </c>
      <c r="C81" s="9"/>
      <c r="D81" s="1"/>
    </row>
    <row r="82" spans="1:26" ht="15.75" hidden="1" customHeight="1">
      <c r="A82" s="14" t="s">
        <v>156</v>
      </c>
      <c r="B82" s="12" t="s">
        <v>157</v>
      </c>
      <c r="C82" s="9"/>
      <c r="D82" s="1"/>
    </row>
    <row r="83" spans="1:26" ht="15.75" hidden="1" customHeight="1">
      <c r="A83" s="14">
        <v>4208</v>
      </c>
      <c r="B83" s="12" t="s">
        <v>158</v>
      </c>
      <c r="C83" s="9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>
      <c r="A84" s="14" t="s">
        <v>159</v>
      </c>
      <c r="B84" s="12" t="s">
        <v>160</v>
      </c>
      <c r="C84" s="9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>
      <c r="A85" s="14" t="s">
        <v>161</v>
      </c>
      <c r="B85" s="12" t="s">
        <v>162</v>
      </c>
      <c r="C85" s="9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>
      <c r="A86" s="14" t="s">
        <v>163</v>
      </c>
      <c r="B86" s="12" t="s">
        <v>164</v>
      </c>
      <c r="C86" s="9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>
      <c r="A87" s="14" t="s">
        <v>165</v>
      </c>
      <c r="B87" s="12" t="s">
        <v>166</v>
      </c>
      <c r="C87" s="9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>
      <c r="A88" s="14" t="s">
        <v>167</v>
      </c>
      <c r="B88" s="12" t="s">
        <v>168</v>
      </c>
      <c r="C88" s="9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>
      <c r="A89" s="14" t="s">
        <v>169</v>
      </c>
      <c r="B89" s="12" t="s">
        <v>170</v>
      </c>
      <c r="C89" s="9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4" t="s">
        <v>171</v>
      </c>
      <c r="B90" s="12" t="s">
        <v>172</v>
      </c>
      <c r="C90" s="15">
        <v>16750</v>
      </c>
      <c r="D90" s="13" t="s">
        <v>16</v>
      </c>
      <c r="E90" s="1" t="s">
        <v>173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4">
        <v>5171</v>
      </c>
      <c r="B91" s="12" t="s">
        <v>102</v>
      </c>
      <c r="C91" s="9">
        <v>15000</v>
      </c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4">
        <v>5173</v>
      </c>
      <c r="B92" s="12" t="s">
        <v>174</v>
      </c>
      <c r="C92" s="9">
        <v>12000</v>
      </c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>
      <c r="A93" s="14" t="s">
        <v>175</v>
      </c>
      <c r="B93" s="12" t="s">
        <v>176</v>
      </c>
      <c r="C93" s="9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>
      <c r="A94" s="14" t="s">
        <v>177</v>
      </c>
      <c r="B94" s="12" t="s">
        <v>178</v>
      </c>
      <c r="C94" s="9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>
      <c r="A95" s="14" t="s">
        <v>179</v>
      </c>
      <c r="B95" s="12" t="s">
        <v>180</v>
      </c>
      <c r="C95" s="9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>
      <c r="A96" s="14" t="s">
        <v>181</v>
      </c>
      <c r="B96" s="12" t="s">
        <v>102</v>
      </c>
      <c r="C96" s="9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>
      <c r="A97" s="14" t="s">
        <v>182</v>
      </c>
      <c r="B97" s="12" t="s">
        <v>174</v>
      </c>
      <c r="C97" s="9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>
      <c r="A98" s="14" t="s">
        <v>183</v>
      </c>
      <c r="B98" s="12" t="s">
        <v>103</v>
      </c>
      <c r="C98" s="9"/>
      <c r="D98" s="1"/>
    </row>
    <row r="99" spans="1:26" ht="15.75" hidden="1" customHeight="1">
      <c r="A99" s="14" t="s">
        <v>184</v>
      </c>
      <c r="B99" s="12" t="s">
        <v>185</v>
      </c>
      <c r="C99" s="9"/>
      <c r="D99" s="1"/>
    </row>
    <row r="100" spans="1:26" ht="15.75" customHeight="1">
      <c r="A100" s="14" t="s">
        <v>186</v>
      </c>
      <c r="B100" s="12" t="s">
        <v>187</v>
      </c>
      <c r="C100" s="15">
        <v>11000</v>
      </c>
      <c r="D100" s="1" t="s">
        <v>16</v>
      </c>
      <c r="E100" s="13" t="s">
        <v>188</v>
      </c>
    </row>
    <row r="101" spans="1:26" ht="15.75" customHeight="1">
      <c r="A101" s="14" t="s">
        <v>189</v>
      </c>
      <c r="B101" s="12" t="s">
        <v>190</v>
      </c>
      <c r="C101" s="15">
        <v>10000</v>
      </c>
      <c r="D101" s="1"/>
    </row>
    <row r="102" spans="1:26" ht="15.75" customHeight="1">
      <c r="A102" s="14" t="s">
        <v>191</v>
      </c>
      <c r="B102" s="12" t="s">
        <v>192</v>
      </c>
      <c r="C102" s="9">
        <v>1000</v>
      </c>
      <c r="D102" s="1"/>
    </row>
    <row r="103" spans="1:26" ht="15.75" customHeight="1">
      <c r="A103" s="14" t="s">
        <v>193</v>
      </c>
      <c r="B103" s="12" t="s">
        <v>194</v>
      </c>
      <c r="C103" s="15">
        <v>5621</v>
      </c>
      <c r="D103" s="1" t="s">
        <v>16</v>
      </c>
    </row>
    <row r="104" spans="1:26" ht="15.75" customHeight="1">
      <c r="A104" s="14" t="s">
        <v>195</v>
      </c>
      <c r="B104" s="12" t="s">
        <v>153</v>
      </c>
      <c r="C104" s="9">
        <v>80000</v>
      </c>
      <c r="D104" s="1"/>
      <c r="E104" s="13" t="s">
        <v>196</v>
      </c>
    </row>
    <row r="105" spans="1:26" ht="15.75" customHeight="1">
      <c r="A105" s="14" t="s">
        <v>197</v>
      </c>
      <c r="B105" s="12" t="s">
        <v>176</v>
      </c>
      <c r="C105" s="15">
        <v>125000</v>
      </c>
      <c r="D105" s="1" t="s">
        <v>16</v>
      </c>
      <c r="E105" s="13" t="s">
        <v>198</v>
      </c>
    </row>
    <row r="106" spans="1:26" ht="15.75" hidden="1" customHeight="1">
      <c r="A106" s="14" t="s">
        <v>199</v>
      </c>
      <c r="B106" s="12" t="s">
        <v>103</v>
      </c>
      <c r="C106" s="9"/>
      <c r="D106" s="1"/>
    </row>
    <row r="107" spans="1:26" ht="15.75" hidden="1" customHeight="1">
      <c r="A107" s="14" t="s">
        <v>200</v>
      </c>
      <c r="B107" s="12" t="s">
        <v>201</v>
      </c>
      <c r="C107" s="9"/>
      <c r="D107" s="1"/>
    </row>
    <row r="108" spans="1:26" ht="15.75" customHeight="1">
      <c r="A108" s="14" t="s">
        <v>202</v>
      </c>
      <c r="B108" s="12" t="s">
        <v>203</v>
      </c>
      <c r="C108" s="9"/>
      <c r="D108" s="1"/>
    </row>
    <row r="109" spans="1:26" ht="15.75" hidden="1" customHeight="1">
      <c r="A109" s="14" t="s">
        <v>204</v>
      </c>
      <c r="B109" s="12" t="s">
        <v>205</v>
      </c>
      <c r="C109" s="9">
        <v>0</v>
      </c>
      <c r="D109" s="1"/>
      <c r="E109" s="1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4" t="s">
        <v>206</v>
      </c>
      <c r="B110" s="12" t="s">
        <v>207</v>
      </c>
      <c r="C110" s="15">
        <v>2860</v>
      </c>
      <c r="D110" s="1" t="s">
        <v>16</v>
      </c>
      <c r="E110" s="13" t="s">
        <v>208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4" t="s">
        <v>209</v>
      </c>
      <c r="B111" s="12" t="s">
        <v>210</v>
      </c>
      <c r="C111" s="15">
        <v>4000</v>
      </c>
      <c r="D111" s="1" t="s">
        <v>16</v>
      </c>
      <c r="E111" s="13" t="s">
        <v>211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4" t="s">
        <v>212</v>
      </c>
      <c r="B112" s="12" t="s">
        <v>213</v>
      </c>
      <c r="C112" s="9">
        <v>950</v>
      </c>
      <c r="D112" s="1" t="s">
        <v>214</v>
      </c>
      <c r="E112" s="13" t="s">
        <v>215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4" t="s">
        <v>216</v>
      </c>
      <c r="B113" s="12" t="s">
        <v>217</v>
      </c>
      <c r="C113" s="9">
        <v>1000</v>
      </c>
      <c r="D113" s="1" t="s">
        <v>218</v>
      </c>
      <c r="E113" s="13" t="s">
        <v>215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4" t="s">
        <v>219</v>
      </c>
      <c r="B114" s="12" t="s">
        <v>220</v>
      </c>
      <c r="C114" s="9">
        <v>630</v>
      </c>
      <c r="D114" s="1" t="s">
        <v>221</v>
      </c>
      <c r="E114" s="13" t="s">
        <v>215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4" t="s">
        <v>222</v>
      </c>
      <c r="B115" s="12" t="s">
        <v>223</v>
      </c>
      <c r="C115" s="15">
        <v>7150</v>
      </c>
      <c r="D115" s="1" t="s">
        <v>16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>
      <c r="A116" s="14" t="s">
        <v>224</v>
      </c>
      <c r="B116" s="12" t="s">
        <v>98</v>
      </c>
      <c r="C116" s="9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>
      <c r="A117" s="14" t="s">
        <v>225</v>
      </c>
      <c r="B117" s="12" t="s">
        <v>100</v>
      </c>
      <c r="C117" s="9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>
      <c r="A118" s="14" t="s">
        <v>226</v>
      </c>
      <c r="B118" s="12" t="s">
        <v>227</v>
      </c>
      <c r="C118" s="9"/>
      <c r="D118" s="1"/>
    </row>
    <row r="119" spans="1:26" ht="15.75" hidden="1" customHeight="1">
      <c r="A119" s="14" t="s">
        <v>228</v>
      </c>
      <c r="B119" s="12" t="s">
        <v>229</v>
      </c>
      <c r="C119" s="9"/>
      <c r="D119" s="1"/>
    </row>
    <row r="120" spans="1:26" ht="15.75" customHeight="1">
      <c r="A120" s="14" t="s">
        <v>230</v>
      </c>
      <c r="B120" s="12" t="s">
        <v>231</v>
      </c>
      <c r="C120" s="15">
        <v>22800</v>
      </c>
      <c r="D120" s="1" t="s">
        <v>16</v>
      </c>
    </row>
    <row r="121" spans="1:26" ht="15.75" customHeight="1">
      <c r="A121" s="14" t="s">
        <v>232</v>
      </c>
      <c r="B121" s="12" t="s">
        <v>233</v>
      </c>
      <c r="C121" s="15">
        <v>4250</v>
      </c>
      <c r="D121" s="1" t="s">
        <v>16</v>
      </c>
    </row>
    <row r="122" spans="1:26" ht="15.75" customHeight="1">
      <c r="A122" s="14" t="s">
        <v>234</v>
      </c>
      <c r="B122" s="12" t="s">
        <v>235</v>
      </c>
      <c r="C122" s="15">
        <v>8750</v>
      </c>
      <c r="D122" s="1" t="s">
        <v>16</v>
      </c>
    </row>
    <row r="123" spans="1:26" ht="15.75" customHeight="1">
      <c r="A123" s="14" t="s">
        <v>236</v>
      </c>
      <c r="B123" s="12" t="s">
        <v>237</v>
      </c>
      <c r="C123" s="15">
        <v>4750</v>
      </c>
      <c r="D123" s="1" t="s">
        <v>16</v>
      </c>
    </row>
    <row r="124" spans="1:26" ht="15.75" customHeight="1">
      <c r="A124" s="14" t="s">
        <v>238</v>
      </c>
      <c r="B124" s="12" t="s">
        <v>239</v>
      </c>
      <c r="C124" s="15">
        <v>25900</v>
      </c>
      <c r="D124" s="1" t="s">
        <v>240</v>
      </c>
    </row>
    <row r="125" spans="1:26" ht="15.75" customHeight="1">
      <c r="A125" s="14" t="s">
        <v>241</v>
      </c>
      <c r="B125" s="12" t="s">
        <v>242</v>
      </c>
      <c r="C125" s="15">
        <v>10500</v>
      </c>
      <c r="D125" s="1" t="s">
        <v>240</v>
      </c>
    </row>
    <row r="126" spans="1:26" ht="15.75" customHeight="1">
      <c r="A126" s="14" t="s">
        <v>243</v>
      </c>
      <c r="B126" s="12" t="s">
        <v>244</v>
      </c>
      <c r="C126" s="15">
        <v>15600</v>
      </c>
      <c r="D126" s="1" t="s">
        <v>16</v>
      </c>
    </row>
    <row r="127" spans="1:26" ht="15.75" customHeight="1">
      <c r="A127" s="14" t="s">
        <v>245</v>
      </c>
      <c r="B127" s="12" t="s">
        <v>246</v>
      </c>
      <c r="C127" s="15">
        <v>14150</v>
      </c>
      <c r="D127" s="1" t="s">
        <v>16</v>
      </c>
    </row>
    <row r="128" spans="1:26" ht="15.75" hidden="1" customHeight="1">
      <c r="A128" s="14" t="s">
        <v>247</v>
      </c>
      <c r="B128" s="12" t="s">
        <v>248</v>
      </c>
      <c r="C128" s="9"/>
      <c r="D128" s="1"/>
    </row>
    <row r="129" spans="1:26" ht="15.75" customHeight="1">
      <c r="A129" s="14" t="s">
        <v>249</v>
      </c>
      <c r="B129" s="12" t="s">
        <v>250</v>
      </c>
      <c r="C129" s="15">
        <v>3000</v>
      </c>
      <c r="D129" s="1" t="s">
        <v>251</v>
      </c>
      <c r="E129" s="13" t="s">
        <v>252</v>
      </c>
    </row>
    <row r="130" spans="1:26" ht="15.75" hidden="1" customHeight="1">
      <c r="A130" s="14" t="s">
        <v>253</v>
      </c>
      <c r="B130" s="12" t="s">
        <v>254</v>
      </c>
      <c r="C130" s="9"/>
      <c r="D130" s="1"/>
    </row>
    <row r="131" spans="1:26" ht="15.75" hidden="1" customHeight="1">
      <c r="A131" s="14" t="s">
        <v>255</v>
      </c>
      <c r="B131" s="12" t="s">
        <v>256</v>
      </c>
      <c r="C131" s="9"/>
      <c r="D131" s="1"/>
    </row>
    <row r="132" spans="1:26" ht="15.75" customHeight="1">
      <c r="A132" s="14" t="s">
        <v>257</v>
      </c>
      <c r="B132" s="12" t="s">
        <v>258</v>
      </c>
      <c r="C132" s="15">
        <v>26334</v>
      </c>
      <c r="D132" s="1" t="s">
        <v>16</v>
      </c>
    </row>
    <row r="133" spans="1:26" ht="15.75" hidden="1" customHeight="1">
      <c r="A133" s="14" t="s">
        <v>259</v>
      </c>
      <c r="B133" s="12" t="s">
        <v>260</v>
      </c>
      <c r="C133" s="9"/>
      <c r="D133" s="1"/>
    </row>
    <row r="134" spans="1:26" ht="15.75" customHeight="1">
      <c r="A134" s="14" t="s">
        <v>261</v>
      </c>
      <c r="B134" s="12" t="s">
        <v>262</v>
      </c>
      <c r="C134" s="15">
        <v>88650</v>
      </c>
      <c r="D134" s="1" t="s">
        <v>251</v>
      </c>
      <c r="E134" s="13" t="s">
        <v>263</v>
      </c>
    </row>
    <row r="135" spans="1:26" ht="15.75" customHeight="1">
      <c r="A135" s="14" t="s">
        <v>264</v>
      </c>
      <c r="B135" s="12" t="s">
        <v>265</v>
      </c>
      <c r="C135" s="15">
        <v>12000</v>
      </c>
      <c r="D135" s="1" t="s">
        <v>16</v>
      </c>
      <c r="E135" s="13" t="s">
        <v>266</v>
      </c>
    </row>
    <row r="136" spans="1:26" ht="15.75" hidden="1" customHeight="1">
      <c r="A136" s="14" t="s">
        <v>267</v>
      </c>
      <c r="B136" s="12" t="s">
        <v>268</v>
      </c>
      <c r="C136" s="9"/>
      <c r="D136" s="1"/>
    </row>
    <row r="137" spans="1:26" ht="15.75" hidden="1" customHeight="1">
      <c r="A137" s="14" t="s">
        <v>269</v>
      </c>
      <c r="B137" s="12" t="s">
        <v>270</v>
      </c>
      <c r="C137" s="9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4">
        <v>1031</v>
      </c>
      <c r="B138" s="12" t="s">
        <v>271</v>
      </c>
      <c r="C138" s="9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4">
        <v>1034</v>
      </c>
      <c r="B139" s="12" t="s">
        <v>272</v>
      </c>
      <c r="C139" s="9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4">
        <v>1035</v>
      </c>
      <c r="B140" s="12" t="s">
        <v>273</v>
      </c>
      <c r="C140" s="9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>
      <c r="A141" s="14" t="s">
        <v>274</v>
      </c>
      <c r="B141" s="12" t="s">
        <v>275</v>
      </c>
      <c r="C141" s="9"/>
      <c r="D141" s="1"/>
    </row>
    <row r="142" spans="1:26" ht="15.75" hidden="1" customHeight="1">
      <c r="A142" s="14" t="s">
        <v>276</v>
      </c>
      <c r="B142" s="12" t="s">
        <v>277</v>
      </c>
      <c r="C142" s="9"/>
      <c r="D142" s="1"/>
    </row>
    <row r="143" spans="1:26" ht="15.75" hidden="1" customHeight="1">
      <c r="A143" s="14" t="s">
        <v>278</v>
      </c>
      <c r="B143" s="12" t="s">
        <v>279</v>
      </c>
      <c r="C143" s="9"/>
      <c r="D143" s="1"/>
    </row>
    <row r="144" spans="1:26" ht="15.75" customHeight="1">
      <c r="A144" s="14"/>
      <c r="B144" s="12" t="s">
        <v>280</v>
      </c>
      <c r="C144" s="15">
        <v>80912.97</v>
      </c>
      <c r="D144" s="1"/>
    </row>
    <row r="145" spans="2:4" ht="15.75" customHeight="1">
      <c r="B145" s="24" t="s">
        <v>281</v>
      </c>
      <c r="C145" s="25">
        <f>SUM(C34:C144)</f>
        <v>4459652.8744599996</v>
      </c>
      <c r="D145" s="1"/>
    </row>
    <row r="146" spans="2:4" ht="15.75" customHeight="1">
      <c r="C146" s="13"/>
      <c r="D146" s="1"/>
    </row>
    <row r="147" spans="2:4" ht="15.75" customHeight="1">
      <c r="B147" s="24" t="s">
        <v>282</v>
      </c>
      <c r="C147" s="9">
        <f>+C30-C145</f>
        <v>0.14553999993950129</v>
      </c>
      <c r="D147" s="1"/>
    </row>
    <row r="148" spans="2:4" ht="15.75" customHeight="1">
      <c r="B148" s="26" t="s">
        <v>283</v>
      </c>
      <c r="C148" s="9">
        <v>-95000</v>
      </c>
      <c r="D148" s="1"/>
    </row>
    <row r="149" spans="2:4" ht="15.75" customHeight="1">
      <c r="B149" s="26" t="s">
        <v>284</v>
      </c>
      <c r="C149" s="27">
        <f>+C147+C148</f>
        <v>-94999.85446000006</v>
      </c>
      <c r="D149" s="1"/>
    </row>
    <row r="150" spans="2:4" ht="15.75" customHeight="1">
      <c r="C150" s="13"/>
      <c r="D150" s="1"/>
    </row>
    <row r="151" spans="2:4" ht="15.75" customHeight="1">
      <c r="C151" s="13"/>
      <c r="D151" s="1"/>
    </row>
    <row r="152" spans="2:4" ht="15.75" customHeight="1">
      <c r="C152" s="13"/>
      <c r="D152" s="1"/>
    </row>
    <row r="153" spans="2:4" ht="15.75" customHeight="1">
      <c r="C153" s="13"/>
      <c r="D153" s="1"/>
    </row>
    <row r="154" spans="2:4" ht="15.75" customHeight="1">
      <c r="C154" s="13"/>
      <c r="D154" s="1"/>
    </row>
    <row r="155" spans="2:4" ht="15.75" customHeight="1">
      <c r="C155" s="13"/>
      <c r="D155" s="1"/>
    </row>
    <row r="156" spans="2:4" ht="15.75" customHeight="1">
      <c r="C156" s="13"/>
      <c r="D156" s="1"/>
    </row>
    <row r="157" spans="2:4" ht="15.75" customHeight="1">
      <c r="C157" s="13"/>
      <c r="D157" s="1"/>
    </row>
    <row r="158" spans="2:4" ht="15.75" customHeight="1">
      <c r="C158" s="13"/>
      <c r="D158" s="1"/>
    </row>
    <row r="159" spans="2:4" ht="15.75" customHeight="1">
      <c r="C159" s="13"/>
      <c r="D159" s="1"/>
    </row>
    <row r="160" spans="2:4" ht="15.75" customHeight="1">
      <c r="C160" s="13"/>
      <c r="D160" s="1"/>
    </row>
    <row r="161" spans="3:4" ht="15.75" customHeight="1">
      <c r="C161" s="13"/>
      <c r="D161" s="1"/>
    </row>
    <row r="162" spans="3:4" ht="15.75" customHeight="1">
      <c r="C162" s="13"/>
      <c r="D162" s="1"/>
    </row>
    <row r="163" spans="3:4" ht="15.75" customHeight="1">
      <c r="C163" s="13"/>
      <c r="D163" s="1"/>
    </row>
    <row r="164" spans="3:4" ht="15.75" customHeight="1">
      <c r="C164" s="13"/>
      <c r="D164" s="1"/>
    </row>
    <row r="165" spans="3:4" ht="15.75" customHeight="1">
      <c r="C165" s="13"/>
      <c r="D165" s="1"/>
    </row>
    <row r="166" spans="3:4" ht="15.75" customHeight="1">
      <c r="C166" s="13"/>
      <c r="D166" s="1"/>
    </row>
    <row r="167" spans="3:4" ht="15.75" customHeight="1">
      <c r="C167" s="13"/>
      <c r="D167" s="1"/>
    </row>
    <row r="168" spans="3:4" ht="15.75" customHeight="1">
      <c r="C168" s="13"/>
      <c r="D168" s="1"/>
    </row>
    <row r="169" spans="3:4" ht="15.75" customHeight="1">
      <c r="C169" s="13"/>
      <c r="D169" s="1"/>
    </row>
    <row r="170" spans="3:4" ht="15.75" customHeight="1">
      <c r="C170" s="13"/>
      <c r="D170" s="1"/>
    </row>
    <row r="171" spans="3:4" ht="15.75" customHeight="1">
      <c r="C171" s="13"/>
      <c r="D171" s="1"/>
    </row>
    <row r="172" spans="3:4" ht="15.75" customHeight="1">
      <c r="C172" s="13"/>
      <c r="D172" s="1"/>
    </row>
    <row r="173" spans="3:4" ht="15.75" customHeight="1">
      <c r="C173" s="13"/>
      <c r="D173" s="1"/>
    </row>
    <row r="174" spans="3:4" ht="15.75" customHeight="1">
      <c r="C174" s="13"/>
      <c r="D174" s="1"/>
    </row>
    <row r="175" spans="3:4" ht="15.75" customHeight="1">
      <c r="C175" s="13"/>
      <c r="D175" s="1"/>
    </row>
    <row r="176" spans="3:4" ht="15.75" customHeight="1">
      <c r="C176" s="13"/>
      <c r="D176" s="1"/>
    </row>
    <row r="177" spans="3:4" ht="15.75" customHeight="1">
      <c r="C177" s="13"/>
      <c r="D177" s="1"/>
    </row>
    <row r="178" spans="3:4" ht="15.75" customHeight="1">
      <c r="C178" s="13"/>
      <c r="D178" s="1"/>
    </row>
    <row r="179" spans="3:4" ht="15.75" customHeight="1">
      <c r="D179" s="1"/>
    </row>
    <row r="180" spans="3:4" ht="15.75" customHeight="1">
      <c r="D180" s="1"/>
    </row>
    <row r="181" spans="3:4" ht="15.75" customHeight="1">
      <c r="D181" s="1"/>
    </row>
    <row r="182" spans="3:4" ht="15.75" customHeight="1">
      <c r="D182" s="1"/>
    </row>
    <row r="183" spans="3:4" ht="15.75" customHeight="1">
      <c r="D183" s="1"/>
    </row>
    <row r="184" spans="3:4" ht="15.75" customHeight="1">
      <c r="D184" s="1"/>
    </row>
    <row r="185" spans="3:4" ht="15.75" customHeight="1">
      <c r="D185" s="1"/>
    </row>
    <row r="186" spans="3:4" ht="15.75" customHeight="1">
      <c r="D186" s="1"/>
    </row>
    <row r="187" spans="3:4" ht="15.75" customHeight="1">
      <c r="D187" s="1"/>
    </row>
    <row r="188" spans="3:4" ht="15.75" customHeight="1">
      <c r="D188" s="1"/>
    </row>
    <row r="189" spans="3:4" ht="15.75" customHeight="1">
      <c r="D189" s="1"/>
    </row>
    <row r="190" spans="3:4" ht="15.75" customHeight="1">
      <c r="D190" s="1"/>
    </row>
    <row r="191" spans="3:4" ht="15.75" customHeight="1">
      <c r="D191" s="1"/>
    </row>
    <row r="192" spans="3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>
      <c r="D200" s="1"/>
    </row>
    <row r="201" spans="4:4" ht="15.75" customHeight="1">
      <c r="D201" s="1"/>
    </row>
    <row r="202" spans="4:4" ht="15.75" customHeight="1">
      <c r="D202" s="1"/>
    </row>
    <row r="203" spans="4:4" ht="15.75" customHeight="1">
      <c r="D203" s="1"/>
    </row>
    <row r="204" spans="4:4" ht="15.75" customHeight="1">
      <c r="D204" s="1"/>
    </row>
    <row r="205" spans="4:4" ht="15.75" customHeight="1">
      <c r="D205" s="1"/>
    </row>
    <row r="206" spans="4:4" ht="15.75" customHeight="1">
      <c r="D206" s="1"/>
    </row>
    <row r="207" spans="4:4" ht="15.75" customHeight="1">
      <c r="D207" s="1"/>
    </row>
    <row r="208" spans="4:4" ht="15.75" customHeight="1">
      <c r="D208" s="1"/>
    </row>
    <row r="209" spans="4:4" ht="15.75" customHeight="1">
      <c r="D209" s="1"/>
    </row>
    <row r="210" spans="4:4" ht="15.75" customHeight="1">
      <c r="D210" s="1"/>
    </row>
    <row r="211" spans="4:4" ht="15.75" customHeight="1">
      <c r="D211" s="1"/>
    </row>
    <row r="212" spans="4:4" ht="15.75" customHeight="1">
      <c r="D212" s="1"/>
    </row>
    <row r="213" spans="4:4" ht="15.75" customHeight="1">
      <c r="D213" s="1"/>
    </row>
    <row r="214" spans="4:4" ht="15.75" customHeight="1">
      <c r="D214" s="1"/>
    </row>
    <row r="215" spans="4:4" ht="15.75" customHeight="1">
      <c r="D215" s="1"/>
    </row>
    <row r="216" spans="4:4" ht="15.75" customHeight="1">
      <c r="D216" s="1"/>
    </row>
    <row r="217" spans="4:4" ht="15.75" customHeight="1">
      <c r="D217" s="1"/>
    </row>
    <row r="218" spans="4:4" ht="15.75" customHeight="1">
      <c r="D218" s="1"/>
    </row>
    <row r="219" spans="4:4" ht="15.75" customHeight="1">
      <c r="D219" s="1"/>
    </row>
    <row r="220" spans="4:4" ht="15.75" customHeight="1">
      <c r="D220" s="1"/>
    </row>
    <row r="221" spans="4:4" ht="15.75" customHeight="1">
      <c r="D221" s="1"/>
    </row>
    <row r="222" spans="4:4" ht="15.75" customHeight="1">
      <c r="D222" s="1"/>
    </row>
    <row r="223" spans="4:4" ht="15.75" customHeight="1">
      <c r="D223" s="1"/>
    </row>
    <row r="224" spans="4:4" ht="15.75" customHeight="1">
      <c r="D224" s="1"/>
    </row>
    <row r="225" spans="4:4" ht="15.75" customHeight="1">
      <c r="D225" s="1"/>
    </row>
    <row r="226" spans="4:4" ht="15.75" customHeight="1">
      <c r="D226" s="1"/>
    </row>
    <row r="227" spans="4:4" ht="15.75" customHeight="1">
      <c r="D227" s="1"/>
    </row>
    <row r="228" spans="4:4" ht="15.75" customHeight="1">
      <c r="D228" s="1"/>
    </row>
    <row r="229" spans="4:4" ht="15.75" customHeight="1">
      <c r="D229" s="1"/>
    </row>
    <row r="230" spans="4:4" ht="15.75" customHeight="1">
      <c r="D230" s="1"/>
    </row>
    <row r="231" spans="4:4" ht="15.75" customHeight="1">
      <c r="D231" s="1"/>
    </row>
    <row r="232" spans="4:4" ht="15.75" customHeight="1">
      <c r="D232" s="1"/>
    </row>
    <row r="233" spans="4:4" ht="15.75" customHeight="1">
      <c r="D233" s="1"/>
    </row>
    <row r="234" spans="4:4" ht="15.75" customHeight="1">
      <c r="D234" s="1"/>
    </row>
    <row r="235" spans="4:4" ht="15.75" customHeight="1">
      <c r="D235" s="1"/>
    </row>
    <row r="236" spans="4:4" ht="15.75" customHeight="1">
      <c r="D236" s="1"/>
    </row>
    <row r="237" spans="4:4" ht="15.75" customHeight="1">
      <c r="D237" s="1"/>
    </row>
    <row r="238" spans="4:4" ht="15.75" customHeight="1">
      <c r="D238" s="1"/>
    </row>
    <row r="239" spans="4:4" ht="15.75" customHeight="1">
      <c r="D239" s="1"/>
    </row>
    <row r="240" spans="4:4" ht="15.75" customHeight="1">
      <c r="D240" s="1"/>
    </row>
    <row r="241" spans="4:4" ht="15.75" customHeight="1">
      <c r="D241" s="1"/>
    </row>
    <row r="242" spans="4:4" ht="15.75" customHeight="1">
      <c r="D242" s="1"/>
    </row>
    <row r="243" spans="4:4" ht="15.75" customHeight="1">
      <c r="D243" s="1"/>
    </row>
    <row r="244" spans="4:4" ht="15.75" customHeight="1">
      <c r="D244" s="1"/>
    </row>
    <row r="245" spans="4:4" ht="15.75" customHeight="1">
      <c r="D245" s="1"/>
    </row>
    <row r="246" spans="4:4" ht="15.75" customHeight="1">
      <c r="D246" s="1"/>
    </row>
    <row r="247" spans="4:4" ht="15.75" customHeight="1">
      <c r="D247" s="1"/>
    </row>
    <row r="248" spans="4:4" ht="15.75" customHeight="1">
      <c r="D248" s="1"/>
    </row>
    <row r="249" spans="4:4" ht="15.75" customHeight="1">
      <c r="D249" s="1"/>
    </row>
    <row r="250" spans="4:4" ht="15.75" customHeight="1">
      <c r="D250" s="1"/>
    </row>
    <row r="251" spans="4:4" ht="15.75" customHeight="1">
      <c r="D251" s="1"/>
    </row>
    <row r="252" spans="4:4" ht="15.75" customHeight="1">
      <c r="D252" s="1"/>
    </row>
    <row r="253" spans="4:4" ht="15.75" customHeight="1">
      <c r="D253" s="1"/>
    </row>
    <row r="254" spans="4:4" ht="15.75" customHeight="1">
      <c r="D254" s="1"/>
    </row>
    <row r="255" spans="4:4" ht="15.75" customHeight="1">
      <c r="D255" s="1"/>
    </row>
    <row r="256" spans="4:4" ht="15.75" customHeight="1">
      <c r="D256" s="1"/>
    </row>
    <row r="257" spans="4:4" ht="15.75" customHeight="1">
      <c r="D257" s="1"/>
    </row>
    <row r="258" spans="4:4" ht="15.75" customHeight="1">
      <c r="D258" s="1"/>
    </row>
    <row r="259" spans="4:4" ht="15.75" customHeight="1">
      <c r="D259" s="1"/>
    </row>
    <row r="260" spans="4:4" ht="15.75" customHeight="1">
      <c r="D260" s="1"/>
    </row>
    <row r="261" spans="4:4" ht="15.75" customHeight="1">
      <c r="D261" s="1"/>
    </row>
    <row r="262" spans="4:4" ht="15.75" customHeight="1">
      <c r="D262" s="1"/>
    </row>
    <row r="263" spans="4:4" ht="15.75" customHeight="1">
      <c r="D263" s="1"/>
    </row>
    <row r="264" spans="4:4" ht="15.75" customHeight="1">
      <c r="D264" s="1"/>
    </row>
    <row r="265" spans="4:4" ht="15.75" customHeight="1">
      <c r="D265" s="1"/>
    </row>
    <row r="266" spans="4:4" ht="15.75" customHeight="1">
      <c r="D266" s="1"/>
    </row>
    <row r="267" spans="4:4" ht="15.75" customHeight="1">
      <c r="D267" s="1"/>
    </row>
    <row r="268" spans="4:4" ht="15.75" customHeight="1">
      <c r="D268" s="1"/>
    </row>
    <row r="269" spans="4:4" ht="15.75" customHeight="1">
      <c r="D269" s="1"/>
    </row>
    <row r="270" spans="4:4" ht="15.75" customHeight="1">
      <c r="D270" s="1"/>
    </row>
    <row r="271" spans="4:4" ht="15.75" customHeight="1">
      <c r="D271" s="1"/>
    </row>
    <row r="272" spans="4:4" ht="15.75" customHeight="1">
      <c r="D272" s="1"/>
    </row>
    <row r="273" spans="4:4" ht="15.75" customHeight="1">
      <c r="D273" s="1"/>
    </row>
    <row r="274" spans="4:4" ht="15.75" customHeight="1">
      <c r="D274" s="1"/>
    </row>
    <row r="275" spans="4:4" ht="15.75" customHeight="1">
      <c r="D275" s="1"/>
    </row>
    <row r="276" spans="4:4" ht="15.75" customHeight="1">
      <c r="D276" s="1"/>
    </row>
    <row r="277" spans="4:4" ht="15.75" customHeight="1">
      <c r="D277" s="1"/>
    </row>
    <row r="278" spans="4:4" ht="15.75" customHeight="1">
      <c r="D278" s="1"/>
    </row>
    <row r="279" spans="4:4" ht="15.75" customHeight="1">
      <c r="D279" s="1"/>
    </row>
    <row r="280" spans="4:4" ht="15.75" customHeight="1">
      <c r="D280" s="1"/>
    </row>
    <row r="281" spans="4:4" ht="15.75" customHeight="1">
      <c r="D281" s="1"/>
    </row>
    <row r="282" spans="4:4" ht="15.75" customHeight="1">
      <c r="D282" s="1"/>
    </row>
    <row r="283" spans="4:4" ht="15.75" customHeight="1">
      <c r="D283" s="1"/>
    </row>
    <row r="284" spans="4:4" ht="15.75" customHeight="1">
      <c r="D284" s="1"/>
    </row>
    <row r="285" spans="4:4" ht="15.75" customHeight="1">
      <c r="D285" s="1"/>
    </row>
    <row r="286" spans="4:4" ht="15.75" customHeight="1">
      <c r="D286" s="1"/>
    </row>
    <row r="287" spans="4:4" ht="15.75" customHeight="1">
      <c r="D287" s="1"/>
    </row>
    <row r="288" spans="4:4" ht="15.75" customHeight="1">
      <c r="D288" s="1"/>
    </row>
    <row r="289" spans="4:4" ht="15.75" customHeight="1">
      <c r="D289" s="1"/>
    </row>
    <row r="290" spans="4:4" ht="15.75" customHeight="1">
      <c r="D290" s="1"/>
    </row>
    <row r="291" spans="4:4" ht="15.75" customHeight="1">
      <c r="D291" s="1"/>
    </row>
    <row r="292" spans="4:4" ht="15.75" customHeight="1">
      <c r="D292" s="1"/>
    </row>
    <row r="293" spans="4:4" ht="15.75" customHeight="1">
      <c r="D293" s="1"/>
    </row>
    <row r="294" spans="4:4" ht="15.75" customHeight="1">
      <c r="D294" s="1"/>
    </row>
    <row r="295" spans="4:4" ht="15.75" customHeight="1">
      <c r="D295" s="1"/>
    </row>
    <row r="296" spans="4:4" ht="15.75" customHeight="1">
      <c r="D296" s="1"/>
    </row>
    <row r="297" spans="4:4" ht="15.75" customHeight="1">
      <c r="D297" s="1"/>
    </row>
    <row r="298" spans="4:4" ht="15.75" customHeight="1">
      <c r="D298" s="1"/>
    </row>
    <row r="299" spans="4:4" ht="15.75" customHeight="1">
      <c r="D299" s="1"/>
    </row>
    <row r="300" spans="4:4" ht="15.75" customHeight="1">
      <c r="D300" s="1"/>
    </row>
    <row r="301" spans="4:4" ht="15.75" customHeight="1">
      <c r="D301" s="1"/>
    </row>
    <row r="302" spans="4:4" ht="15.75" customHeight="1">
      <c r="D302" s="1"/>
    </row>
    <row r="303" spans="4:4" ht="15.75" customHeight="1">
      <c r="D303" s="1"/>
    </row>
    <row r="304" spans="4:4" ht="15.75" customHeight="1">
      <c r="D304" s="1"/>
    </row>
    <row r="305" spans="4:4" ht="15.75" customHeight="1">
      <c r="D305" s="1"/>
    </row>
    <row r="306" spans="4:4" ht="15.75" customHeight="1">
      <c r="D306" s="1"/>
    </row>
    <row r="307" spans="4:4" ht="15.75" customHeight="1">
      <c r="D307" s="1"/>
    </row>
    <row r="308" spans="4:4" ht="15.75" customHeight="1">
      <c r="D308" s="1"/>
    </row>
    <row r="309" spans="4:4" ht="15.75" customHeight="1">
      <c r="D309" s="1"/>
    </row>
    <row r="310" spans="4:4" ht="15.75" customHeight="1">
      <c r="D310" s="1"/>
    </row>
    <row r="311" spans="4:4" ht="15.75" customHeight="1">
      <c r="D311" s="1"/>
    </row>
    <row r="312" spans="4:4" ht="15.75" customHeight="1">
      <c r="D312" s="1"/>
    </row>
    <row r="313" spans="4:4" ht="15.75" customHeight="1">
      <c r="D313" s="1"/>
    </row>
    <row r="314" spans="4:4" ht="15.75" customHeight="1">
      <c r="D314" s="1"/>
    </row>
    <row r="315" spans="4:4" ht="15.75" customHeight="1">
      <c r="D315" s="1"/>
    </row>
    <row r="316" spans="4:4" ht="15.75" customHeight="1">
      <c r="D316" s="1"/>
    </row>
    <row r="317" spans="4:4" ht="15.75" customHeight="1">
      <c r="D317" s="1"/>
    </row>
    <row r="318" spans="4:4" ht="15.75" customHeight="1">
      <c r="D318" s="1"/>
    </row>
    <row r="319" spans="4:4" ht="15.75" customHeight="1">
      <c r="D319" s="1"/>
    </row>
    <row r="320" spans="4:4" ht="15.75" customHeight="1">
      <c r="D320" s="1"/>
    </row>
    <row r="321" spans="4:4" ht="15.75" customHeight="1">
      <c r="D321" s="1"/>
    </row>
    <row r="322" spans="4:4" ht="15.75" customHeight="1">
      <c r="D322" s="1"/>
    </row>
    <row r="323" spans="4:4" ht="15.75" customHeight="1">
      <c r="D323" s="1"/>
    </row>
    <row r="324" spans="4:4" ht="15.75" customHeight="1">
      <c r="D324" s="1"/>
    </row>
    <row r="325" spans="4:4" ht="15.75" customHeight="1">
      <c r="D325" s="1"/>
    </row>
    <row r="326" spans="4:4" ht="15.75" customHeight="1">
      <c r="D326" s="1"/>
    </row>
    <row r="327" spans="4:4" ht="15.75" customHeight="1">
      <c r="D327" s="1"/>
    </row>
    <row r="328" spans="4:4" ht="15.75" customHeight="1">
      <c r="D328" s="1"/>
    </row>
    <row r="329" spans="4:4" ht="15.75" customHeight="1">
      <c r="D329" s="1"/>
    </row>
    <row r="330" spans="4:4" ht="15.75" customHeight="1">
      <c r="D330" s="1"/>
    </row>
    <row r="331" spans="4:4" ht="15.75" customHeight="1">
      <c r="D331" s="1"/>
    </row>
    <row r="332" spans="4:4" ht="15.75" customHeight="1">
      <c r="D332" s="1"/>
    </row>
    <row r="333" spans="4:4" ht="15.75" customHeight="1">
      <c r="D333" s="1"/>
    </row>
    <row r="334" spans="4:4" ht="15.75" customHeight="1">
      <c r="D334" s="1"/>
    </row>
    <row r="335" spans="4:4" ht="15.75" customHeight="1">
      <c r="D335" s="1"/>
    </row>
    <row r="336" spans="4:4" ht="15.75" customHeight="1">
      <c r="D336" s="1"/>
    </row>
    <row r="337" spans="4:4" ht="15.75" customHeight="1">
      <c r="D337" s="1"/>
    </row>
    <row r="338" spans="4:4" ht="15.75" customHeight="1">
      <c r="D338" s="1"/>
    </row>
    <row r="339" spans="4:4" ht="15.75" customHeight="1">
      <c r="D339" s="1"/>
    </row>
    <row r="340" spans="4:4" ht="15.75" customHeight="1">
      <c r="D340" s="1"/>
    </row>
    <row r="341" spans="4:4" ht="15.75" customHeight="1">
      <c r="D341" s="1"/>
    </row>
    <row r="342" spans="4:4" ht="15.75" customHeight="1">
      <c r="D342" s="1"/>
    </row>
    <row r="343" spans="4:4" ht="15.75" customHeight="1">
      <c r="D343" s="1"/>
    </row>
    <row r="344" spans="4:4" ht="15.75" customHeight="1">
      <c r="D344" s="1"/>
    </row>
    <row r="345" spans="4:4" ht="15.75" customHeight="1">
      <c r="D345" s="1"/>
    </row>
    <row r="346" spans="4:4" ht="15.75" customHeight="1">
      <c r="D346" s="1"/>
    </row>
    <row r="347" spans="4:4" ht="15.75" customHeight="1">
      <c r="D347" s="1"/>
    </row>
    <row r="348" spans="4:4" ht="15.75" customHeight="1">
      <c r="D348" s="1"/>
    </row>
    <row r="349" spans="4:4" ht="15.75" customHeight="1">
      <c r="D349" s="1"/>
    </row>
    <row r="350" spans="4:4" ht="15.75" customHeight="1"/>
    <row r="351" spans="4:4" ht="15.75" customHeight="1"/>
    <row r="352" spans="4:4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3:C3"/>
    <mergeCell ref="A4:C4"/>
    <mergeCell ref="A5:C5"/>
  </mergeCells>
  <printOptions gridLine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001"/>
  <sheetViews>
    <sheetView topLeftCell="F1" workbookViewId="0">
      <pane ySplit="1" topLeftCell="A39" activePane="bottomLeft" state="frozen"/>
      <selection pane="bottomLeft" activeCell="K52" sqref="K52"/>
    </sheetView>
  </sheetViews>
  <sheetFormatPr defaultColWidth="14.44140625" defaultRowHeight="15" customHeight="1"/>
  <cols>
    <col min="1" max="1" width="9.77734375" customWidth="1"/>
    <col min="2" max="2" width="14.33203125" customWidth="1"/>
    <col min="3" max="3" width="13.77734375" customWidth="1"/>
    <col min="4" max="4" width="13.44140625" customWidth="1"/>
    <col min="5" max="5" width="6.33203125" customWidth="1"/>
    <col min="6" max="6" width="9.77734375" customWidth="1"/>
    <col min="7" max="7" width="26.33203125" customWidth="1"/>
    <col min="8" max="8" width="33.33203125" customWidth="1"/>
    <col min="9" max="9" width="10.77734375" customWidth="1"/>
    <col min="10" max="10" width="11.44140625" customWidth="1"/>
    <col min="11" max="12" width="14.33203125" customWidth="1"/>
    <col min="13" max="13" width="14.44140625" customWidth="1"/>
    <col min="14" max="14" width="10.33203125" customWidth="1"/>
    <col min="15" max="16" width="11.44140625" customWidth="1"/>
    <col min="17" max="17" width="11.77734375" customWidth="1"/>
    <col min="18" max="18" width="10.33203125" customWidth="1"/>
    <col min="19" max="19" width="11.44140625" customWidth="1"/>
    <col min="20" max="21" width="14.44140625" customWidth="1"/>
    <col min="22" max="22" width="20.6640625" customWidth="1"/>
    <col min="23" max="24" width="14.44140625" customWidth="1"/>
  </cols>
  <sheetData>
    <row r="1" spans="1:25" ht="27">
      <c r="A1" s="28" t="s">
        <v>285</v>
      </c>
      <c r="B1" s="29" t="s">
        <v>286</v>
      </c>
      <c r="C1" s="30" t="s">
        <v>287</v>
      </c>
      <c r="D1" s="30" t="s">
        <v>288</v>
      </c>
      <c r="E1" s="30" t="s">
        <v>289</v>
      </c>
      <c r="F1" s="31" t="s">
        <v>290</v>
      </c>
      <c r="G1" s="31" t="s">
        <v>291</v>
      </c>
      <c r="H1" s="31" t="s">
        <v>292</v>
      </c>
      <c r="I1" s="32" t="s">
        <v>293</v>
      </c>
      <c r="J1" s="33" t="s">
        <v>294</v>
      </c>
      <c r="K1" s="32" t="s">
        <v>295</v>
      </c>
      <c r="L1" s="32" t="s">
        <v>296</v>
      </c>
      <c r="M1" s="32" t="s">
        <v>297</v>
      </c>
      <c r="N1" s="34" t="s">
        <v>298</v>
      </c>
      <c r="O1" s="34" t="s">
        <v>299</v>
      </c>
      <c r="P1" s="34" t="s">
        <v>300</v>
      </c>
      <c r="Q1" s="34" t="s">
        <v>301</v>
      </c>
      <c r="R1" s="34" t="s">
        <v>302</v>
      </c>
      <c r="S1" s="34" t="s">
        <v>303</v>
      </c>
      <c r="T1" s="34" t="s">
        <v>304</v>
      </c>
      <c r="U1" s="34" t="s">
        <v>305</v>
      </c>
      <c r="V1" s="34" t="s">
        <v>306</v>
      </c>
      <c r="W1" s="35" t="s">
        <v>307</v>
      </c>
      <c r="X1" s="32" t="s">
        <v>308</v>
      </c>
      <c r="Y1" s="34" t="s">
        <v>309</v>
      </c>
    </row>
    <row r="2" spans="1:25" ht="14.4">
      <c r="A2" s="36">
        <v>16</v>
      </c>
      <c r="B2" s="37">
        <v>42611</v>
      </c>
      <c r="C2" s="13" t="s">
        <v>310</v>
      </c>
      <c r="D2" s="13" t="s">
        <v>311</v>
      </c>
      <c r="E2" s="13" t="s">
        <v>312</v>
      </c>
      <c r="F2" s="13">
        <v>1015</v>
      </c>
      <c r="G2" s="13" t="s">
        <v>313</v>
      </c>
      <c r="H2" s="13" t="s">
        <v>314</v>
      </c>
      <c r="I2" s="1">
        <v>20.28</v>
      </c>
      <c r="J2" s="38">
        <v>811.15</v>
      </c>
      <c r="K2" s="39">
        <v>42998.59</v>
      </c>
      <c r="L2" s="1">
        <v>0</v>
      </c>
      <c r="M2" s="1">
        <v>0</v>
      </c>
      <c r="N2" s="38">
        <v>0</v>
      </c>
      <c r="O2" s="38">
        <v>2600</v>
      </c>
      <c r="P2" s="38">
        <v>0</v>
      </c>
      <c r="Q2" s="38">
        <v>0</v>
      </c>
      <c r="R2" s="38">
        <v>0</v>
      </c>
      <c r="S2" s="38">
        <v>346.84</v>
      </c>
      <c r="T2" s="13"/>
      <c r="U2" s="38">
        <f t="shared" ref="U2:U54" si="0">(K2-L2-P2-Q2-T2)*0.0765</f>
        <v>3289.3921349999996</v>
      </c>
      <c r="V2" s="38">
        <v>360</v>
      </c>
      <c r="W2" s="40">
        <v>600</v>
      </c>
      <c r="X2" s="1">
        <f t="shared" ref="X2:X33" si="1">+K2*0.01</f>
        <v>429.98589999999996</v>
      </c>
      <c r="Y2" s="38">
        <f t="shared" ref="Y2:Y54" si="2">+K2+M2+S2+T2+U2+V2+W2+X2</f>
        <v>48024.808034999995</v>
      </c>
    </row>
    <row r="3" spans="1:25" ht="14.4">
      <c r="A3" s="36">
        <v>102</v>
      </c>
      <c r="B3" s="37">
        <v>44145</v>
      </c>
      <c r="C3" s="13" t="s">
        <v>315</v>
      </c>
      <c r="D3" s="13" t="s">
        <v>316</v>
      </c>
      <c r="E3" s="41" t="s">
        <v>312</v>
      </c>
      <c r="F3" s="41">
        <v>1015</v>
      </c>
      <c r="G3" s="42" t="s">
        <v>317</v>
      </c>
      <c r="H3" s="41" t="s">
        <v>318</v>
      </c>
      <c r="I3" s="1">
        <v>20.100000000000001</v>
      </c>
      <c r="J3" s="38">
        <v>803.79</v>
      </c>
      <c r="K3" s="1">
        <v>45619</v>
      </c>
      <c r="L3" s="1">
        <v>0</v>
      </c>
      <c r="M3" s="1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327.10000000000002</v>
      </c>
      <c r="U3" s="38">
        <f t="shared" si="0"/>
        <v>3489.8534999999997</v>
      </c>
      <c r="V3" s="38">
        <v>360</v>
      </c>
      <c r="W3" s="40">
        <v>600</v>
      </c>
      <c r="X3" s="1">
        <f t="shared" si="1"/>
        <v>456.19</v>
      </c>
      <c r="Y3" s="38">
        <f t="shared" si="2"/>
        <v>50852.143499999998</v>
      </c>
    </row>
    <row r="4" spans="1:25" ht="14.4">
      <c r="A4" s="36">
        <v>152</v>
      </c>
      <c r="B4" s="37">
        <v>45159</v>
      </c>
      <c r="C4" s="13" t="s">
        <v>319</v>
      </c>
      <c r="D4" s="13" t="s">
        <v>320</v>
      </c>
      <c r="E4" s="41" t="s">
        <v>312</v>
      </c>
      <c r="F4" s="41">
        <v>1001</v>
      </c>
      <c r="G4" s="42" t="s">
        <v>317</v>
      </c>
      <c r="H4" s="41" t="s">
        <v>321</v>
      </c>
      <c r="I4" s="1">
        <v>21.93</v>
      </c>
      <c r="J4" s="38">
        <v>877.28</v>
      </c>
      <c r="K4" s="1">
        <v>45618.66</v>
      </c>
      <c r="L4" s="1">
        <v>1009.58</v>
      </c>
      <c r="M4" s="1">
        <v>7766.31</v>
      </c>
      <c r="N4" s="38">
        <v>0</v>
      </c>
      <c r="O4" s="38">
        <v>0</v>
      </c>
      <c r="P4" s="38">
        <v>600.03</v>
      </c>
      <c r="Q4" s="38">
        <v>73.790000000000006</v>
      </c>
      <c r="R4" s="38">
        <v>0</v>
      </c>
      <c r="S4" s="38">
        <v>370.66</v>
      </c>
      <c r="T4" s="38">
        <v>1800</v>
      </c>
      <c r="U4" s="38">
        <f t="shared" si="0"/>
        <v>3223.3473899999999</v>
      </c>
      <c r="V4" s="38">
        <v>360</v>
      </c>
      <c r="W4" s="40"/>
      <c r="X4" s="1">
        <f t="shared" si="1"/>
        <v>456.18660000000006</v>
      </c>
      <c r="Y4" s="38">
        <f t="shared" si="2"/>
        <v>59595.163990000008</v>
      </c>
    </row>
    <row r="5" spans="1:25" ht="14.4">
      <c r="A5" s="36">
        <v>98</v>
      </c>
      <c r="B5" s="37">
        <v>44117</v>
      </c>
      <c r="C5" s="13" t="s">
        <v>322</v>
      </c>
      <c r="D5" s="13" t="s">
        <v>323</v>
      </c>
      <c r="E5" s="41" t="s">
        <v>312</v>
      </c>
      <c r="F5" s="41">
        <v>1001</v>
      </c>
      <c r="G5" s="42" t="s">
        <v>317</v>
      </c>
      <c r="H5" s="41" t="s">
        <v>324</v>
      </c>
      <c r="I5" s="1">
        <v>21.81</v>
      </c>
      <c r="J5" s="38">
        <v>872.08</v>
      </c>
      <c r="K5" s="43">
        <v>44027</v>
      </c>
      <c r="L5" s="1">
        <v>0</v>
      </c>
      <c r="M5" s="1">
        <v>0</v>
      </c>
      <c r="N5" s="38">
        <v>0</v>
      </c>
      <c r="O5" s="38">
        <v>0</v>
      </c>
      <c r="P5" s="38">
        <v>1099.96</v>
      </c>
      <c r="Q5" s="38">
        <v>73.790000000000006</v>
      </c>
      <c r="R5" s="38">
        <v>130.41999999999999</v>
      </c>
      <c r="S5" s="38">
        <v>321.68</v>
      </c>
      <c r="U5" s="38">
        <f t="shared" si="0"/>
        <v>3278.2736249999998</v>
      </c>
      <c r="V5" s="38">
        <v>360</v>
      </c>
      <c r="W5" s="40">
        <v>600</v>
      </c>
      <c r="X5" s="1">
        <f t="shared" si="1"/>
        <v>440.27</v>
      </c>
      <c r="Y5" s="38">
        <f t="shared" si="2"/>
        <v>49027.223624999999</v>
      </c>
    </row>
    <row r="6" spans="1:25" ht="14.4">
      <c r="A6" s="36">
        <v>168</v>
      </c>
      <c r="B6" s="37">
        <v>45523</v>
      </c>
      <c r="C6" s="13" t="s">
        <v>325</v>
      </c>
      <c r="D6" s="13" t="s">
        <v>326</v>
      </c>
      <c r="E6" s="41" t="s">
        <v>312</v>
      </c>
      <c r="F6" s="41">
        <v>4510</v>
      </c>
      <c r="G6" s="42" t="s">
        <v>327</v>
      </c>
      <c r="H6" s="41" t="s">
        <v>328</v>
      </c>
      <c r="I6" s="1">
        <v>29.72</v>
      </c>
      <c r="J6" s="38">
        <v>1188.47</v>
      </c>
      <c r="K6" s="1">
        <v>61800.21</v>
      </c>
      <c r="L6" s="1">
        <v>9093.66</v>
      </c>
      <c r="M6" s="1">
        <v>18111.68</v>
      </c>
      <c r="N6" s="38">
        <v>0</v>
      </c>
      <c r="O6" s="38">
        <v>0</v>
      </c>
      <c r="P6" s="38">
        <v>1935.65</v>
      </c>
      <c r="Q6" s="38">
        <v>226.51</v>
      </c>
      <c r="R6" s="38">
        <v>0</v>
      </c>
      <c r="S6" s="38">
        <v>456.46</v>
      </c>
      <c r="T6" s="38">
        <v>3000</v>
      </c>
      <c r="U6" s="38">
        <f t="shared" si="0"/>
        <v>3637.1458349999998</v>
      </c>
      <c r="V6" s="38">
        <v>360</v>
      </c>
      <c r="W6" s="40"/>
      <c r="X6" s="1">
        <f t="shared" si="1"/>
        <v>618.00210000000004</v>
      </c>
      <c r="Y6" s="38">
        <f t="shared" si="2"/>
        <v>87983.497935000007</v>
      </c>
    </row>
    <row r="7" spans="1:25" ht="14.4">
      <c r="A7" s="36">
        <v>116</v>
      </c>
      <c r="B7" s="37">
        <v>44425</v>
      </c>
      <c r="C7" s="13" t="s">
        <v>329</v>
      </c>
      <c r="D7" s="13" t="s">
        <v>330</v>
      </c>
      <c r="E7" s="41" t="s">
        <v>312</v>
      </c>
      <c r="F7" s="41">
        <v>1001</v>
      </c>
      <c r="G7" s="41" t="s">
        <v>317</v>
      </c>
      <c r="H7" s="44" t="s">
        <v>331</v>
      </c>
      <c r="I7" s="1">
        <v>25.21</v>
      </c>
      <c r="J7" s="38">
        <v>1008.67</v>
      </c>
      <c r="K7" s="1">
        <v>52450.77</v>
      </c>
      <c r="L7" s="1">
        <v>1009.58</v>
      </c>
      <c r="M7" s="1">
        <v>7766.31</v>
      </c>
      <c r="N7" s="38">
        <v>0</v>
      </c>
      <c r="O7" s="38">
        <v>2600</v>
      </c>
      <c r="P7" s="38">
        <v>600.03</v>
      </c>
      <c r="Q7" s="38">
        <v>73.790000000000006</v>
      </c>
      <c r="R7" s="38">
        <v>0</v>
      </c>
      <c r="S7" s="38">
        <v>342.54</v>
      </c>
      <c r="T7" s="38">
        <v>1800</v>
      </c>
      <c r="U7" s="38">
        <f t="shared" si="0"/>
        <v>3746.0038049999994</v>
      </c>
      <c r="V7" s="38">
        <v>360</v>
      </c>
      <c r="W7" s="40"/>
      <c r="X7" s="1">
        <f t="shared" si="1"/>
        <v>524.5077</v>
      </c>
      <c r="Y7" s="38">
        <f t="shared" si="2"/>
        <v>66990.131504999998</v>
      </c>
    </row>
    <row r="8" spans="1:25" ht="14.4">
      <c r="A8" s="36">
        <v>169</v>
      </c>
      <c r="B8" s="37">
        <v>45551</v>
      </c>
      <c r="C8" s="13" t="s">
        <v>332</v>
      </c>
      <c r="D8" s="13" t="s">
        <v>333</v>
      </c>
      <c r="E8" s="41" t="s">
        <v>312</v>
      </c>
      <c r="F8" s="41">
        <v>5620</v>
      </c>
      <c r="G8" s="41" t="s">
        <v>334</v>
      </c>
      <c r="H8" s="41" t="s">
        <v>334</v>
      </c>
      <c r="I8" s="1">
        <v>29.72</v>
      </c>
      <c r="J8" s="38">
        <v>1188.47</v>
      </c>
      <c r="K8" s="1">
        <v>61800.21</v>
      </c>
      <c r="L8" s="1">
        <v>1188.04</v>
      </c>
      <c r="M8" s="1">
        <v>7863.72</v>
      </c>
      <c r="N8" s="38"/>
      <c r="O8" s="38"/>
      <c r="P8" s="38">
        <v>600.03</v>
      </c>
      <c r="Q8" s="38">
        <v>73.790000000000006</v>
      </c>
      <c r="R8" s="38">
        <v>0</v>
      </c>
      <c r="S8" s="38">
        <v>456.46</v>
      </c>
      <c r="U8" s="38">
        <f t="shared" si="0"/>
        <v>4585.2837749999999</v>
      </c>
      <c r="V8" s="38">
        <v>360</v>
      </c>
      <c r="W8" s="40"/>
      <c r="X8" s="1">
        <f t="shared" si="1"/>
        <v>618.00210000000004</v>
      </c>
      <c r="Y8" s="38">
        <f t="shared" si="2"/>
        <v>75683.675875000001</v>
      </c>
    </row>
    <row r="9" spans="1:25" ht="14.4">
      <c r="A9" s="36">
        <v>165</v>
      </c>
      <c r="B9" s="37">
        <v>45523</v>
      </c>
      <c r="C9" s="13" t="s">
        <v>335</v>
      </c>
      <c r="D9" s="13" t="s">
        <v>336</v>
      </c>
      <c r="E9" s="41" t="s">
        <v>312</v>
      </c>
      <c r="F9" s="41">
        <v>1001</v>
      </c>
      <c r="G9" s="41" t="s">
        <v>317</v>
      </c>
      <c r="H9" s="41" t="s">
        <v>337</v>
      </c>
      <c r="I9" s="1">
        <v>21.41</v>
      </c>
      <c r="J9" s="38">
        <v>856.68</v>
      </c>
      <c r="K9" s="45">
        <v>45000</v>
      </c>
      <c r="L9" s="1">
        <v>0</v>
      </c>
      <c r="M9" s="1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U9" s="38">
        <f t="shared" si="0"/>
        <v>3442.5</v>
      </c>
      <c r="V9" s="38">
        <v>360</v>
      </c>
      <c r="W9" s="40">
        <v>600</v>
      </c>
      <c r="X9" s="1">
        <f t="shared" si="1"/>
        <v>450</v>
      </c>
      <c r="Y9" s="38">
        <f t="shared" si="2"/>
        <v>49852.5</v>
      </c>
    </row>
    <row r="10" spans="1:25" ht="14.4">
      <c r="A10" s="36">
        <v>166</v>
      </c>
      <c r="B10" s="37">
        <v>45523</v>
      </c>
      <c r="C10" s="13" t="s">
        <v>338</v>
      </c>
      <c r="D10" s="13" t="s">
        <v>339</v>
      </c>
      <c r="E10" s="41" t="s">
        <v>312</v>
      </c>
      <c r="F10" s="41">
        <v>2013</v>
      </c>
      <c r="G10" s="42" t="s">
        <v>340</v>
      </c>
      <c r="H10" s="41" t="s">
        <v>341</v>
      </c>
      <c r="I10" s="1">
        <v>20.3</v>
      </c>
      <c r="J10" s="38">
        <v>812.11</v>
      </c>
      <c r="K10" s="1">
        <v>42229.919999999998</v>
      </c>
      <c r="L10" s="1">
        <v>1009.58</v>
      </c>
      <c r="M10" s="1">
        <v>7766.31</v>
      </c>
      <c r="N10" s="38">
        <v>0</v>
      </c>
      <c r="O10" s="38">
        <v>0</v>
      </c>
      <c r="P10" s="38">
        <v>600.03</v>
      </c>
      <c r="Q10" s="38">
        <v>73.790000000000006</v>
      </c>
      <c r="R10" s="38">
        <v>0</v>
      </c>
      <c r="S10" s="38">
        <v>0</v>
      </c>
      <c r="T10" s="38">
        <v>1800</v>
      </c>
      <c r="U10" s="38">
        <f t="shared" si="0"/>
        <v>2964.1087799999996</v>
      </c>
      <c r="V10" s="38">
        <v>360</v>
      </c>
      <c r="W10" s="40"/>
      <c r="X10" s="1">
        <f t="shared" si="1"/>
        <v>422.29919999999998</v>
      </c>
      <c r="Y10" s="38">
        <f t="shared" si="2"/>
        <v>55542.63798</v>
      </c>
    </row>
    <row r="11" spans="1:25" ht="14.4">
      <c r="A11" s="13">
        <v>53</v>
      </c>
      <c r="B11" s="37">
        <v>43354</v>
      </c>
      <c r="C11" s="13" t="s">
        <v>342</v>
      </c>
      <c r="D11" s="13" t="s">
        <v>343</v>
      </c>
      <c r="E11" s="41" t="s">
        <v>344</v>
      </c>
      <c r="F11" s="41">
        <v>9013</v>
      </c>
      <c r="G11" s="41" t="s">
        <v>345</v>
      </c>
      <c r="H11" s="41" t="s">
        <v>346</v>
      </c>
      <c r="I11" s="1">
        <v>17.649999999999999</v>
      </c>
      <c r="J11" s="38">
        <v>699.16</v>
      </c>
      <c r="K11" s="1">
        <v>36709.5</v>
      </c>
      <c r="L11" s="1">
        <v>1188.04</v>
      </c>
      <c r="M11" s="1">
        <v>7863.72</v>
      </c>
      <c r="N11" s="38">
        <v>0</v>
      </c>
      <c r="O11" s="38">
        <v>0</v>
      </c>
      <c r="P11" s="38">
        <v>0</v>
      </c>
      <c r="Q11" s="38">
        <v>0</v>
      </c>
      <c r="R11" s="38">
        <v>86.55</v>
      </c>
      <c r="S11" s="38">
        <v>134.41999999999999</v>
      </c>
      <c r="U11" s="38">
        <f t="shared" si="0"/>
        <v>2717.3916899999999</v>
      </c>
      <c r="V11" s="38">
        <v>360</v>
      </c>
      <c r="W11" s="40"/>
      <c r="X11" s="1">
        <f t="shared" si="1"/>
        <v>367.09500000000003</v>
      </c>
      <c r="Y11" s="38">
        <f t="shared" si="2"/>
        <v>48152.126689999997</v>
      </c>
    </row>
    <row r="12" spans="1:25" ht="14.4">
      <c r="A12" s="13">
        <v>147</v>
      </c>
      <c r="B12" s="37">
        <v>45159</v>
      </c>
      <c r="C12" s="13" t="s">
        <v>347</v>
      </c>
      <c r="D12" s="13" t="s">
        <v>348</v>
      </c>
      <c r="E12" s="41" t="s">
        <v>312</v>
      </c>
      <c r="F12" s="41">
        <v>2006</v>
      </c>
      <c r="G12" s="41" t="s">
        <v>349</v>
      </c>
      <c r="H12" s="41" t="s">
        <v>324</v>
      </c>
      <c r="I12" s="1">
        <v>20.399999999999999</v>
      </c>
      <c r="J12" s="38">
        <v>816.08</v>
      </c>
      <c r="K12" s="1">
        <v>42436.12</v>
      </c>
      <c r="L12" s="1">
        <v>5133.7</v>
      </c>
      <c r="M12" s="1">
        <v>12418.08</v>
      </c>
      <c r="N12" s="38">
        <v>0</v>
      </c>
      <c r="O12" s="38">
        <v>0</v>
      </c>
      <c r="P12" s="38">
        <v>1099.96</v>
      </c>
      <c r="Q12" s="38">
        <v>126.41</v>
      </c>
      <c r="R12" s="38">
        <v>0</v>
      </c>
      <c r="S12" s="38">
        <v>774.84</v>
      </c>
      <c r="T12" s="38">
        <v>3000</v>
      </c>
      <c r="U12" s="38">
        <f t="shared" si="0"/>
        <v>2530.3178250000001</v>
      </c>
      <c r="V12" s="38">
        <v>360</v>
      </c>
      <c r="W12" s="40"/>
      <c r="X12" s="1">
        <f t="shared" si="1"/>
        <v>424.36120000000005</v>
      </c>
      <c r="Y12" s="38">
        <f t="shared" si="2"/>
        <v>61943.719024999999</v>
      </c>
    </row>
    <row r="13" spans="1:25" ht="14.4">
      <c r="A13" s="36">
        <v>64</v>
      </c>
      <c r="B13" s="37">
        <v>43654</v>
      </c>
      <c r="C13" s="13" t="s">
        <v>350</v>
      </c>
      <c r="D13" s="13" t="s">
        <v>351</v>
      </c>
      <c r="E13" s="42" t="s">
        <v>312</v>
      </c>
      <c r="F13" s="42">
        <v>1213</v>
      </c>
      <c r="G13" s="42" t="s">
        <v>352</v>
      </c>
      <c r="H13" s="42" t="s">
        <v>353</v>
      </c>
      <c r="I13" s="1">
        <v>20.100000000000001</v>
      </c>
      <c r="J13" s="38">
        <v>803.79</v>
      </c>
      <c r="K13" s="1">
        <v>42202.95</v>
      </c>
      <c r="L13" s="1">
        <v>0</v>
      </c>
      <c r="M13" s="1">
        <v>0</v>
      </c>
      <c r="N13" s="38">
        <v>0</v>
      </c>
      <c r="O13" s="38">
        <v>0</v>
      </c>
      <c r="P13" s="38">
        <v>1935.65</v>
      </c>
      <c r="Q13" s="38">
        <v>126.41</v>
      </c>
      <c r="R13" s="38">
        <v>0</v>
      </c>
      <c r="S13" s="38">
        <v>163.81</v>
      </c>
      <c r="U13" s="38">
        <f t="shared" si="0"/>
        <v>3070.7780849999995</v>
      </c>
      <c r="V13" s="38">
        <v>360</v>
      </c>
      <c r="W13" s="40">
        <v>600</v>
      </c>
      <c r="X13" s="1">
        <f t="shared" si="1"/>
        <v>422.02949999999998</v>
      </c>
      <c r="Y13" s="38">
        <f t="shared" si="2"/>
        <v>46819.56758499999</v>
      </c>
    </row>
    <row r="14" spans="1:25" ht="14.4">
      <c r="A14" s="13">
        <v>54</v>
      </c>
      <c r="B14" s="37">
        <v>43354</v>
      </c>
      <c r="C14" s="13" t="s">
        <v>354</v>
      </c>
      <c r="D14" s="13" t="s">
        <v>355</v>
      </c>
      <c r="E14" s="41" t="s">
        <v>312</v>
      </c>
      <c r="F14" s="41">
        <v>1213</v>
      </c>
      <c r="G14" s="41" t="s">
        <v>352</v>
      </c>
      <c r="H14" s="41" t="s">
        <v>324</v>
      </c>
      <c r="I14" s="1">
        <v>20.100000000000001</v>
      </c>
      <c r="J14" s="38">
        <v>803.79</v>
      </c>
      <c r="K14" s="1">
        <v>44000</v>
      </c>
      <c r="L14" s="1">
        <v>0</v>
      </c>
      <c r="M14" s="1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258.85000000000002</v>
      </c>
      <c r="T14" s="13"/>
      <c r="U14" s="38">
        <f t="shared" si="0"/>
        <v>3366</v>
      </c>
      <c r="V14" s="38">
        <v>360</v>
      </c>
      <c r="W14" s="40">
        <v>600</v>
      </c>
      <c r="X14" s="1">
        <f t="shared" si="1"/>
        <v>440</v>
      </c>
      <c r="Y14" s="38">
        <f t="shared" si="2"/>
        <v>49024.85</v>
      </c>
    </row>
    <row r="15" spans="1:25" ht="14.4">
      <c r="A15" s="36"/>
      <c r="B15" s="37">
        <v>44460</v>
      </c>
      <c r="C15" s="44" t="s">
        <v>356</v>
      </c>
      <c r="D15" s="44" t="s">
        <v>357</v>
      </c>
      <c r="E15" s="41" t="s">
        <v>312</v>
      </c>
      <c r="F15" s="41">
        <v>1015</v>
      </c>
      <c r="G15" s="41" t="s">
        <v>317</v>
      </c>
      <c r="H15" s="41" t="s">
        <v>324</v>
      </c>
      <c r="I15" s="1"/>
      <c r="J15" s="38"/>
      <c r="K15" s="1">
        <v>48000</v>
      </c>
      <c r="L15" s="1">
        <v>4236.2299999999996</v>
      </c>
      <c r="M15" s="1">
        <v>12509.55</v>
      </c>
      <c r="N15" s="38">
        <v>0</v>
      </c>
      <c r="O15" s="38">
        <v>0</v>
      </c>
      <c r="P15" s="38">
        <v>1099.96</v>
      </c>
      <c r="Q15" s="38">
        <v>126.41</v>
      </c>
      <c r="R15" s="38">
        <v>0</v>
      </c>
      <c r="S15" s="38">
        <v>571.03</v>
      </c>
      <c r="U15" s="38">
        <f t="shared" si="0"/>
        <v>3254.1111000000001</v>
      </c>
      <c r="V15" s="38">
        <v>360</v>
      </c>
      <c r="W15" s="40">
        <v>600</v>
      </c>
      <c r="X15" s="1">
        <f t="shared" si="1"/>
        <v>480</v>
      </c>
      <c r="Y15" s="38">
        <f t="shared" si="2"/>
        <v>65774.691099999996</v>
      </c>
    </row>
    <row r="16" spans="1:25" ht="14.4">
      <c r="A16" s="13">
        <v>35</v>
      </c>
      <c r="B16" s="37">
        <v>42971</v>
      </c>
      <c r="C16" s="13" t="s">
        <v>358</v>
      </c>
      <c r="D16" s="13" t="s">
        <v>359</v>
      </c>
      <c r="E16" s="41" t="s">
        <v>312</v>
      </c>
      <c r="F16" s="41" t="s">
        <v>360</v>
      </c>
      <c r="G16" s="41" t="s">
        <v>361</v>
      </c>
      <c r="H16" s="41" t="s">
        <v>362</v>
      </c>
      <c r="I16" s="1">
        <v>24.48</v>
      </c>
      <c r="J16" s="38">
        <v>979.29</v>
      </c>
      <c r="K16" s="1">
        <v>51417.64</v>
      </c>
      <c r="L16" s="1">
        <v>4236.2299999999996</v>
      </c>
      <c r="M16" s="1">
        <v>12509.55</v>
      </c>
      <c r="N16" s="38">
        <v>0</v>
      </c>
      <c r="O16" s="38">
        <v>0</v>
      </c>
      <c r="P16" s="38">
        <v>1099.96</v>
      </c>
      <c r="Q16" s="38">
        <v>226.51</v>
      </c>
      <c r="R16" s="38">
        <v>0</v>
      </c>
      <c r="S16" s="38">
        <v>365.11</v>
      </c>
      <c r="U16" s="38">
        <f t="shared" si="0"/>
        <v>3507.9029100000002</v>
      </c>
      <c r="V16" s="38">
        <v>360</v>
      </c>
      <c r="W16" s="40"/>
      <c r="X16" s="1">
        <f t="shared" si="1"/>
        <v>514.17640000000006</v>
      </c>
      <c r="Y16" s="38">
        <f t="shared" si="2"/>
        <v>68674.379310000004</v>
      </c>
    </row>
    <row r="17" spans="1:25" ht="14.4">
      <c r="A17" s="13">
        <v>172</v>
      </c>
      <c r="B17" s="37">
        <v>45593</v>
      </c>
      <c r="C17" s="13" t="s">
        <v>363</v>
      </c>
      <c r="D17" s="13" t="s">
        <v>364</v>
      </c>
      <c r="E17" s="41" t="s">
        <v>344</v>
      </c>
      <c r="F17" s="42">
        <v>9013</v>
      </c>
      <c r="G17" s="42" t="s">
        <v>365</v>
      </c>
      <c r="H17" s="41" t="s">
        <v>346</v>
      </c>
      <c r="I17" s="1">
        <v>16.48</v>
      </c>
      <c r="J17" s="38">
        <v>659.2</v>
      </c>
      <c r="K17" s="1">
        <v>34278.400000000001</v>
      </c>
      <c r="L17" s="1">
        <v>1009.58</v>
      </c>
      <c r="M17" s="1">
        <v>7766.31</v>
      </c>
      <c r="N17" s="38"/>
      <c r="O17" s="38"/>
      <c r="P17" s="38">
        <v>0</v>
      </c>
      <c r="Q17" s="38">
        <v>0</v>
      </c>
      <c r="R17" s="38"/>
      <c r="S17" s="38">
        <v>512.16</v>
      </c>
      <c r="U17" s="38">
        <f t="shared" si="0"/>
        <v>2545.0647300000001</v>
      </c>
      <c r="V17" s="38">
        <v>360</v>
      </c>
      <c r="W17" s="40"/>
      <c r="X17" s="1">
        <f t="shared" si="1"/>
        <v>342.78400000000005</v>
      </c>
      <c r="Y17" s="38">
        <f t="shared" si="2"/>
        <v>45804.718730000001</v>
      </c>
    </row>
    <row r="18" spans="1:25" ht="14.4">
      <c r="A18" s="36">
        <v>81</v>
      </c>
      <c r="B18" s="37">
        <v>43879</v>
      </c>
      <c r="C18" s="13" t="s">
        <v>366</v>
      </c>
      <c r="D18" s="13" t="s">
        <v>367</v>
      </c>
      <c r="E18" s="41" t="s">
        <v>312</v>
      </c>
      <c r="F18" s="41">
        <v>2401</v>
      </c>
      <c r="G18" s="42" t="s">
        <v>368</v>
      </c>
      <c r="H18" s="41" t="s">
        <v>369</v>
      </c>
      <c r="I18" s="1">
        <v>36.51</v>
      </c>
      <c r="J18" s="38">
        <v>1460.39</v>
      </c>
      <c r="K18" s="1">
        <v>76677.33</v>
      </c>
      <c r="L18" s="1">
        <v>10698.12</v>
      </c>
      <c r="M18" s="1">
        <v>17362.439999999999</v>
      </c>
      <c r="N18" s="38">
        <v>0</v>
      </c>
      <c r="O18" s="38">
        <v>0</v>
      </c>
      <c r="P18" s="38">
        <v>1935.65</v>
      </c>
      <c r="Q18" s="38">
        <v>226.51</v>
      </c>
      <c r="R18" s="38">
        <v>0</v>
      </c>
      <c r="S18" s="38">
        <v>479.69</v>
      </c>
      <c r="U18" s="38">
        <f t="shared" si="0"/>
        <v>4882.0043249999999</v>
      </c>
      <c r="V18" s="38">
        <v>360</v>
      </c>
      <c r="W18" s="40"/>
      <c r="X18" s="1">
        <f t="shared" si="1"/>
        <v>766.77330000000006</v>
      </c>
      <c r="Y18" s="38">
        <f t="shared" si="2"/>
        <v>100528.23762500001</v>
      </c>
    </row>
    <row r="19" spans="1:25" ht="14.4">
      <c r="A19" s="36"/>
      <c r="B19" s="46">
        <v>45726</v>
      </c>
      <c r="C19" s="13" t="s">
        <v>370</v>
      </c>
      <c r="D19" s="13" t="s">
        <v>371</v>
      </c>
      <c r="E19" s="41" t="s">
        <v>344</v>
      </c>
      <c r="F19" s="41">
        <v>9001</v>
      </c>
      <c r="G19" s="41" t="s">
        <v>372</v>
      </c>
      <c r="H19" s="41" t="s">
        <v>346</v>
      </c>
      <c r="I19" s="47">
        <v>16</v>
      </c>
      <c r="J19" s="47">
        <v>640</v>
      </c>
      <c r="K19" s="1">
        <f>J19*52</f>
        <v>33280</v>
      </c>
      <c r="L19" s="1">
        <v>4236.2299999999996</v>
      </c>
      <c r="M19" s="1">
        <v>12509.55</v>
      </c>
      <c r="N19" s="38">
        <v>0</v>
      </c>
      <c r="O19" s="38">
        <v>0</v>
      </c>
      <c r="P19" s="38">
        <v>1099.96</v>
      </c>
      <c r="Q19" s="38">
        <v>126.41</v>
      </c>
      <c r="R19" s="38">
        <v>0</v>
      </c>
      <c r="S19" s="38">
        <v>571.03</v>
      </c>
      <c r="T19" s="13"/>
      <c r="U19" s="38">
        <f t="shared" si="0"/>
        <v>2128.0311000000002</v>
      </c>
      <c r="V19" s="38">
        <v>360</v>
      </c>
      <c r="W19" s="40">
        <v>600</v>
      </c>
      <c r="X19" s="1">
        <f t="shared" si="1"/>
        <v>332.8</v>
      </c>
      <c r="Y19" s="38">
        <f t="shared" si="2"/>
        <v>49781.411100000005</v>
      </c>
    </row>
    <row r="20" spans="1:25" ht="14.4">
      <c r="A20" s="48">
        <v>163</v>
      </c>
      <c r="B20" s="49"/>
      <c r="C20" s="50" t="s">
        <v>373</v>
      </c>
      <c r="D20" s="50" t="s">
        <v>371</v>
      </c>
      <c r="E20" s="51" t="s">
        <v>312</v>
      </c>
      <c r="F20" s="52"/>
      <c r="G20" s="41" t="s">
        <v>349</v>
      </c>
      <c r="H20" s="41" t="s">
        <v>341</v>
      </c>
      <c r="I20" s="39">
        <f>J20/40</f>
        <v>20.673076923076923</v>
      </c>
      <c r="J20" s="53">
        <f>K20/52</f>
        <v>826.92307692307691</v>
      </c>
      <c r="K20" s="54">
        <v>43000</v>
      </c>
      <c r="L20" s="1">
        <v>4236.2299999999996</v>
      </c>
      <c r="M20" s="1">
        <v>12509.55</v>
      </c>
      <c r="N20" s="38">
        <v>0</v>
      </c>
      <c r="O20" s="38">
        <v>0</v>
      </c>
      <c r="P20" s="38">
        <v>1099.96</v>
      </c>
      <c r="Q20" s="38">
        <v>226.51</v>
      </c>
      <c r="R20" s="38">
        <v>0</v>
      </c>
      <c r="S20" s="38">
        <v>365.11</v>
      </c>
      <c r="U20" s="38">
        <f t="shared" si="0"/>
        <v>2863.95345</v>
      </c>
      <c r="V20" s="38">
        <v>360</v>
      </c>
      <c r="W20" s="40"/>
      <c r="X20" s="1">
        <f t="shared" si="1"/>
        <v>430</v>
      </c>
      <c r="Y20" s="38">
        <f t="shared" si="2"/>
        <v>59528.613450000004</v>
      </c>
    </row>
    <row r="21" spans="1:25" ht="15.75" customHeight="1">
      <c r="A21" s="36">
        <v>17</v>
      </c>
      <c r="B21" s="37">
        <v>42611</v>
      </c>
      <c r="C21" s="13" t="s">
        <v>374</v>
      </c>
      <c r="D21" s="13" t="s">
        <v>375</v>
      </c>
      <c r="E21" s="41" t="s">
        <v>344</v>
      </c>
      <c r="F21" s="41">
        <v>6001</v>
      </c>
      <c r="G21" s="42" t="s">
        <v>376</v>
      </c>
      <c r="H21" s="41" t="s">
        <v>377</v>
      </c>
      <c r="I21" s="1">
        <v>20.77</v>
      </c>
      <c r="J21" s="38">
        <v>814.94</v>
      </c>
      <c r="K21" s="1">
        <v>43199.519999999997</v>
      </c>
      <c r="L21" s="1">
        <v>6039.75</v>
      </c>
      <c r="M21" s="1">
        <v>12063.92</v>
      </c>
      <c r="N21" s="38">
        <v>0</v>
      </c>
      <c r="O21" s="38">
        <v>0</v>
      </c>
      <c r="P21" s="38">
        <v>1099.96</v>
      </c>
      <c r="Q21" s="38">
        <v>126.41</v>
      </c>
      <c r="R21" s="38">
        <v>116.69</v>
      </c>
      <c r="S21" s="38">
        <v>263.08</v>
      </c>
      <c r="U21" s="38">
        <f t="shared" si="0"/>
        <v>2748.9050999999995</v>
      </c>
      <c r="V21" s="38">
        <v>360</v>
      </c>
      <c r="W21" s="40"/>
      <c r="X21" s="1">
        <f t="shared" si="1"/>
        <v>431.99519999999995</v>
      </c>
      <c r="Y21" s="38">
        <f t="shared" si="2"/>
        <v>59067.420299999991</v>
      </c>
    </row>
    <row r="22" spans="1:25" ht="15.75" customHeight="1">
      <c r="A22" s="36">
        <v>182</v>
      </c>
      <c r="B22" s="37">
        <v>45684</v>
      </c>
      <c r="C22" s="13" t="s">
        <v>378</v>
      </c>
      <c r="D22" s="13" t="s">
        <v>379</v>
      </c>
      <c r="E22" s="41" t="s">
        <v>312</v>
      </c>
      <c r="F22" s="41">
        <v>1015</v>
      </c>
      <c r="G22" s="41" t="s">
        <v>313</v>
      </c>
      <c r="H22" s="41" t="s">
        <v>341</v>
      </c>
      <c r="I22" s="1">
        <v>20.100000000000001</v>
      </c>
      <c r="J22" s="38">
        <v>803.78</v>
      </c>
      <c r="K22" s="1">
        <v>41796.620000000003</v>
      </c>
      <c r="L22" s="1">
        <v>1009.84</v>
      </c>
      <c r="M22" s="1">
        <v>8775.89</v>
      </c>
      <c r="N22" s="38"/>
      <c r="O22" s="38"/>
      <c r="P22" s="38">
        <v>0</v>
      </c>
      <c r="Q22" s="38">
        <v>0</v>
      </c>
      <c r="R22" s="38"/>
      <c r="S22" s="38">
        <v>308.75</v>
      </c>
      <c r="U22" s="38">
        <f t="shared" si="0"/>
        <v>3120.1886700000005</v>
      </c>
      <c r="V22" s="38">
        <v>360</v>
      </c>
      <c r="W22" s="40"/>
      <c r="X22" s="1">
        <f t="shared" si="1"/>
        <v>417.96620000000001</v>
      </c>
      <c r="Y22" s="38">
        <f t="shared" si="2"/>
        <v>54779.414870000008</v>
      </c>
    </row>
    <row r="23" spans="1:25" ht="15.75" customHeight="1">
      <c r="A23" s="36"/>
      <c r="B23" s="37"/>
      <c r="C23" s="55" t="s">
        <v>380</v>
      </c>
      <c r="D23" s="55" t="s">
        <v>381</v>
      </c>
      <c r="E23" s="41" t="s">
        <v>312</v>
      </c>
      <c r="F23" s="41">
        <v>1001</v>
      </c>
      <c r="G23" s="42" t="s">
        <v>317</v>
      </c>
      <c r="H23" s="41" t="s">
        <v>382</v>
      </c>
      <c r="I23" s="1"/>
      <c r="J23" s="38"/>
      <c r="K23" s="45">
        <v>45000</v>
      </c>
      <c r="L23" s="1">
        <v>1188.04</v>
      </c>
      <c r="M23" s="1">
        <v>7863.72</v>
      </c>
      <c r="N23" s="38"/>
      <c r="O23" s="38"/>
      <c r="P23" s="38">
        <v>600.03</v>
      </c>
      <c r="Q23" s="38">
        <v>73.790000000000006</v>
      </c>
      <c r="R23" s="38">
        <v>0</v>
      </c>
      <c r="S23" s="38">
        <v>571.03</v>
      </c>
      <c r="U23" s="38">
        <f t="shared" si="0"/>
        <v>3300.0677099999998</v>
      </c>
      <c r="V23" s="38">
        <v>360</v>
      </c>
      <c r="W23" s="40"/>
      <c r="X23" s="1">
        <f t="shared" si="1"/>
        <v>450</v>
      </c>
      <c r="Y23" s="38">
        <f t="shared" si="2"/>
        <v>57544.817710000003</v>
      </c>
    </row>
    <row r="24" spans="1:25" ht="15.75" customHeight="1">
      <c r="A24" s="36">
        <v>2</v>
      </c>
      <c r="B24" s="37">
        <v>42597</v>
      </c>
      <c r="C24" s="13" t="s">
        <v>383</v>
      </c>
      <c r="D24" s="13" t="s">
        <v>384</v>
      </c>
      <c r="E24" s="41" t="s">
        <v>312</v>
      </c>
      <c r="F24" s="41">
        <v>5601</v>
      </c>
      <c r="G24" s="41" t="s">
        <v>385</v>
      </c>
      <c r="H24" s="41" t="s">
        <v>386</v>
      </c>
      <c r="I24" s="1">
        <v>37.14</v>
      </c>
      <c r="J24" s="38">
        <v>1485.58</v>
      </c>
      <c r="K24" s="1">
        <v>78750.13</v>
      </c>
      <c r="L24" s="1">
        <v>4236.2299999999996</v>
      </c>
      <c r="M24" s="1">
        <v>12509.55</v>
      </c>
      <c r="N24" s="38">
        <v>0</v>
      </c>
      <c r="O24" s="38">
        <v>0</v>
      </c>
      <c r="P24" s="38">
        <v>1099.96</v>
      </c>
      <c r="Q24" s="38">
        <v>126.41</v>
      </c>
      <c r="R24" s="38">
        <v>0</v>
      </c>
      <c r="S24" s="38">
        <v>571.03</v>
      </c>
      <c r="T24" s="13"/>
      <c r="U24" s="38">
        <f t="shared" si="0"/>
        <v>5606.4960449999999</v>
      </c>
      <c r="V24" s="38">
        <v>360</v>
      </c>
      <c r="W24" s="40"/>
      <c r="X24" s="1">
        <f t="shared" si="1"/>
        <v>787.50130000000001</v>
      </c>
      <c r="Y24" s="38">
        <f t="shared" si="2"/>
        <v>98584.707345000003</v>
      </c>
    </row>
    <row r="25" spans="1:25" ht="15.75" customHeight="1">
      <c r="A25" s="36">
        <v>8</v>
      </c>
      <c r="B25" s="37">
        <v>42597</v>
      </c>
      <c r="C25" s="13" t="s">
        <v>387</v>
      </c>
      <c r="D25" s="13" t="s">
        <v>384</v>
      </c>
      <c r="E25" s="41" t="s">
        <v>312</v>
      </c>
      <c r="F25" s="41">
        <v>1001</v>
      </c>
      <c r="G25" s="42" t="s">
        <v>317</v>
      </c>
      <c r="H25" s="41" t="s">
        <v>388</v>
      </c>
      <c r="I25" s="1">
        <v>24.87</v>
      </c>
      <c r="J25" s="38">
        <v>995.02</v>
      </c>
      <c r="K25" s="1">
        <v>52745.78</v>
      </c>
      <c r="L25" s="1">
        <v>1009.58</v>
      </c>
      <c r="M25" s="1">
        <v>7766.31</v>
      </c>
      <c r="N25" s="38">
        <v>0</v>
      </c>
      <c r="O25" s="38">
        <v>5200</v>
      </c>
      <c r="P25" s="38">
        <v>0</v>
      </c>
      <c r="Q25" s="38">
        <v>73.790000000000006</v>
      </c>
      <c r="R25" s="38">
        <v>93.19</v>
      </c>
      <c r="S25" s="38">
        <v>374.09</v>
      </c>
      <c r="T25" s="38">
        <v>1800</v>
      </c>
      <c r="U25" s="38">
        <f t="shared" si="0"/>
        <v>3814.4743649999996</v>
      </c>
      <c r="V25" s="38">
        <v>360</v>
      </c>
      <c r="W25" s="40"/>
      <c r="X25" s="1">
        <f t="shared" si="1"/>
        <v>527.45780000000002</v>
      </c>
      <c r="Y25" s="38">
        <f t="shared" si="2"/>
        <v>67388.112164999999</v>
      </c>
    </row>
    <row r="26" spans="1:25" ht="15.75" customHeight="1">
      <c r="A26" s="36">
        <v>66</v>
      </c>
      <c r="B26" s="37">
        <v>43693</v>
      </c>
      <c r="C26" s="13" t="s">
        <v>389</v>
      </c>
      <c r="D26" s="13" t="s">
        <v>390</v>
      </c>
      <c r="E26" s="41" t="s">
        <v>344</v>
      </c>
      <c r="F26" s="41">
        <v>6001</v>
      </c>
      <c r="G26" s="41" t="s">
        <v>376</v>
      </c>
      <c r="H26" s="41" t="s">
        <v>377</v>
      </c>
      <c r="I26" s="1">
        <v>15.23</v>
      </c>
      <c r="J26" s="38">
        <v>609.35</v>
      </c>
      <c r="K26" s="1">
        <v>31993.73</v>
      </c>
      <c r="L26" s="1">
        <v>1188.04</v>
      </c>
      <c r="M26" s="1">
        <v>7863.72</v>
      </c>
      <c r="N26" s="38">
        <v>0</v>
      </c>
      <c r="O26" s="38">
        <v>0</v>
      </c>
      <c r="P26" s="38">
        <v>600.03</v>
      </c>
      <c r="Q26" s="38">
        <v>73.790000000000006</v>
      </c>
      <c r="R26" s="38">
        <v>0</v>
      </c>
      <c r="S26" s="38">
        <v>179.92</v>
      </c>
      <c r="T26" s="13"/>
      <c r="U26" s="38">
        <f t="shared" si="0"/>
        <v>2305.0880549999997</v>
      </c>
      <c r="V26" s="38">
        <v>360</v>
      </c>
      <c r="W26" s="40"/>
      <c r="X26" s="1">
        <f t="shared" si="1"/>
        <v>319.93729999999999</v>
      </c>
      <c r="Y26" s="38">
        <f t="shared" si="2"/>
        <v>43022.395354999993</v>
      </c>
    </row>
    <row r="27" spans="1:25" ht="15.75" customHeight="1">
      <c r="A27" s="36">
        <v>170</v>
      </c>
      <c r="B27" s="37">
        <v>45565</v>
      </c>
      <c r="C27" s="13" t="s">
        <v>391</v>
      </c>
      <c r="D27" s="13" t="s">
        <v>392</v>
      </c>
      <c r="E27" s="41" t="s">
        <v>312</v>
      </c>
      <c r="F27" s="41">
        <v>2006</v>
      </c>
      <c r="G27" s="41" t="s">
        <v>349</v>
      </c>
      <c r="H27" s="41" t="s">
        <v>341</v>
      </c>
      <c r="I27" s="1">
        <v>19.809999999999999</v>
      </c>
      <c r="J27" s="38">
        <v>792.31</v>
      </c>
      <c r="K27" s="1">
        <v>41199.96</v>
      </c>
      <c r="L27" s="1">
        <v>0</v>
      </c>
      <c r="M27" s="1">
        <v>0</v>
      </c>
      <c r="N27" s="38"/>
      <c r="O27" s="38"/>
      <c r="P27" s="38">
        <v>0</v>
      </c>
      <c r="Q27" s="38">
        <v>0</v>
      </c>
      <c r="R27" s="38"/>
      <c r="S27" s="38">
        <v>304.52</v>
      </c>
      <c r="U27" s="38">
        <f t="shared" si="0"/>
        <v>3151.7969399999997</v>
      </c>
      <c r="V27" s="38">
        <v>360</v>
      </c>
      <c r="W27" s="40">
        <v>600</v>
      </c>
      <c r="X27" s="1">
        <f t="shared" si="1"/>
        <v>411.99959999999999</v>
      </c>
      <c r="Y27" s="38">
        <f t="shared" si="2"/>
        <v>46028.276539999999</v>
      </c>
    </row>
    <row r="28" spans="1:25" ht="15.75" customHeight="1">
      <c r="A28" s="36">
        <v>153</v>
      </c>
      <c r="B28" s="37">
        <v>45159</v>
      </c>
      <c r="C28" s="13" t="s">
        <v>393</v>
      </c>
      <c r="D28" s="13" t="s">
        <v>394</v>
      </c>
      <c r="E28" s="41" t="s">
        <v>312</v>
      </c>
      <c r="F28" s="41">
        <v>2013</v>
      </c>
      <c r="G28" s="41" t="s">
        <v>340</v>
      </c>
      <c r="H28" s="41" t="s">
        <v>324</v>
      </c>
      <c r="I28" s="1">
        <v>20.399999999999999</v>
      </c>
      <c r="J28" s="38">
        <v>816.08</v>
      </c>
      <c r="K28" s="1">
        <v>42436.12</v>
      </c>
      <c r="L28" s="1">
        <v>5133.7</v>
      </c>
      <c r="M28" s="1">
        <v>12418.08</v>
      </c>
      <c r="N28" s="38">
        <v>0</v>
      </c>
      <c r="O28" s="38">
        <v>0</v>
      </c>
      <c r="P28" s="38">
        <v>1099.96</v>
      </c>
      <c r="Q28" s="38">
        <v>126.41</v>
      </c>
      <c r="R28" s="38">
        <v>0</v>
      </c>
      <c r="S28" s="38">
        <v>0</v>
      </c>
      <c r="T28" s="38">
        <v>3000</v>
      </c>
      <c r="U28" s="38">
        <f t="shared" si="0"/>
        <v>2530.3178250000001</v>
      </c>
      <c r="V28" s="38">
        <v>360</v>
      </c>
      <c r="W28" s="40"/>
      <c r="X28" s="1">
        <f t="shared" si="1"/>
        <v>424.36120000000005</v>
      </c>
      <c r="Y28" s="38">
        <f t="shared" si="2"/>
        <v>61168.879025000002</v>
      </c>
    </row>
    <row r="29" spans="1:25" ht="15.75" customHeight="1">
      <c r="A29" s="13"/>
      <c r="B29" s="37"/>
      <c r="C29" s="44" t="s">
        <v>395</v>
      </c>
      <c r="D29" s="44" t="s">
        <v>394</v>
      </c>
      <c r="E29" s="41"/>
      <c r="F29" s="41"/>
      <c r="G29" s="42" t="s">
        <v>317</v>
      </c>
      <c r="H29" s="41" t="s">
        <v>396</v>
      </c>
      <c r="I29" s="1"/>
      <c r="J29" s="38"/>
      <c r="K29" s="1">
        <v>45000</v>
      </c>
      <c r="L29" s="1">
        <v>1009.58</v>
      </c>
      <c r="M29" s="1">
        <v>7766.31</v>
      </c>
      <c r="N29" s="38">
        <v>0</v>
      </c>
      <c r="O29" s="38">
        <v>0</v>
      </c>
      <c r="P29" s="38">
        <v>600.03</v>
      </c>
      <c r="Q29" s="38">
        <v>73.790000000000006</v>
      </c>
      <c r="R29" s="38">
        <v>0</v>
      </c>
      <c r="S29" s="38">
        <v>571.03</v>
      </c>
      <c r="T29" s="38">
        <v>1800</v>
      </c>
      <c r="U29" s="38">
        <f t="shared" si="0"/>
        <v>3176.0198999999998</v>
      </c>
      <c r="V29" s="38">
        <v>360</v>
      </c>
      <c r="W29" s="40"/>
      <c r="X29" s="1">
        <f t="shared" si="1"/>
        <v>450</v>
      </c>
      <c r="Y29" s="38">
        <f t="shared" si="2"/>
        <v>59123.359899999996</v>
      </c>
    </row>
    <row r="30" spans="1:25" ht="15.75" customHeight="1">
      <c r="A30" s="36">
        <v>178</v>
      </c>
      <c r="B30" s="37">
        <v>45628</v>
      </c>
      <c r="C30" s="13" t="s">
        <v>397</v>
      </c>
      <c r="D30" s="13" t="s">
        <v>398</v>
      </c>
      <c r="E30" s="41" t="s">
        <v>344</v>
      </c>
      <c r="F30" s="41">
        <v>9001</v>
      </c>
      <c r="G30" s="41" t="s">
        <v>372</v>
      </c>
      <c r="H30" s="41" t="s">
        <v>346</v>
      </c>
      <c r="I30" s="1">
        <v>16.48</v>
      </c>
      <c r="J30" s="38">
        <v>659.2</v>
      </c>
      <c r="K30" s="1">
        <v>34278.400000000001</v>
      </c>
      <c r="L30" s="1">
        <v>0</v>
      </c>
      <c r="M30" s="1">
        <v>0</v>
      </c>
      <c r="N30" s="38"/>
      <c r="O30" s="38"/>
      <c r="P30" s="38">
        <v>0</v>
      </c>
      <c r="Q30" s="38">
        <v>0</v>
      </c>
      <c r="R30" s="38"/>
      <c r="S30" s="38">
        <v>0</v>
      </c>
      <c r="U30" s="38">
        <f t="shared" si="0"/>
        <v>2622.2975999999999</v>
      </c>
      <c r="V30" s="38">
        <v>360</v>
      </c>
      <c r="W30" s="40">
        <v>600</v>
      </c>
      <c r="X30" s="1">
        <f t="shared" si="1"/>
        <v>342.78400000000005</v>
      </c>
      <c r="Y30" s="38">
        <f t="shared" si="2"/>
        <v>38203.481599999999</v>
      </c>
    </row>
    <row r="31" spans="1:25" ht="15.75" customHeight="1">
      <c r="A31" s="36">
        <v>184</v>
      </c>
      <c r="B31" s="46">
        <v>45715</v>
      </c>
      <c r="C31" s="13" t="s">
        <v>399</v>
      </c>
      <c r="D31" s="13" t="s">
        <v>400</v>
      </c>
      <c r="E31" s="41" t="s">
        <v>312</v>
      </c>
      <c r="F31" s="41">
        <v>2006</v>
      </c>
      <c r="G31" s="41" t="s">
        <v>349</v>
      </c>
      <c r="H31" s="41" t="s">
        <v>341</v>
      </c>
      <c r="I31" s="47">
        <v>19.510000000000002</v>
      </c>
      <c r="J31" s="47">
        <v>780.37</v>
      </c>
      <c r="K31" s="1">
        <f>J31*52</f>
        <v>40579.24</v>
      </c>
      <c r="L31" s="1">
        <v>1188.04</v>
      </c>
      <c r="M31" s="1">
        <v>7863.72</v>
      </c>
      <c r="N31" s="38"/>
      <c r="O31" s="38"/>
      <c r="P31" s="38">
        <v>600.03</v>
      </c>
      <c r="Q31" s="38">
        <v>73.790000000000006</v>
      </c>
      <c r="R31" s="38">
        <v>0</v>
      </c>
      <c r="S31" s="38"/>
      <c r="T31" s="13"/>
      <c r="U31" s="38">
        <f t="shared" si="0"/>
        <v>2961.8795699999996</v>
      </c>
      <c r="V31" s="38">
        <v>360</v>
      </c>
      <c r="W31" s="40"/>
      <c r="X31" s="1">
        <f t="shared" si="1"/>
        <v>405.79239999999999</v>
      </c>
      <c r="Y31" s="38">
        <f t="shared" si="2"/>
        <v>52170.631969999995</v>
      </c>
    </row>
    <row r="32" spans="1:25" ht="15.75" customHeight="1">
      <c r="A32" s="36"/>
      <c r="B32" s="37"/>
      <c r="C32" s="44" t="s">
        <v>401</v>
      </c>
      <c r="D32" s="44" t="s">
        <v>402</v>
      </c>
      <c r="E32" s="41"/>
      <c r="F32" s="41"/>
      <c r="G32" s="41" t="s">
        <v>317</v>
      </c>
      <c r="H32" s="41" t="s">
        <v>403</v>
      </c>
      <c r="I32" s="1">
        <v>21.63</v>
      </c>
      <c r="J32" s="38">
        <v>865.38</v>
      </c>
      <c r="K32" s="1">
        <v>45000</v>
      </c>
      <c r="L32" s="1">
        <v>1188.04</v>
      </c>
      <c r="M32" s="1">
        <v>7863.72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571.03</v>
      </c>
      <c r="T32" s="13"/>
      <c r="U32" s="38">
        <f t="shared" si="0"/>
        <v>3351.6149399999999</v>
      </c>
      <c r="V32" s="38">
        <v>360</v>
      </c>
      <c r="W32" s="40"/>
      <c r="X32" s="1">
        <f t="shared" si="1"/>
        <v>450</v>
      </c>
      <c r="Y32" s="38">
        <f t="shared" si="2"/>
        <v>57596.364939999999</v>
      </c>
    </row>
    <row r="33" spans="1:26" ht="15.75" customHeight="1">
      <c r="A33" s="13">
        <v>7</v>
      </c>
      <c r="B33" s="37">
        <v>42597</v>
      </c>
      <c r="C33" s="13" t="s">
        <v>404</v>
      </c>
      <c r="D33" s="13" t="s">
        <v>405</v>
      </c>
      <c r="E33" s="41" t="s">
        <v>312</v>
      </c>
      <c r="F33" s="41">
        <v>1001</v>
      </c>
      <c r="G33" s="41" t="s">
        <v>317</v>
      </c>
      <c r="H33" s="42" t="s">
        <v>388</v>
      </c>
      <c r="I33" s="1">
        <v>26.69</v>
      </c>
      <c r="J33" s="38">
        <v>1067.51</v>
      </c>
      <c r="K33" s="1">
        <v>56588.53</v>
      </c>
      <c r="L33" s="1">
        <v>0</v>
      </c>
      <c r="M33" s="1">
        <v>0</v>
      </c>
      <c r="N33" s="38">
        <v>0</v>
      </c>
      <c r="O33" s="38">
        <v>1040</v>
      </c>
      <c r="P33" s="38">
        <v>0</v>
      </c>
      <c r="Q33" s="38">
        <v>0</v>
      </c>
      <c r="R33" s="38">
        <v>145.29</v>
      </c>
      <c r="S33" s="38">
        <v>240.81</v>
      </c>
      <c r="U33" s="38">
        <f t="shared" si="0"/>
        <v>4329.0225449999998</v>
      </c>
      <c r="V33" s="38">
        <v>360</v>
      </c>
      <c r="W33" s="40">
        <v>600</v>
      </c>
      <c r="X33" s="1">
        <f t="shared" si="1"/>
        <v>565.88530000000003</v>
      </c>
      <c r="Y33" s="38">
        <f t="shared" si="2"/>
        <v>62684.247844999998</v>
      </c>
    </row>
    <row r="34" spans="1:26" ht="15.75" customHeight="1">
      <c r="A34" s="48">
        <v>118</v>
      </c>
      <c r="B34" s="49">
        <v>44460</v>
      </c>
      <c r="C34" s="56" t="s">
        <v>406</v>
      </c>
      <c r="D34" s="56" t="s">
        <v>407</v>
      </c>
      <c r="E34" s="52" t="s">
        <v>312</v>
      </c>
      <c r="F34" s="57">
        <v>1015</v>
      </c>
      <c r="G34" s="52" t="s">
        <v>352</v>
      </c>
      <c r="H34" s="41" t="s">
        <v>324</v>
      </c>
      <c r="I34" s="53">
        <v>20.100000000000001</v>
      </c>
      <c r="J34" s="58">
        <v>803.79</v>
      </c>
      <c r="K34" s="53">
        <v>41797.15</v>
      </c>
      <c r="L34" s="53">
        <v>0</v>
      </c>
      <c r="M34" s="53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221.5</v>
      </c>
      <c r="T34" s="58"/>
      <c r="U34" s="38">
        <f t="shared" si="0"/>
        <v>3197.4819750000001</v>
      </c>
      <c r="V34" s="58">
        <v>360</v>
      </c>
      <c r="W34" s="59">
        <v>600</v>
      </c>
      <c r="X34" s="53">
        <v>417.97</v>
      </c>
      <c r="Y34" s="38">
        <f t="shared" si="2"/>
        <v>46594.101975000005</v>
      </c>
    </row>
    <row r="35" spans="1:26" ht="15.75" customHeight="1">
      <c r="A35" s="36">
        <v>167</v>
      </c>
      <c r="B35" s="37">
        <v>45523</v>
      </c>
      <c r="C35" s="60" t="s">
        <v>408</v>
      </c>
      <c r="D35" s="60" t="s">
        <v>409</v>
      </c>
      <c r="E35" s="41" t="s">
        <v>312</v>
      </c>
      <c r="F35" s="41">
        <v>1001</v>
      </c>
      <c r="G35" s="42" t="s">
        <v>317</v>
      </c>
      <c r="H35" s="41" t="s">
        <v>410</v>
      </c>
      <c r="I35" s="1">
        <v>21.78</v>
      </c>
      <c r="J35" s="38">
        <v>871.53</v>
      </c>
      <c r="K35" s="1">
        <v>45319.79</v>
      </c>
      <c r="L35" s="1">
        <v>1188.04</v>
      </c>
      <c r="M35" s="1">
        <v>7863.72</v>
      </c>
      <c r="N35" s="38">
        <v>0</v>
      </c>
      <c r="O35" s="38">
        <v>0</v>
      </c>
      <c r="P35" s="38">
        <v>600.03</v>
      </c>
      <c r="Q35" s="38">
        <v>73.790000000000006</v>
      </c>
      <c r="R35" s="38">
        <v>0</v>
      </c>
      <c r="S35" s="38">
        <v>334.75</v>
      </c>
      <c r="T35" s="13"/>
      <c r="U35" s="38">
        <f t="shared" si="0"/>
        <v>3324.531645</v>
      </c>
      <c r="V35" s="38">
        <v>360</v>
      </c>
      <c r="W35" s="40"/>
      <c r="X35" s="1">
        <f t="shared" ref="X35:X54" si="3">+K35*0.01</f>
        <v>453.1979</v>
      </c>
      <c r="Y35" s="38">
        <f t="shared" si="2"/>
        <v>57655.989545000004</v>
      </c>
    </row>
    <row r="36" spans="1:26" ht="15.75" customHeight="1">
      <c r="A36" s="36">
        <v>161</v>
      </c>
      <c r="B36" s="37">
        <v>45281</v>
      </c>
      <c r="C36" s="60" t="s">
        <v>411</v>
      </c>
      <c r="D36" s="60" t="s">
        <v>412</v>
      </c>
      <c r="E36" s="41" t="s">
        <v>312</v>
      </c>
      <c r="F36" s="41">
        <v>1001</v>
      </c>
      <c r="G36" s="42" t="s">
        <v>317</v>
      </c>
      <c r="H36" s="41" t="s">
        <v>341</v>
      </c>
      <c r="I36" s="1">
        <v>19.809999999999999</v>
      </c>
      <c r="J36" s="38">
        <v>792.31</v>
      </c>
      <c r="K36" s="1">
        <v>41199.96</v>
      </c>
      <c r="L36" s="1">
        <v>0</v>
      </c>
      <c r="M36" s="1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266.51</v>
      </c>
      <c r="U36" s="38">
        <f t="shared" si="0"/>
        <v>3151.7969399999997</v>
      </c>
      <c r="V36" s="38">
        <v>360</v>
      </c>
      <c r="W36" s="40">
        <v>600</v>
      </c>
      <c r="X36" s="1">
        <f t="shared" si="3"/>
        <v>411.99959999999999</v>
      </c>
      <c r="Y36" s="38">
        <f t="shared" si="2"/>
        <v>45990.266540000004</v>
      </c>
    </row>
    <row r="37" spans="1:26" ht="15.75" customHeight="1">
      <c r="A37" s="36">
        <v>132</v>
      </c>
      <c r="B37" s="37">
        <v>44816</v>
      </c>
      <c r="C37" s="13" t="s">
        <v>413</v>
      </c>
      <c r="D37" s="13" t="s">
        <v>414</v>
      </c>
      <c r="E37" s="41" t="s">
        <v>312</v>
      </c>
      <c r="F37" s="41">
        <v>1015</v>
      </c>
      <c r="G37" s="42" t="s">
        <v>313</v>
      </c>
      <c r="H37" s="41" t="s">
        <v>314</v>
      </c>
      <c r="I37" s="1">
        <v>20.100000000000001</v>
      </c>
      <c r="J37" s="38">
        <v>803.79</v>
      </c>
      <c r="K37" s="1">
        <v>41797.15</v>
      </c>
      <c r="L37" s="1">
        <v>6039.75</v>
      </c>
      <c r="M37" s="1">
        <v>12063.92</v>
      </c>
      <c r="N37" s="38">
        <v>0</v>
      </c>
      <c r="O37" s="38">
        <v>0</v>
      </c>
      <c r="P37" s="38">
        <v>1099.96</v>
      </c>
      <c r="Q37" s="38">
        <v>0</v>
      </c>
      <c r="R37" s="38">
        <v>0</v>
      </c>
      <c r="S37" s="38">
        <v>290.93</v>
      </c>
      <c r="T37" s="13"/>
      <c r="U37" s="38">
        <f t="shared" si="0"/>
        <v>2651.2941599999999</v>
      </c>
      <c r="V37" s="38">
        <v>360</v>
      </c>
      <c r="W37" s="40"/>
      <c r="X37" s="1">
        <f t="shared" si="3"/>
        <v>417.97150000000005</v>
      </c>
      <c r="Y37" s="38">
        <f t="shared" si="2"/>
        <v>57581.265659999997</v>
      </c>
    </row>
    <row r="38" spans="1:26" ht="15.75" customHeight="1">
      <c r="A38" s="13">
        <v>151</v>
      </c>
      <c r="B38" s="37">
        <v>45159</v>
      </c>
      <c r="C38" s="13" t="s">
        <v>408</v>
      </c>
      <c r="D38" s="13" t="s">
        <v>415</v>
      </c>
      <c r="E38" s="41" t="s">
        <v>312</v>
      </c>
      <c r="F38" s="41">
        <v>1001</v>
      </c>
      <c r="G38" s="41" t="s">
        <v>317</v>
      </c>
      <c r="H38" s="41" t="s">
        <v>416</v>
      </c>
      <c r="I38" s="1">
        <v>21.42</v>
      </c>
      <c r="J38" s="38">
        <v>856.88</v>
      </c>
      <c r="K38" s="1">
        <v>44557.64</v>
      </c>
      <c r="L38" s="1">
        <v>1188.04</v>
      </c>
      <c r="M38" s="1">
        <v>7863.72</v>
      </c>
      <c r="N38" s="38">
        <v>0</v>
      </c>
      <c r="O38" s="38">
        <v>0</v>
      </c>
      <c r="P38" s="38">
        <v>600.03</v>
      </c>
      <c r="Q38" s="38">
        <v>73.790000000000006</v>
      </c>
      <c r="R38" s="38">
        <v>0</v>
      </c>
      <c r="S38" s="38">
        <v>227.96</v>
      </c>
      <c r="T38" s="13"/>
      <c r="U38" s="38">
        <f t="shared" si="0"/>
        <v>3266.2271699999997</v>
      </c>
      <c r="V38" s="38">
        <v>360</v>
      </c>
      <c r="W38" s="40"/>
      <c r="X38" s="1">
        <f t="shared" si="3"/>
        <v>445.57639999999998</v>
      </c>
      <c r="Y38" s="38">
        <f t="shared" si="2"/>
        <v>56721.123569999996</v>
      </c>
    </row>
    <row r="39" spans="1:26" ht="15.75" customHeight="1">
      <c r="A39" s="36">
        <v>173</v>
      </c>
      <c r="B39" s="37">
        <v>45594</v>
      </c>
      <c r="C39" s="13" t="s">
        <v>417</v>
      </c>
      <c r="D39" s="13" t="s">
        <v>415</v>
      </c>
      <c r="E39" s="41" t="s">
        <v>312</v>
      </c>
      <c r="F39" s="41">
        <v>2025</v>
      </c>
      <c r="G39" s="42" t="s">
        <v>418</v>
      </c>
      <c r="H39" s="41" t="s">
        <v>419</v>
      </c>
      <c r="I39" s="1">
        <v>36.049999999999997</v>
      </c>
      <c r="J39" s="38">
        <v>1081.5</v>
      </c>
      <c r="K39" s="1">
        <v>56238</v>
      </c>
      <c r="L39" s="1">
        <v>0</v>
      </c>
      <c r="M39" s="1">
        <v>0</v>
      </c>
      <c r="N39" s="38"/>
      <c r="O39" s="38"/>
      <c r="P39" s="38">
        <v>0</v>
      </c>
      <c r="Q39" s="38">
        <v>0</v>
      </c>
      <c r="R39" s="38"/>
      <c r="S39" s="38">
        <v>0</v>
      </c>
      <c r="U39" s="38">
        <f t="shared" si="0"/>
        <v>4302.2070000000003</v>
      </c>
      <c r="V39" s="38">
        <v>360</v>
      </c>
      <c r="W39" s="40">
        <v>600</v>
      </c>
      <c r="X39" s="1">
        <f t="shared" si="3"/>
        <v>562.38</v>
      </c>
      <c r="Y39" s="38">
        <f t="shared" si="2"/>
        <v>62062.587</v>
      </c>
    </row>
    <row r="40" spans="1:26" ht="15.75" customHeight="1">
      <c r="A40" s="36">
        <v>6</v>
      </c>
      <c r="B40" s="37">
        <v>42604</v>
      </c>
      <c r="C40" s="13" t="s">
        <v>420</v>
      </c>
      <c r="D40" s="13" t="s">
        <v>421</v>
      </c>
      <c r="E40" s="41" t="s">
        <v>312</v>
      </c>
      <c r="F40" s="41">
        <v>1001</v>
      </c>
      <c r="G40" s="41" t="s">
        <v>317</v>
      </c>
      <c r="H40" s="41" t="s">
        <v>388</v>
      </c>
      <c r="I40" s="1">
        <v>22.06</v>
      </c>
      <c r="J40" s="38">
        <v>882.59</v>
      </c>
      <c r="K40" s="1">
        <v>46785.65</v>
      </c>
      <c r="L40" s="1">
        <v>4236.2299999999996</v>
      </c>
      <c r="M40" s="1">
        <v>12509.55</v>
      </c>
      <c r="N40" s="38">
        <v>0</v>
      </c>
      <c r="O40" s="38">
        <v>1300</v>
      </c>
      <c r="P40" s="38">
        <v>1935.65</v>
      </c>
      <c r="Q40" s="38">
        <v>73.790000000000006</v>
      </c>
      <c r="R40" s="38">
        <v>72.64</v>
      </c>
      <c r="S40" s="38">
        <v>224.22</v>
      </c>
      <c r="U40" s="38">
        <f t="shared" si="0"/>
        <v>3101.3084699999995</v>
      </c>
      <c r="V40" s="38">
        <v>360</v>
      </c>
      <c r="W40" s="40"/>
      <c r="X40" s="1">
        <f t="shared" si="3"/>
        <v>467.85650000000004</v>
      </c>
      <c r="Y40" s="38">
        <f t="shared" si="2"/>
        <v>63448.584969999996</v>
      </c>
    </row>
    <row r="41" spans="1:26" ht="15.75" customHeight="1">
      <c r="A41" s="36">
        <v>69</v>
      </c>
      <c r="B41" s="37">
        <v>43706</v>
      </c>
      <c r="C41" s="13" t="s">
        <v>422</v>
      </c>
      <c r="D41" s="13" t="s">
        <v>423</v>
      </c>
      <c r="E41" s="41" t="s">
        <v>312</v>
      </c>
      <c r="F41" s="41">
        <v>2020</v>
      </c>
      <c r="G41" s="41" t="s">
        <v>424</v>
      </c>
      <c r="H41" s="41" t="s">
        <v>425</v>
      </c>
      <c r="I41" s="1">
        <v>21.01</v>
      </c>
      <c r="J41" s="38">
        <v>840.56</v>
      </c>
      <c r="K41" s="1">
        <v>44133.61</v>
      </c>
      <c r="L41" s="1">
        <v>1009.58</v>
      </c>
      <c r="M41" s="1">
        <v>7766.31</v>
      </c>
      <c r="N41" s="38">
        <v>0</v>
      </c>
      <c r="O41" s="38">
        <v>0</v>
      </c>
      <c r="P41" s="38">
        <v>600.03</v>
      </c>
      <c r="Q41" s="38">
        <v>73.790000000000006</v>
      </c>
      <c r="R41" s="38">
        <v>0</v>
      </c>
      <c r="S41" s="38">
        <v>266.51</v>
      </c>
      <c r="T41" s="13"/>
      <c r="U41" s="38">
        <f t="shared" si="0"/>
        <v>3247.441065</v>
      </c>
      <c r="V41" s="38">
        <v>360</v>
      </c>
      <c r="W41" s="40"/>
      <c r="X41" s="1">
        <f t="shared" si="3"/>
        <v>441.33609999999999</v>
      </c>
      <c r="Y41" s="38">
        <f t="shared" si="2"/>
        <v>56215.207165</v>
      </c>
    </row>
    <row r="42" spans="1:26" ht="15.75" customHeight="1">
      <c r="A42" s="26">
        <v>164</v>
      </c>
      <c r="B42" s="61">
        <v>45523</v>
      </c>
      <c r="C42" s="13" t="s">
        <v>426</v>
      </c>
      <c r="D42" s="13" t="s">
        <v>427</v>
      </c>
      <c r="E42" s="13" t="s">
        <v>312</v>
      </c>
      <c r="F42" s="26">
        <v>1001</v>
      </c>
      <c r="G42" s="13" t="s">
        <v>317</v>
      </c>
      <c r="H42" s="13" t="s">
        <v>428</v>
      </c>
      <c r="I42" s="62">
        <v>21.78</v>
      </c>
      <c r="J42" s="63">
        <v>871.53</v>
      </c>
      <c r="K42" s="62">
        <v>45319.79</v>
      </c>
      <c r="L42" s="62">
        <v>1009.58</v>
      </c>
      <c r="M42" s="62">
        <v>7766.31</v>
      </c>
      <c r="N42" s="63">
        <v>0</v>
      </c>
      <c r="O42" s="63">
        <v>0</v>
      </c>
      <c r="P42" s="63">
        <v>600.03</v>
      </c>
      <c r="Q42" s="63">
        <v>0</v>
      </c>
      <c r="R42" s="63">
        <v>0</v>
      </c>
      <c r="S42" s="63">
        <v>334.75</v>
      </c>
      <c r="T42" s="63">
        <v>1800</v>
      </c>
      <c r="U42" s="38">
        <f t="shared" si="0"/>
        <v>3206.1287699999998</v>
      </c>
      <c r="V42" s="63">
        <v>360</v>
      </c>
      <c r="W42" s="40"/>
      <c r="X42" s="62">
        <f t="shared" si="3"/>
        <v>453.1979</v>
      </c>
      <c r="Y42" s="38">
        <f t="shared" si="2"/>
        <v>59240.176670000001</v>
      </c>
    </row>
    <row r="43" spans="1:26" ht="15.75" customHeight="1">
      <c r="A43" s="36"/>
      <c r="B43" s="37"/>
      <c r="C43" s="44"/>
      <c r="D43" s="44" t="s">
        <v>429</v>
      </c>
      <c r="E43" s="41"/>
      <c r="F43" s="41"/>
      <c r="G43" s="42" t="s">
        <v>430</v>
      </c>
      <c r="H43" s="41" t="s">
        <v>431</v>
      </c>
      <c r="I43" s="1"/>
      <c r="J43" s="38"/>
      <c r="K43" s="1">
        <v>47000</v>
      </c>
      <c r="L43" s="1">
        <v>4236.2299999999996</v>
      </c>
      <c r="M43" s="1">
        <v>12509.55</v>
      </c>
      <c r="N43" s="38">
        <v>0</v>
      </c>
      <c r="O43" s="38">
        <v>0</v>
      </c>
      <c r="P43" s="38">
        <v>1099.96</v>
      </c>
      <c r="Q43" s="38">
        <v>126.41</v>
      </c>
      <c r="R43" s="38">
        <v>0</v>
      </c>
      <c r="S43" s="38">
        <v>571.03</v>
      </c>
      <c r="T43" s="13"/>
      <c r="U43" s="38">
        <f t="shared" si="0"/>
        <v>3177.6111000000001</v>
      </c>
      <c r="V43" s="38">
        <v>360</v>
      </c>
      <c r="W43" s="40"/>
      <c r="X43" s="1">
        <f t="shared" si="3"/>
        <v>470</v>
      </c>
      <c r="Y43" s="38">
        <f t="shared" si="2"/>
        <v>64088.191100000004</v>
      </c>
    </row>
    <row r="44" spans="1:26" ht="15.75" customHeight="1">
      <c r="A44" s="36"/>
      <c r="B44" s="37">
        <v>45618</v>
      </c>
      <c r="C44" s="13"/>
      <c r="D44" s="13" t="s">
        <v>432</v>
      </c>
      <c r="E44" s="41" t="s">
        <v>344</v>
      </c>
      <c r="F44" s="41">
        <v>1001</v>
      </c>
      <c r="G44" s="41" t="s">
        <v>317</v>
      </c>
      <c r="H44" s="41" t="s">
        <v>433</v>
      </c>
      <c r="I44" s="1">
        <v>25.75</v>
      </c>
      <c r="J44" s="38">
        <v>643.75</v>
      </c>
      <c r="K44" s="1">
        <f>J44*52</f>
        <v>33475</v>
      </c>
      <c r="L44" s="1">
        <v>0</v>
      </c>
      <c r="M44" s="1">
        <v>0</v>
      </c>
      <c r="N44" s="38"/>
      <c r="O44" s="38"/>
      <c r="P44" s="38">
        <v>0</v>
      </c>
      <c r="Q44" s="38">
        <v>0</v>
      </c>
      <c r="R44" s="38"/>
      <c r="S44" s="38">
        <v>0</v>
      </c>
      <c r="U44" s="38">
        <f t="shared" si="0"/>
        <v>2560.8375000000001</v>
      </c>
      <c r="V44" s="38">
        <v>0</v>
      </c>
      <c r="W44" s="40">
        <v>0</v>
      </c>
      <c r="X44" s="1">
        <f t="shared" si="3"/>
        <v>334.75</v>
      </c>
      <c r="Y44" s="38">
        <f t="shared" si="2"/>
        <v>36370.587500000001</v>
      </c>
    </row>
    <row r="45" spans="1:26" ht="15.75" customHeight="1">
      <c r="A45" s="36"/>
      <c r="B45" s="37"/>
      <c r="C45" s="44" t="s">
        <v>434</v>
      </c>
      <c r="D45" s="44" t="s">
        <v>435</v>
      </c>
      <c r="E45" s="41" t="s">
        <v>312</v>
      </c>
      <c r="F45" s="41">
        <v>1001</v>
      </c>
      <c r="G45" s="41" t="s">
        <v>317</v>
      </c>
      <c r="H45" s="41" t="s">
        <v>318</v>
      </c>
      <c r="I45" s="1"/>
      <c r="J45" s="38"/>
      <c r="K45" s="1">
        <v>45000</v>
      </c>
      <c r="L45" s="1">
        <v>4236.2299999999996</v>
      </c>
      <c r="M45" s="1">
        <v>12509.55</v>
      </c>
      <c r="N45" s="38">
        <v>0</v>
      </c>
      <c r="O45" s="38">
        <v>0</v>
      </c>
      <c r="P45" s="38">
        <v>1099.96</v>
      </c>
      <c r="Q45" s="38">
        <v>126.41</v>
      </c>
      <c r="R45" s="38">
        <v>0</v>
      </c>
      <c r="S45" s="38">
        <v>571.03</v>
      </c>
      <c r="U45" s="38">
        <f t="shared" si="0"/>
        <v>3024.6111000000001</v>
      </c>
      <c r="V45" s="38">
        <v>360</v>
      </c>
      <c r="W45" s="40">
        <v>600</v>
      </c>
      <c r="X45" s="1">
        <f t="shared" si="3"/>
        <v>450</v>
      </c>
      <c r="Y45" s="38">
        <f t="shared" si="2"/>
        <v>62515.191100000004</v>
      </c>
    </row>
    <row r="46" spans="1:26" ht="15.75" customHeight="1">
      <c r="A46" s="13">
        <v>162</v>
      </c>
      <c r="B46" s="37">
        <v>41663</v>
      </c>
      <c r="C46" s="13" t="s">
        <v>436</v>
      </c>
      <c r="D46" s="13" t="s">
        <v>437</v>
      </c>
      <c r="E46" s="41" t="s">
        <v>312</v>
      </c>
      <c r="F46" s="41">
        <v>1001</v>
      </c>
      <c r="G46" s="41" t="s">
        <v>317</v>
      </c>
      <c r="H46" s="41" t="s">
        <v>438</v>
      </c>
      <c r="I46" s="1">
        <v>21.68</v>
      </c>
      <c r="J46" s="38">
        <v>867.08</v>
      </c>
      <c r="K46" s="1">
        <v>45088.41</v>
      </c>
      <c r="L46" s="1">
        <v>9093.66</v>
      </c>
      <c r="M46" s="1">
        <v>18111.68</v>
      </c>
      <c r="N46" s="38">
        <v>0</v>
      </c>
      <c r="O46" s="38">
        <v>0</v>
      </c>
      <c r="P46" s="38">
        <v>1935.65</v>
      </c>
      <c r="Q46" s="38">
        <v>226.51</v>
      </c>
      <c r="R46" s="38">
        <v>0</v>
      </c>
      <c r="S46" s="38">
        <v>409.2</v>
      </c>
      <c r="U46" s="38">
        <f t="shared" si="0"/>
        <v>2588.1931349999995</v>
      </c>
      <c r="V46" s="38">
        <v>360</v>
      </c>
      <c r="W46" s="40"/>
      <c r="X46" s="1">
        <f t="shared" si="3"/>
        <v>450.88410000000005</v>
      </c>
      <c r="Y46" s="38">
        <f t="shared" si="2"/>
        <v>67008.367234999998</v>
      </c>
    </row>
    <row r="47" spans="1:26" ht="15.75" customHeight="1">
      <c r="A47" s="13">
        <v>18</v>
      </c>
      <c r="B47" s="37">
        <v>42611</v>
      </c>
      <c r="C47" s="13" t="s">
        <v>439</v>
      </c>
      <c r="D47" s="13" t="s">
        <v>440</v>
      </c>
      <c r="E47" s="41" t="s">
        <v>312</v>
      </c>
      <c r="F47" s="41">
        <v>1001</v>
      </c>
      <c r="G47" s="41" t="s">
        <v>317</v>
      </c>
      <c r="H47" s="41" t="s">
        <v>331</v>
      </c>
      <c r="I47" s="1">
        <v>22.28</v>
      </c>
      <c r="J47" s="38">
        <v>890.99</v>
      </c>
      <c r="K47" s="1">
        <v>50000</v>
      </c>
      <c r="L47" s="1">
        <v>1009.58</v>
      </c>
      <c r="M47" s="1">
        <v>7766.31</v>
      </c>
      <c r="N47" s="38">
        <v>0</v>
      </c>
      <c r="O47" s="38">
        <v>0</v>
      </c>
      <c r="P47" s="38">
        <v>600.03</v>
      </c>
      <c r="Q47" s="38">
        <v>0</v>
      </c>
      <c r="R47" s="38">
        <v>0</v>
      </c>
      <c r="S47" s="38">
        <v>288.95</v>
      </c>
      <c r="U47" s="38">
        <f t="shared" si="0"/>
        <v>3701.8648349999999</v>
      </c>
      <c r="V47" s="38">
        <v>360</v>
      </c>
      <c r="W47" s="40"/>
      <c r="X47" s="1">
        <f t="shared" si="3"/>
        <v>500</v>
      </c>
      <c r="Y47" s="38">
        <f t="shared" si="2"/>
        <v>62617.124834999995</v>
      </c>
    </row>
    <row r="48" spans="1:26" ht="15.75" customHeight="1">
      <c r="A48" s="13">
        <v>158</v>
      </c>
      <c r="B48" s="37">
        <v>45198</v>
      </c>
      <c r="C48" s="13" t="s">
        <v>441</v>
      </c>
      <c r="D48" s="13" t="s">
        <v>442</v>
      </c>
      <c r="E48" s="41" t="s">
        <v>312</v>
      </c>
      <c r="F48" s="41">
        <v>1001</v>
      </c>
      <c r="G48" s="41" t="s">
        <v>317</v>
      </c>
      <c r="H48" s="41" t="s">
        <v>324</v>
      </c>
      <c r="I48" s="1">
        <v>21.29</v>
      </c>
      <c r="J48" s="38">
        <v>851.73</v>
      </c>
      <c r="K48" s="1">
        <v>43000</v>
      </c>
      <c r="L48" s="1">
        <v>0</v>
      </c>
      <c r="M48" s="1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U48" s="38">
        <f t="shared" si="0"/>
        <v>3289.5</v>
      </c>
      <c r="V48" s="38">
        <v>360</v>
      </c>
      <c r="W48" s="40">
        <v>600</v>
      </c>
      <c r="X48" s="1">
        <f t="shared" si="3"/>
        <v>430</v>
      </c>
      <c r="Y48" s="38">
        <f t="shared" si="2"/>
        <v>47679.5</v>
      </c>
      <c r="Z48" s="13"/>
    </row>
    <row r="49" spans="1:26" ht="15.75" customHeight="1">
      <c r="A49" s="13"/>
      <c r="B49" s="37">
        <v>45523</v>
      </c>
      <c r="C49" s="44" t="s">
        <v>443</v>
      </c>
      <c r="D49" s="44" t="s">
        <v>444</v>
      </c>
      <c r="E49" s="41" t="s">
        <v>312</v>
      </c>
      <c r="F49" s="41">
        <v>1001</v>
      </c>
      <c r="G49" s="41" t="s">
        <v>317</v>
      </c>
      <c r="H49" s="41" t="s">
        <v>396</v>
      </c>
      <c r="I49" s="1">
        <v>21.63</v>
      </c>
      <c r="J49" s="38">
        <v>865.38</v>
      </c>
      <c r="K49" s="1">
        <v>45000</v>
      </c>
      <c r="L49" s="1">
        <v>1188.04</v>
      </c>
      <c r="M49" s="1">
        <v>7863.72</v>
      </c>
      <c r="N49" s="38"/>
      <c r="O49" s="38"/>
      <c r="P49" s="38">
        <v>600.03</v>
      </c>
      <c r="Q49" s="38">
        <v>73.790000000000006</v>
      </c>
      <c r="R49" s="38">
        <v>0</v>
      </c>
      <c r="S49" s="38">
        <v>571.03</v>
      </c>
      <c r="U49" s="38">
        <f t="shared" si="0"/>
        <v>3300.0677099999998</v>
      </c>
      <c r="V49" s="38">
        <v>360</v>
      </c>
      <c r="W49" s="40"/>
      <c r="X49" s="1">
        <f t="shared" si="3"/>
        <v>450</v>
      </c>
      <c r="Y49" s="38">
        <f t="shared" si="2"/>
        <v>57544.817710000003</v>
      </c>
      <c r="Z49" s="13"/>
    </row>
    <row r="50" spans="1:26" ht="15.75" customHeight="1">
      <c r="A50" s="13">
        <v>9</v>
      </c>
      <c r="B50" s="37">
        <v>42604</v>
      </c>
      <c r="C50" s="60" t="s">
        <v>445</v>
      </c>
      <c r="D50" s="60" t="s">
        <v>446</v>
      </c>
      <c r="E50" s="41" t="s">
        <v>312</v>
      </c>
      <c r="F50" s="41">
        <v>3001</v>
      </c>
      <c r="G50" s="42" t="s">
        <v>430</v>
      </c>
      <c r="H50" s="41" t="s">
        <v>431</v>
      </c>
      <c r="I50" s="1">
        <v>22.97</v>
      </c>
      <c r="J50" s="38">
        <v>918.87</v>
      </c>
      <c r="K50" s="1">
        <v>48709.21</v>
      </c>
      <c r="L50" s="1">
        <v>0</v>
      </c>
      <c r="M50" s="1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245.26</v>
      </c>
      <c r="U50" s="38">
        <f t="shared" si="0"/>
        <v>3726.2545649999997</v>
      </c>
      <c r="V50" s="38">
        <v>360</v>
      </c>
      <c r="W50" s="40">
        <v>600</v>
      </c>
      <c r="X50" s="1">
        <f t="shared" si="3"/>
        <v>487.09210000000002</v>
      </c>
      <c r="Y50" s="38">
        <f t="shared" si="2"/>
        <v>54127.816665000006</v>
      </c>
      <c r="Z50" s="13"/>
    </row>
    <row r="51" spans="1:26" ht="15.75" customHeight="1">
      <c r="A51" s="13">
        <v>65</v>
      </c>
      <c r="B51" s="37">
        <v>43684</v>
      </c>
      <c r="C51" s="13" t="s">
        <v>447</v>
      </c>
      <c r="D51" s="13" t="s">
        <v>448</v>
      </c>
      <c r="E51" s="41" t="s">
        <v>312</v>
      </c>
      <c r="F51" s="41">
        <v>5611</v>
      </c>
      <c r="G51" s="41" t="s">
        <v>449</v>
      </c>
      <c r="H51" s="41" t="s">
        <v>450</v>
      </c>
      <c r="I51" s="1">
        <v>27.84</v>
      </c>
      <c r="J51" s="38">
        <v>1113.74</v>
      </c>
      <c r="K51" s="1">
        <v>61850.6</v>
      </c>
      <c r="L51" s="1">
        <v>10698.12</v>
      </c>
      <c r="M51" s="1">
        <v>17362.439999999999</v>
      </c>
      <c r="N51" s="38">
        <v>0</v>
      </c>
      <c r="O51" s="38">
        <v>0</v>
      </c>
      <c r="P51" s="38">
        <v>1935.65</v>
      </c>
      <c r="Q51" s="38">
        <v>226.51</v>
      </c>
      <c r="R51" s="38">
        <v>0</v>
      </c>
      <c r="S51" s="38">
        <v>289.08</v>
      </c>
      <c r="U51" s="38">
        <f t="shared" si="0"/>
        <v>3747.7594799999993</v>
      </c>
      <c r="V51" s="38">
        <v>360</v>
      </c>
      <c r="W51" s="40"/>
      <c r="X51" s="1">
        <f t="shared" si="3"/>
        <v>618.50599999999997</v>
      </c>
      <c r="Y51" s="38">
        <f t="shared" si="2"/>
        <v>84228.385479999983</v>
      </c>
      <c r="Z51" s="13"/>
    </row>
    <row r="52" spans="1:26" ht="15.75" customHeight="1">
      <c r="A52" s="13">
        <v>128</v>
      </c>
      <c r="B52" s="37">
        <v>44712</v>
      </c>
      <c r="C52" s="60" t="s">
        <v>451</v>
      </c>
      <c r="D52" s="60" t="s">
        <v>452</v>
      </c>
      <c r="E52" s="41" t="s">
        <v>312</v>
      </c>
      <c r="F52" s="41">
        <v>1001</v>
      </c>
      <c r="G52" s="42" t="s">
        <v>317</v>
      </c>
      <c r="H52" s="41" t="s">
        <v>428</v>
      </c>
      <c r="I52" s="1">
        <v>22.95</v>
      </c>
      <c r="J52" s="38">
        <v>918.08</v>
      </c>
      <c r="K52" s="1">
        <v>47740.17</v>
      </c>
      <c r="L52" s="1">
        <v>0</v>
      </c>
      <c r="M52" s="1">
        <v>0</v>
      </c>
      <c r="N52" s="38">
        <v>0</v>
      </c>
      <c r="O52" s="38">
        <v>0</v>
      </c>
      <c r="P52" s="38">
        <v>1935.65</v>
      </c>
      <c r="Q52" s="38">
        <v>0</v>
      </c>
      <c r="R52" s="38">
        <v>0</v>
      </c>
      <c r="S52" s="38">
        <v>0</v>
      </c>
      <c r="U52" s="38">
        <f t="shared" si="0"/>
        <v>3504.0457799999995</v>
      </c>
      <c r="V52" s="38">
        <v>360</v>
      </c>
      <c r="W52" s="40">
        <v>600</v>
      </c>
      <c r="X52" s="1">
        <f t="shared" si="3"/>
        <v>477.40170000000001</v>
      </c>
      <c r="Y52" s="38">
        <f t="shared" si="2"/>
        <v>52681.617480000001</v>
      </c>
      <c r="Z52" s="13"/>
    </row>
    <row r="53" spans="1:26" ht="15.75" customHeight="1">
      <c r="A53" s="13">
        <v>94</v>
      </c>
      <c r="B53" s="37">
        <v>44069</v>
      </c>
      <c r="C53" s="60" t="s">
        <v>453</v>
      </c>
      <c r="D53" s="60" t="s">
        <v>454</v>
      </c>
      <c r="E53" s="41" t="s">
        <v>312</v>
      </c>
      <c r="F53" s="41">
        <v>1001</v>
      </c>
      <c r="G53" s="41" t="s">
        <v>317</v>
      </c>
      <c r="H53" s="41" t="s">
        <v>324</v>
      </c>
      <c r="I53" s="1">
        <v>21.54</v>
      </c>
      <c r="J53" s="38">
        <v>861.57</v>
      </c>
      <c r="K53" s="1">
        <v>44000</v>
      </c>
      <c r="L53" s="1">
        <v>0</v>
      </c>
      <c r="M53" s="1">
        <v>0</v>
      </c>
      <c r="N53" s="38">
        <v>0</v>
      </c>
      <c r="O53" s="38">
        <v>0</v>
      </c>
      <c r="P53" s="38">
        <v>1935.65</v>
      </c>
      <c r="Q53" s="38">
        <v>226.51</v>
      </c>
      <c r="R53" s="38">
        <v>0</v>
      </c>
      <c r="S53" s="38">
        <v>289.08</v>
      </c>
      <c r="U53" s="38">
        <f t="shared" si="0"/>
        <v>3200.5947599999995</v>
      </c>
      <c r="V53" s="38">
        <v>360</v>
      </c>
      <c r="W53" s="40">
        <v>600</v>
      </c>
      <c r="X53" s="1">
        <f t="shared" si="3"/>
        <v>440</v>
      </c>
      <c r="Y53" s="38">
        <f t="shared" si="2"/>
        <v>48889.674760000002</v>
      </c>
      <c r="Z53" s="13"/>
    </row>
    <row r="54" spans="1:26" ht="15.75" customHeight="1">
      <c r="A54" s="13">
        <v>134</v>
      </c>
      <c r="B54" s="37">
        <v>44830</v>
      </c>
      <c r="C54" s="60" t="s">
        <v>455</v>
      </c>
      <c r="D54" s="60" t="s">
        <v>454</v>
      </c>
      <c r="E54" s="41" t="s">
        <v>312</v>
      </c>
      <c r="F54" s="41">
        <v>4601</v>
      </c>
      <c r="G54" s="42" t="s">
        <v>456</v>
      </c>
      <c r="H54" s="41" t="s">
        <v>457</v>
      </c>
      <c r="I54" s="1">
        <v>25.5</v>
      </c>
      <c r="J54" s="38">
        <v>1020.09</v>
      </c>
      <c r="K54" s="1">
        <v>53044.75</v>
      </c>
      <c r="L54" s="1">
        <v>0</v>
      </c>
      <c r="M54" s="1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U54" s="38">
        <f t="shared" si="0"/>
        <v>4057.9233749999999</v>
      </c>
      <c r="V54" s="38">
        <v>360</v>
      </c>
      <c r="W54" s="40">
        <v>600</v>
      </c>
      <c r="X54" s="1">
        <f t="shared" si="3"/>
        <v>530.44749999999999</v>
      </c>
      <c r="Y54" s="38">
        <f t="shared" si="2"/>
        <v>58593.120875000001</v>
      </c>
      <c r="Z54" s="13"/>
    </row>
    <row r="55" spans="1:26" ht="15.75" customHeight="1">
      <c r="B55" s="37"/>
      <c r="I55" s="1"/>
      <c r="J55" s="64">
        <f t="shared" ref="J55:Y55" si="4">SUM(J2:J54)</f>
        <v>42552.603076923078</v>
      </c>
      <c r="K55" s="64">
        <f t="shared" si="4"/>
        <v>2463171.2099999995</v>
      </c>
      <c r="L55" s="64">
        <f t="shared" si="4"/>
        <v>116608.71999999997</v>
      </c>
      <c r="M55" s="64">
        <f t="shared" si="4"/>
        <v>369434.79999999993</v>
      </c>
      <c r="N55" s="64">
        <f t="shared" si="4"/>
        <v>0</v>
      </c>
      <c r="O55" s="64">
        <f t="shared" si="4"/>
        <v>12740</v>
      </c>
      <c r="P55" s="64">
        <f t="shared" si="4"/>
        <v>37085.139999999985</v>
      </c>
      <c r="Q55" s="64">
        <f t="shared" si="4"/>
        <v>3830.1099999999997</v>
      </c>
      <c r="R55" s="64">
        <f t="shared" si="4"/>
        <v>644.78</v>
      </c>
      <c r="S55" s="64">
        <f t="shared" si="4"/>
        <v>16174.870000000003</v>
      </c>
      <c r="T55" s="64">
        <f t="shared" si="4"/>
        <v>19800</v>
      </c>
      <c r="U55" s="64">
        <f t="shared" si="4"/>
        <v>174867.31386000005</v>
      </c>
      <c r="V55" s="64">
        <f t="shared" si="4"/>
        <v>18720</v>
      </c>
      <c r="W55" s="64">
        <f t="shared" si="4"/>
        <v>12000</v>
      </c>
      <c r="X55" s="64">
        <f t="shared" si="4"/>
        <v>24631.710599999999</v>
      </c>
      <c r="Y55" s="64">
        <f t="shared" si="4"/>
        <v>3098799.9044599989</v>
      </c>
    </row>
    <row r="56" spans="1:26" ht="15.75" customHeight="1">
      <c r="B56" s="37"/>
      <c r="I56" s="1"/>
      <c r="J56" s="13"/>
      <c r="K56" s="1"/>
      <c r="L56" s="1"/>
      <c r="M56" s="1"/>
      <c r="N56" s="13"/>
      <c r="O56" s="13"/>
      <c r="P56" s="13"/>
      <c r="Q56" s="13"/>
      <c r="R56" s="13"/>
      <c r="S56" s="13"/>
      <c r="V56" s="65" t="s">
        <v>458</v>
      </c>
      <c r="W56" s="40"/>
      <c r="X56" s="1"/>
    </row>
    <row r="57" spans="1:26" ht="15.75" customHeight="1">
      <c r="B57" s="37"/>
      <c r="I57" s="1"/>
      <c r="J57" s="13"/>
      <c r="K57" s="1"/>
      <c r="L57" s="1"/>
      <c r="M57" s="1"/>
      <c r="N57" s="13"/>
      <c r="O57" s="13"/>
      <c r="P57" s="13"/>
      <c r="Q57" s="13"/>
      <c r="R57" s="13"/>
      <c r="S57" s="13"/>
      <c r="W57" s="40"/>
      <c r="X57" s="1"/>
      <c r="Y57" s="38"/>
    </row>
    <row r="58" spans="1:26" ht="15.75" customHeight="1">
      <c r="B58" s="37"/>
      <c r="I58" s="1"/>
      <c r="J58" s="13"/>
      <c r="K58" s="1"/>
      <c r="L58" s="1"/>
      <c r="M58" s="1"/>
      <c r="N58" s="13"/>
      <c r="O58" s="13"/>
      <c r="P58" s="13"/>
      <c r="Q58" s="13"/>
      <c r="R58" s="13"/>
      <c r="S58" s="13"/>
      <c r="W58" s="40"/>
      <c r="X58" s="1"/>
      <c r="Y58" s="38"/>
    </row>
    <row r="59" spans="1:26" ht="15.75" customHeight="1">
      <c r="B59" s="37"/>
      <c r="I59" s="1"/>
      <c r="J59" s="13"/>
      <c r="K59" s="1"/>
      <c r="L59" s="1"/>
      <c r="M59" s="1"/>
      <c r="N59" s="13"/>
      <c r="O59" s="13"/>
      <c r="P59" s="13"/>
      <c r="Q59" s="13"/>
      <c r="R59" s="13"/>
      <c r="S59" s="13"/>
      <c r="W59" s="40"/>
      <c r="X59" s="1"/>
    </row>
    <row r="60" spans="1:26" ht="15.75" customHeight="1">
      <c r="B60" s="37"/>
      <c r="I60" s="1"/>
      <c r="J60" s="13"/>
      <c r="K60" s="1"/>
      <c r="L60" s="1"/>
      <c r="M60" s="1"/>
      <c r="N60" s="13"/>
      <c r="O60" s="13"/>
      <c r="P60" s="13"/>
      <c r="Q60" s="13"/>
      <c r="R60" s="13"/>
      <c r="S60" s="13"/>
      <c r="W60" s="40"/>
      <c r="X60" s="1"/>
    </row>
    <row r="61" spans="1:26" ht="15.75" customHeight="1">
      <c r="B61" s="37"/>
      <c r="I61" s="1"/>
      <c r="J61" s="13"/>
      <c r="K61" s="1"/>
      <c r="L61" s="1"/>
      <c r="M61" s="1"/>
      <c r="N61" s="13"/>
      <c r="O61" s="13"/>
      <c r="P61" s="13"/>
      <c r="Q61" s="13"/>
      <c r="R61" s="13"/>
      <c r="S61" s="13"/>
      <c r="W61" s="40"/>
      <c r="X61" s="1"/>
    </row>
    <row r="62" spans="1:26" ht="15.75" customHeight="1">
      <c r="B62" s="37"/>
      <c r="I62" s="1"/>
      <c r="J62" s="13"/>
      <c r="K62" s="1"/>
      <c r="L62" s="1"/>
      <c r="M62" s="1"/>
      <c r="N62" s="13"/>
      <c r="O62" s="13"/>
      <c r="P62" s="13"/>
      <c r="Q62" s="13"/>
      <c r="R62" s="13"/>
      <c r="S62" s="13"/>
      <c r="W62" s="40"/>
      <c r="X62" s="1"/>
    </row>
    <row r="63" spans="1:26" ht="15.75" customHeight="1">
      <c r="B63" s="37"/>
      <c r="I63" s="1"/>
      <c r="J63" s="13"/>
      <c r="K63" s="1"/>
      <c r="L63" s="1"/>
      <c r="M63" s="1"/>
      <c r="N63" s="13"/>
      <c r="O63" s="13"/>
      <c r="P63" s="13"/>
      <c r="Q63" s="13"/>
      <c r="R63" s="13"/>
      <c r="S63" s="13"/>
      <c r="W63" s="40"/>
      <c r="X63" s="1"/>
    </row>
    <row r="64" spans="1:26" ht="15.75" customHeight="1">
      <c r="B64" s="37"/>
      <c r="I64" s="1"/>
      <c r="J64" s="13"/>
      <c r="K64" s="1"/>
      <c r="L64" s="1"/>
      <c r="M64" s="1"/>
      <c r="N64" s="13"/>
      <c r="O64" s="13"/>
      <c r="P64" s="13"/>
      <c r="Q64" s="13"/>
      <c r="R64" s="13"/>
      <c r="S64" s="13"/>
      <c r="W64" s="40"/>
      <c r="X64" s="1"/>
    </row>
    <row r="65" spans="2:24" ht="15.75" customHeight="1">
      <c r="B65" s="37"/>
      <c r="I65" s="1"/>
      <c r="J65" s="13"/>
      <c r="K65" s="1"/>
      <c r="L65" s="1"/>
      <c r="M65" s="1"/>
      <c r="N65" s="13"/>
      <c r="O65" s="13"/>
      <c r="P65" s="13"/>
      <c r="Q65" s="13"/>
      <c r="R65" s="13"/>
      <c r="S65" s="13"/>
      <c r="W65" s="40"/>
      <c r="X65" s="1"/>
    </row>
    <row r="66" spans="2:24" ht="15.75" customHeight="1">
      <c r="B66" s="37"/>
      <c r="I66" s="1"/>
      <c r="J66" s="13"/>
      <c r="K66" s="1"/>
      <c r="L66" s="1"/>
      <c r="M66" s="1"/>
      <c r="N66" s="13"/>
      <c r="O66" s="13"/>
      <c r="P66" s="13"/>
      <c r="Q66" s="13"/>
      <c r="R66" s="13"/>
      <c r="S66" s="13"/>
      <c r="W66" s="40"/>
      <c r="X66" s="1"/>
    </row>
    <row r="67" spans="2:24" ht="15.75" customHeight="1">
      <c r="B67" s="37"/>
      <c r="I67" s="1"/>
      <c r="J67" s="13"/>
      <c r="K67" s="1"/>
      <c r="L67" s="1"/>
      <c r="M67" s="1"/>
      <c r="N67" s="13"/>
      <c r="O67" s="13"/>
      <c r="P67" s="13"/>
      <c r="Q67" s="13"/>
      <c r="R67" s="13"/>
      <c r="S67" s="13"/>
      <c r="W67" s="40"/>
      <c r="X67" s="1"/>
    </row>
    <row r="68" spans="2:24" ht="15.75" customHeight="1">
      <c r="B68" s="37"/>
      <c r="I68" s="1"/>
      <c r="J68" s="13"/>
      <c r="K68" s="1"/>
      <c r="L68" s="1"/>
      <c r="M68" s="1"/>
      <c r="N68" s="13"/>
      <c r="O68" s="13"/>
      <c r="P68" s="13"/>
      <c r="Q68" s="13"/>
      <c r="R68" s="13"/>
      <c r="S68" s="13"/>
      <c r="W68" s="40"/>
      <c r="X68" s="1"/>
    </row>
    <row r="69" spans="2:24" ht="15.75" customHeight="1">
      <c r="B69" s="37"/>
      <c r="I69" s="1"/>
      <c r="J69" s="13"/>
      <c r="K69" s="1"/>
      <c r="L69" s="1"/>
      <c r="M69" s="1"/>
      <c r="N69" s="13"/>
      <c r="O69" s="13"/>
      <c r="P69" s="13"/>
      <c r="Q69" s="13"/>
      <c r="R69" s="13"/>
      <c r="S69" s="13"/>
      <c r="W69" s="40"/>
      <c r="X69" s="1"/>
    </row>
    <row r="70" spans="2:24" ht="15.75" customHeight="1">
      <c r="B70" s="37"/>
      <c r="I70" s="1"/>
      <c r="J70" s="13"/>
      <c r="K70" s="1"/>
      <c r="L70" s="1"/>
      <c r="M70" s="1"/>
      <c r="N70" s="13"/>
      <c r="O70" s="13"/>
      <c r="P70" s="13"/>
      <c r="Q70" s="13"/>
      <c r="R70" s="13"/>
      <c r="S70" s="13"/>
      <c r="W70" s="40"/>
      <c r="X70" s="1"/>
    </row>
    <row r="71" spans="2:24" ht="15.75" customHeight="1">
      <c r="B71" s="37"/>
      <c r="I71" s="1"/>
      <c r="J71" s="13"/>
      <c r="K71" s="1"/>
      <c r="L71" s="1"/>
      <c r="M71" s="1"/>
      <c r="N71" s="13"/>
      <c r="O71" s="13"/>
      <c r="P71" s="13"/>
      <c r="Q71" s="13"/>
      <c r="R71" s="13"/>
      <c r="S71" s="13"/>
      <c r="W71" s="40"/>
      <c r="X71" s="1"/>
    </row>
    <row r="72" spans="2:24" ht="15.75" customHeight="1">
      <c r="B72" s="37"/>
      <c r="I72" s="1"/>
      <c r="J72" s="13"/>
      <c r="K72" s="1"/>
      <c r="L72" s="1"/>
      <c r="M72" s="1"/>
      <c r="N72" s="13"/>
      <c r="O72" s="13"/>
      <c r="P72" s="13"/>
      <c r="Q72" s="13"/>
      <c r="R72" s="13"/>
      <c r="S72" s="13"/>
      <c r="W72" s="40"/>
      <c r="X72" s="1"/>
    </row>
    <row r="73" spans="2:24" ht="15.75" customHeight="1">
      <c r="B73" s="37"/>
      <c r="I73" s="1"/>
      <c r="J73" s="13"/>
      <c r="K73" s="1"/>
      <c r="L73" s="1"/>
      <c r="M73" s="1"/>
      <c r="N73" s="13"/>
      <c r="O73" s="13"/>
      <c r="P73" s="13"/>
      <c r="Q73" s="13"/>
      <c r="R73" s="13"/>
      <c r="S73" s="13"/>
      <c r="W73" s="40"/>
      <c r="X73" s="1"/>
    </row>
    <row r="74" spans="2:24" ht="15.75" customHeight="1">
      <c r="B74" s="37"/>
      <c r="I74" s="1"/>
      <c r="J74" s="13"/>
      <c r="K74" s="1"/>
      <c r="L74" s="1"/>
      <c r="M74" s="1"/>
      <c r="N74" s="13"/>
      <c r="O74" s="13"/>
      <c r="P74" s="13"/>
      <c r="Q74" s="13"/>
      <c r="R74" s="13"/>
      <c r="S74" s="13"/>
      <c r="W74" s="40"/>
      <c r="X74" s="1"/>
    </row>
    <row r="75" spans="2:24" ht="15.75" customHeight="1">
      <c r="B75" s="37"/>
      <c r="I75" s="1"/>
      <c r="J75" s="13"/>
      <c r="K75" s="1"/>
      <c r="L75" s="1"/>
      <c r="M75" s="1"/>
      <c r="N75" s="13"/>
      <c r="O75" s="13"/>
      <c r="P75" s="13"/>
      <c r="Q75" s="13"/>
      <c r="R75" s="13"/>
      <c r="S75" s="13"/>
      <c r="W75" s="40"/>
      <c r="X75" s="1"/>
    </row>
    <row r="76" spans="2:24" ht="15.75" customHeight="1">
      <c r="B76" s="37"/>
      <c r="I76" s="1"/>
      <c r="J76" s="13"/>
      <c r="K76" s="1"/>
      <c r="L76" s="1"/>
      <c r="M76" s="1"/>
      <c r="N76" s="13"/>
      <c r="O76" s="13"/>
      <c r="P76" s="13"/>
      <c r="Q76" s="13"/>
      <c r="R76" s="13"/>
      <c r="S76" s="13"/>
      <c r="W76" s="40"/>
      <c r="X76" s="1"/>
    </row>
    <row r="77" spans="2:24" ht="15.75" customHeight="1">
      <c r="B77" s="37"/>
      <c r="I77" s="1"/>
      <c r="J77" s="13"/>
      <c r="K77" s="1"/>
      <c r="L77" s="1"/>
      <c r="M77" s="1"/>
      <c r="N77" s="13"/>
      <c r="O77" s="13"/>
      <c r="P77" s="13"/>
      <c r="Q77" s="13"/>
      <c r="R77" s="13"/>
      <c r="S77" s="13"/>
      <c r="W77" s="40"/>
      <c r="X77" s="1"/>
    </row>
    <row r="78" spans="2:24" ht="15.75" customHeight="1">
      <c r="B78" s="37"/>
      <c r="I78" s="1"/>
      <c r="J78" s="13"/>
      <c r="K78" s="1"/>
      <c r="L78" s="1"/>
      <c r="M78" s="1"/>
      <c r="N78" s="13"/>
      <c r="O78" s="13"/>
      <c r="P78" s="13"/>
      <c r="Q78" s="13"/>
      <c r="R78" s="13"/>
      <c r="S78" s="13"/>
      <c r="W78" s="40"/>
      <c r="X78" s="1"/>
    </row>
    <row r="79" spans="2:24" ht="15.75" customHeight="1">
      <c r="B79" s="37"/>
      <c r="I79" s="1"/>
      <c r="J79" s="13"/>
      <c r="K79" s="1"/>
      <c r="L79" s="1"/>
      <c r="M79" s="1"/>
      <c r="N79" s="13"/>
      <c r="O79" s="13"/>
      <c r="P79" s="13"/>
      <c r="Q79" s="13"/>
      <c r="R79" s="13"/>
      <c r="S79" s="13"/>
      <c r="W79" s="40"/>
      <c r="X79" s="1"/>
    </row>
    <row r="80" spans="2:24" ht="15.75" customHeight="1">
      <c r="B80" s="37"/>
      <c r="I80" s="1"/>
      <c r="J80" s="13"/>
      <c r="K80" s="1"/>
      <c r="L80" s="1"/>
      <c r="M80" s="1"/>
      <c r="N80" s="13"/>
      <c r="O80" s="13"/>
      <c r="P80" s="13"/>
      <c r="Q80" s="13"/>
      <c r="R80" s="13"/>
      <c r="S80" s="13"/>
      <c r="W80" s="40"/>
      <c r="X80" s="1"/>
    </row>
    <row r="81" spans="2:24" ht="15.75" customHeight="1">
      <c r="B81" s="37"/>
      <c r="I81" s="1"/>
      <c r="J81" s="13"/>
      <c r="K81" s="1"/>
      <c r="L81" s="1"/>
      <c r="M81" s="1"/>
      <c r="N81" s="13"/>
      <c r="O81" s="13"/>
      <c r="P81" s="13"/>
      <c r="Q81" s="13"/>
      <c r="R81" s="13"/>
      <c r="S81" s="13"/>
      <c r="W81" s="40"/>
      <c r="X81" s="1"/>
    </row>
    <row r="82" spans="2:24" ht="15.75" customHeight="1">
      <c r="B82" s="37"/>
      <c r="I82" s="1"/>
      <c r="J82" s="13"/>
      <c r="K82" s="1"/>
      <c r="L82" s="1"/>
      <c r="M82" s="1"/>
      <c r="N82" s="13"/>
      <c r="O82" s="13"/>
      <c r="P82" s="13"/>
      <c r="Q82" s="13"/>
      <c r="R82" s="13"/>
      <c r="S82" s="13"/>
      <c r="W82" s="40"/>
      <c r="X82" s="1"/>
    </row>
    <row r="83" spans="2:24" ht="15.75" customHeight="1">
      <c r="B83" s="37"/>
      <c r="I83" s="1"/>
      <c r="J83" s="13"/>
      <c r="K83" s="1"/>
      <c r="L83" s="1"/>
      <c r="M83" s="1"/>
      <c r="N83" s="13"/>
      <c r="O83" s="13"/>
      <c r="P83" s="13"/>
      <c r="Q83" s="13"/>
      <c r="R83" s="13"/>
      <c r="S83" s="13"/>
      <c r="W83" s="40"/>
      <c r="X83" s="1"/>
    </row>
    <row r="84" spans="2:24" ht="15.75" customHeight="1">
      <c r="B84" s="37"/>
      <c r="I84" s="1"/>
      <c r="J84" s="13"/>
      <c r="K84" s="1"/>
      <c r="L84" s="1"/>
      <c r="M84" s="1"/>
      <c r="N84" s="13"/>
      <c r="O84" s="13"/>
      <c r="P84" s="13"/>
      <c r="Q84" s="13"/>
      <c r="R84" s="13"/>
      <c r="S84" s="13"/>
      <c r="W84" s="40"/>
      <c r="X84" s="1"/>
    </row>
    <row r="85" spans="2:24" ht="15.75" customHeight="1">
      <c r="B85" s="37"/>
      <c r="I85" s="1"/>
      <c r="J85" s="13"/>
      <c r="K85" s="1"/>
      <c r="L85" s="1"/>
      <c r="M85" s="1"/>
      <c r="N85" s="13"/>
      <c r="O85" s="13"/>
      <c r="P85" s="13"/>
      <c r="Q85" s="13"/>
      <c r="R85" s="13"/>
      <c r="S85" s="13"/>
      <c r="W85" s="40"/>
      <c r="X85" s="1"/>
    </row>
    <row r="86" spans="2:24" ht="15.75" customHeight="1">
      <c r="B86" s="37"/>
      <c r="I86" s="1"/>
      <c r="J86" s="13"/>
      <c r="K86" s="1"/>
      <c r="L86" s="1"/>
      <c r="M86" s="1"/>
      <c r="N86" s="13"/>
      <c r="O86" s="13"/>
      <c r="P86" s="13"/>
      <c r="Q86" s="13"/>
      <c r="R86" s="13"/>
      <c r="S86" s="13"/>
      <c r="W86" s="40"/>
      <c r="X86" s="1"/>
    </row>
    <row r="87" spans="2:24" ht="15.75" customHeight="1">
      <c r="B87" s="37"/>
      <c r="I87" s="1"/>
      <c r="J87" s="13"/>
      <c r="K87" s="1"/>
      <c r="L87" s="1"/>
      <c r="M87" s="1"/>
      <c r="N87" s="13"/>
      <c r="O87" s="13"/>
      <c r="P87" s="13"/>
      <c r="Q87" s="13"/>
      <c r="R87" s="13"/>
      <c r="S87" s="13"/>
      <c r="W87" s="40"/>
      <c r="X87" s="1"/>
    </row>
    <row r="88" spans="2:24" ht="15.75" customHeight="1">
      <c r="B88" s="37"/>
      <c r="I88" s="1"/>
      <c r="J88" s="13"/>
      <c r="K88" s="1"/>
      <c r="L88" s="1"/>
      <c r="M88" s="1"/>
      <c r="N88" s="13"/>
      <c r="O88" s="13"/>
      <c r="P88" s="13"/>
      <c r="Q88" s="13"/>
      <c r="R88" s="13"/>
      <c r="S88" s="13"/>
      <c r="W88" s="40"/>
      <c r="X88" s="1"/>
    </row>
    <row r="89" spans="2:24" ht="15.75" customHeight="1">
      <c r="B89" s="37"/>
      <c r="I89" s="1"/>
      <c r="J89" s="13"/>
      <c r="K89" s="1"/>
      <c r="L89" s="1"/>
      <c r="M89" s="1"/>
      <c r="N89" s="13"/>
      <c r="O89" s="13"/>
      <c r="P89" s="13"/>
      <c r="Q89" s="13"/>
      <c r="R89" s="13"/>
      <c r="S89" s="13"/>
      <c r="W89" s="40"/>
      <c r="X89" s="1"/>
    </row>
    <row r="90" spans="2:24" ht="15.75" customHeight="1">
      <c r="B90" s="37"/>
      <c r="I90" s="1"/>
      <c r="J90" s="13"/>
      <c r="K90" s="1"/>
      <c r="L90" s="1"/>
      <c r="M90" s="1"/>
      <c r="N90" s="13"/>
      <c r="O90" s="13"/>
      <c r="P90" s="13"/>
      <c r="Q90" s="13"/>
      <c r="R90" s="13"/>
      <c r="S90" s="13"/>
      <c r="W90" s="40"/>
      <c r="X90" s="1"/>
    </row>
    <row r="91" spans="2:24" ht="15.75" customHeight="1">
      <c r="B91" s="37"/>
      <c r="I91" s="1"/>
      <c r="J91" s="13"/>
      <c r="K91" s="1"/>
      <c r="L91" s="1"/>
      <c r="M91" s="1"/>
      <c r="N91" s="13"/>
      <c r="O91" s="13"/>
      <c r="P91" s="13"/>
      <c r="Q91" s="13"/>
      <c r="R91" s="13"/>
      <c r="S91" s="13"/>
      <c r="W91" s="40"/>
      <c r="X91" s="1"/>
    </row>
    <row r="92" spans="2:24" ht="15.75" customHeight="1">
      <c r="B92" s="37"/>
      <c r="I92" s="1"/>
      <c r="J92" s="13"/>
      <c r="K92" s="1"/>
      <c r="L92" s="1"/>
      <c r="M92" s="1"/>
      <c r="N92" s="13"/>
      <c r="O92" s="13"/>
      <c r="P92" s="13"/>
      <c r="Q92" s="13"/>
      <c r="R92" s="13"/>
      <c r="S92" s="13"/>
      <c r="W92" s="40"/>
      <c r="X92" s="1"/>
    </row>
    <row r="93" spans="2:24" ht="15.75" customHeight="1">
      <c r="B93" s="37"/>
      <c r="I93" s="1"/>
      <c r="J93" s="13"/>
      <c r="K93" s="1"/>
      <c r="L93" s="1"/>
      <c r="M93" s="1"/>
      <c r="N93" s="13"/>
      <c r="O93" s="13"/>
      <c r="P93" s="13"/>
      <c r="Q93" s="13"/>
      <c r="R93" s="13"/>
      <c r="S93" s="13"/>
      <c r="W93" s="40"/>
      <c r="X93" s="1"/>
    </row>
    <row r="94" spans="2:24" ht="15.75" customHeight="1">
      <c r="B94" s="37"/>
      <c r="I94" s="1"/>
      <c r="J94" s="13"/>
      <c r="K94" s="1"/>
      <c r="L94" s="1"/>
      <c r="M94" s="1"/>
      <c r="N94" s="13"/>
      <c r="O94" s="13"/>
      <c r="P94" s="13"/>
      <c r="Q94" s="13"/>
      <c r="R94" s="13"/>
      <c r="S94" s="13"/>
      <c r="W94" s="40"/>
      <c r="X94" s="1"/>
    </row>
    <row r="95" spans="2:24" ht="15.75" customHeight="1">
      <c r="B95" s="37"/>
      <c r="I95" s="1"/>
      <c r="J95" s="13"/>
      <c r="K95" s="1"/>
      <c r="L95" s="1"/>
      <c r="M95" s="1"/>
      <c r="N95" s="13"/>
      <c r="O95" s="13"/>
      <c r="P95" s="13"/>
      <c r="Q95" s="13"/>
      <c r="R95" s="13"/>
      <c r="S95" s="13"/>
      <c r="W95" s="40"/>
      <c r="X95" s="1"/>
    </row>
    <row r="96" spans="2:24" ht="15.75" customHeight="1">
      <c r="B96" s="37"/>
      <c r="I96" s="1"/>
      <c r="J96" s="13"/>
      <c r="K96" s="1"/>
      <c r="L96" s="1"/>
      <c r="M96" s="1"/>
      <c r="N96" s="13"/>
      <c r="O96" s="13"/>
      <c r="P96" s="13"/>
      <c r="Q96" s="13"/>
      <c r="R96" s="13"/>
      <c r="S96" s="13"/>
      <c r="W96" s="40"/>
      <c r="X96" s="1"/>
    </row>
    <row r="97" spans="2:24" ht="15.75" customHeight="1">
      <c r="B97" s="37"/>
      <c r="I97" s="1"/>
      <c r="J97" s="13"/>
      <c r="K97" s="1"/>
      <c r="L97" s="1"/>
      <c r="M97" s="1"/>
      <c r="N97" s="13"/>
      <c r="O97" s="13"/>
      <c r="P97" s="13"/>
      <c r="Q97" s="13"/>
      <c r="R97" s="13"/>
      <c r="S97" s="13"/>
      <c r="W97" s="40"/>
      <c r="X97" s="1"/>
    </row>
    <row r="98" spans="2:24" ht="15.75" customHeight="1">
      <c r="B98" s="37"/>
      <c r="I98" s="1"/>
      <c r="J98" s="13"/>
      <c r="K98" s="1"/>
      <c r="L98" s="1"/>
      <c r="M98" s="1"/>
      <c r="N98" s="13"/>
      <c r="O98" s="13"/>
      <c r="P98" s="13"/>
      <c r="Q98" s="13"/>
      <c r="R98" s="13"/>
      <c r="S98" s="13"/>
      <c r="W98" s="40"/>
      <c r="X98" s="1"/>
    </row>
    <row r="99" spans="2:24" ht="15.75" customHeight="1">
      <c r="B99" s="37"/>
      <c r="I99" s="1"/>
      <c r="J99" s="13"/>
      <c r="K99" s="1"/>
      <c r="L99" s="1"/>
      <c r="M99" s="1"/>
      <c r="N99" s="13"/>
      <c r="O99" s="13"/>
      <c r="P99" s="13"/>
      <c r="Q99" s="13"/>
      <c r="R99" s="13"/>
      <c r="S99" s="13"/>
      <c r="W99" s="40"/>
      <c r="X99" s="1"/>
    </row>
    <row r="100" spans="2:24" ht="15.75" customHeight="1">
      <c r="B100" s="37"/>
      <c r="I100" s="1"/>
      <c r="J100" s="13"/>
      <c r="K100" s="1"/>
      <c r="L100" s="1"/>
      <c r="M100" s="1"/>
      <c r="N100" s="13"/>
      <c r="O100" s="13"/>
      <c r="P100" s="13"/>
      <c r="Q100" s="13"/>
      <c r="R100" s="13"/>
      <c r="S100" s="13"/>
      <c r="W100" s="40"/>
      <c r="X100" s="1"/>
    </row>
    <row r="101" spans="2:24" ht="15.75" customHeight="1">
      <c r="B101" s="37"/>
      <c r="I101" s="1"/>
      <c r="J101" s="13"/>
      <c r="K101" s="1"/>
      <c r="L101" s="1"/>
      <c r="M101" s="1"/>
      <c r="N101" s="13"/>
      <c r="O101" s="13"/>
      <c r="P101" s="13"/>
      <c r="Q101" s="13"/>
      <c r="R101" s="13"/>
      <c r="S101" s="13"/>
      <c r="W101" s="40"/>
      <c r="X101" s="1"/>
    </row>
    <row r="102" spans="2:24" ht="15.75" customHeight="1">
      <c r="B102" s="37"/>
      <c r="I102" s="1"/>
      <c r="J102" s="13"/>
      <c r="K102" s="1"/>
      <c r="L102" s="1"/>
      <c r="M102" s="1"/>
      <c r="N102" s="13"/>
      <c r="O102" s="13"/>
      <c r="P102" s="13"/>
      <c r="Q102" s="13"/>
      <c r="R102" s="13"/>
      <c r="S102" s="13"/>
      <c r="W102" s="40"/>
      <c r="X102" s="1"/>
    </row>
    <row r="103" spans="2:24" ht="15.75" customHeight="1">
      <c r="B103" s="37"/>
      <c r="I103" s="1"/>
      <c r="J103" s="13"/>
      <c r="K103" s="1"/>
      <c r="L103" s="1"/>
      <c r="M103" s="1"/>
      <c r="N103" s="13"/>
      <c r="O103" s="13"/>
      <c r="P103" s="13"/>
      <c r="Q103" s="13"/>
      <c r="R103" s="13"/>
      <c r="S103" s="13"/>
      <c r="W103" s="40"/>
      <c r="X103" s="1"/>
    </row>
    <row r="104" spans="2:24" ht="15.75" customHeight="1">
      <c r="B104" s="37"/>
      <c r="I104" s="1"/>
      <c r="J104" s="13"/>
      <c r="K104" s="1"/>
      <c r="L104" s="1"/>
      <c r="M104" s="1"/>
      <c r="N104" s="13"/>
      <c r="O104" s="13"/>
      <c r="P104" s="13"/>
      <c r="Q104" s="13"/>
      <c r="R104" s="13"/>
      <c r="S104" s="13"/>
      <c r="W104" s="40"/>
      <c r="X104" s="1"/>
    </row>
    <row r="105" spans="2:24" ht="15.75" customHeight="1">
      <c r="B105" s="37"/>
      <c r="I105" s="1"/>
      <c r="J105" s="13"/>
      <c r="K105" s="1"/>
      <c r="L105" s="1"/>
      <c r="M105" s="1"/>
      <c r="N105" s="13"/>
      <c r="O105" s="13"/>
      <c r="P105" s="13"/>
      <c r="Q105" s="13"/>
      <c r="R105" s="13"/>
      <c r="S105" s="13"/>
      <c r="W105" s="40"/>
      <c r="X105" s="1"/>
    </row>
    <row r="106" spans="2:24" ht="15.75" customHeight="1">
      <c r="B106" s="37"/>
      <c r="I106" s="1"/>
      <c r="J106" s="13"/>
      <c r="K106" s="1"/>
      <c r="L106" s="1"/>
      <c r="M106" s="1"/>
      <c r="N106" s="13"/>
      <c r="O106" s="13"/>
      <c r="P106" s="13"/>
      <c r="Q106" s="13"/>
      <c r="R106" s="13"/>
      <c r="S106" s="13"/>
      <c r="W106" s="40"/>
      <c r="X106" s="1"/>
    </row>
    <row r="107" spans="2:24" ht="15.75" customHeight="1">
      <c r="B107" s="37"/>
      <c r="I107" s="1"/>
      <c r="J107" s="13"/>
      <c r="K107" s="1"/>
      <c r="L107" s="1"/>
      <c r="M107" s="1"/>
      <c r="N107" s="13"/>
      <c r="O107" s="13"/>
      <c r="P107" s="13"/>
      <c r="Q107" s="13"/>
      <c r="R107" s="13"/>
      <c r="S107" s="13"/>
      <c r="W107" s="40"/>
      <c r="X107" s="1"/>
    </row>
    <row r="108" spans="2:24" ht="15.75" customHeight="1">
      <c r="B108" s="37"/>
      <c r="I108" s="1"/>
      <c r="J108" s="13"/>
      <c r="K108" s="1"/>
      <c r="L108" s="1"/>
      <c r="M108" s="1"/>
      <c r="N108" s="13"/>
      <c r="O108" s="13"/>
      <c r="P108" s="13"/>
      <c r="Q108" s="13"/>
      <c r="R108" s="13"/>
      <c r="S108" s="13"/>
      <c r="W108" s="40"/>
      <c r="X108" s="1"/>
    </row>
    <row r="109" spans="2:24" ht="15.75" customHeight="1">
      <c r="B109" s="37"/>
      <c r="I109" s="1"/>
      <c r="J109" s="13"/>
      <c r="K109" s="1"/>
      <c r="L109" s="1"/>
      <c r="M109" s="1"/>
      <c r="N109" s="13"/>
      <c r="O109" s="13"/>
      <c r="P109" s="13"/>
      <c r="Q109" s="13"/>
      <c r="R109" s="13"/>
      <c r="S109" s="13"/>
      <c r="W109" s="40"/>
      <c r="X109" s="1"/>
    </row>
    <row r="110" spans="2:24" ht="15.75" customHeight="1">
      <c r="B110" s="37"/>
      <c r="I110" s="1"/>
      <c r="J110" s="13"/>
      <c r="K110" s="1"/>
      <c r="L110" s="1"/>
      <c r="M110" s="1"/>
      <c r="N110" s="13"/>
      <c r="O110" s="13"/>
      <c r="P110" s="13"/>
      <c r="Q110" s="13"/>
      <c r="R110" s="13"/>
      <c r="S110" s="13"/>
      <c r="W110" s="40"/>
      <c r="X110" s="1"/>
    </row>
    <row r="111" spans="2:24" ht="15.75" customHeight="1">
      <c r="B111" s="37"/>
      <c r="I111" s="1"/>
      <c r="J111" s="13"/>
      <c r="K111" s="1"/>
      <c r="L111" s="1"/>
      <c r="M111" s="1"/>
      <c r="N111" s="13"/>
      <c r="O111" s="13"/>
      <c r="P111" s="13"/>
      <c r="Q111" s="13"/>
      <c r="R111" s="13"/>
      <c r="S111" s="13"/>
      <c r="W111" s="40"/>
      <c r="X111" s="1"/>
    </row>
    <row r="112" spans="2:24" ht="15.75" customHeight="1">
      <c r="B112" s="37"/>
      <c r="I112" s="1"/>
      <c r="J112" s="13"/>
      <c r="K112" s="1"/>
      <c r="L112" s="1"/>
      <c r="M112" s="1"/>
      <c r="N112" s="13"/>
      <c r="O112" s="13"/>
      <c r="P112" s="13"/>
      <c r="Q112" s="13"/>
      <c r="R112" s="13"/>
      <c r="S112" s="13"/>
      <c r="W112" s="40"/>
      <c r="X112" s="1"/>
    </row>
    <row r="113" spans="2:24" ht="15.75" customHeight="1">
      <c r="B113" s="37"/>
      <c r="I113" s="1"/>
      <c r="J113" s="13"/>
      <c r="K113" s="1"/>
      <c r="L113" s="1"/>
      <c r="M113" s="1"/>
      <c r="N113" s="13"/>
      <c r="O113" s="13"/>
      <c r="P113" s="13"/>
      <c r="Q113" s="13"/>
      <c r="R113" s="13"/>
      <c r="S113" s="13"/>
      <c r="W113" s="40"/>
      <c r="X113" s="1"/>
    </row>
    <row r="114" spans="2:24" ht="15.75" customHeight="1">
      <c r="B114" s="37"/>
      <c r="I114" s="1"/>
      <c r="J114" s="13"/>
      <c r="K114" s="1"/>
      <c r="L114" s="1"/>
      <c r="M114" s="1"/>
      <c r="N114" s="13"/>
      <c r="O114" s="13"/>
      <c r="P114" s="13"/>
      <c r="Q114" s="13"/>
      <c r="R114" s="13"/>
      <c r="S114" s="13"/>
      <c r="W114" s="40"/>
      <c r="X114" s="1"/>
    </row>
    <row r="115" spans="2:24" ht="15.75" customHeight="1">
      <c r="B115" s="37"/>
      <c r="I115" s="1"/>
      <c r="J115" s="13"/>
      <c r="K115" s="1"/>
      <c r="L115" s="1"/>
      <c r="M115" s="1"/>
      <c r="N115" s="13"/>
      <c r="O115" s="13"/>
      <c r="P115" s="13"/>
      <c r="Q115" s="13"/>
      <c r="R115" s="13"/>
      <c r="S115" s="13"/>
      <c r="W115" s="40"/>
      <c r="X115" s="1"/>
    </row>
    <row r="116" spans="2:24" ht="15.75" customHeight="1">
      <c r="B116" s="37"/>
      <c r="I116" s="1"/>
      <c r="J116" s="13"/>
      <c r="K116" s="1"/>
      <c r="L116" s="1"/>
      <c r="M116" s="1"/>
      <c r="N116" s="13"/>
      <c r="O116" s="13"/>
      <c r="P116" s="13"/>
      <c r="Q116" s="13"/>
      <c r="R116" s="13"/>
      <c r="S116" s="13"/>
      <c r="W116" s="40"/>
      <c r="X116" s="1"/>
    </row>
    <row r="117" spans="2:24" ht="15.75" customHeight="1">
      <c r="B117" s="37"/>
      <c r="I117" s="1"/>
      <c r="J117" s="13"/>
      <c r="K117" s="1"/>
      <c r="L117" s="1"/>
      <c r="M117" s="1"/>
      <c r="N117" s="13"/>
      <c r="O117" s="13"/>
      <c r="P117" s="13"/>
      <c r="Q117" s="13"/>
      <c r="R117" s="13"/>
      <c r="S117" s="13"/>
      <c r="W117" s="40"/>
      <c r="X117" s="1"/>
    </row>
    <row r="118" spans="2:24" ht="15.75" customHeight="1">
      <c r="B118" s="37"/>
      <c r="I118" s="1"/>
      <c r="J118" s="13"/>
      <c r="K118" s="1"/>
      <c r="L118" s="1"/>
      <c r="M118" s="1"/>
      <c r="N118" s="13"/>
      <c r="O118" s="13"/>
      <c r="P118" s="13"/>
      <c r="Q118" s="13"/>
      <c r="R118" s="13"/>
      <c r="S118" s="13"/>
      <c r="W118" s="40"/>
      <c r="X118" s="1"/>
    </row>
    <row r="119" spans="2:24" ht="15.75" customHeight="1">
      <c r="B119" s="37"/>
      <c r="I119" s="1"/>
      <c r="J119" s="13"/>
      <c r="K119" s="1"/>
      <c r="L119" s="1"/>
      <c r="M119" s="1"/>
      <c r="N119" s="13"/>
      <c r="O119" s="13"/>
      <c r="P119" s="13"/>
      <c r="Q119" s="13"/>
      <c r="R119" s="13"/>
      <c r="S119" s="13"/>
      <c r="W119" s="40"/>
      <c r="X119" s="1"/>
    </row>
    <row r="120" spans="2:24" ht="15.75" customHeight="1">
      <c r="B120" s="37"/>
      <c r="I120" s="1"/>
      <c r="J120" s="13"/>
      <c r="K120" s="1"/>
      <c r="L120" s="1"/>
      <c r="M120" s="1"/>
      <c r="N120" s="13"/>
      <c r="O120" s="13"/>
      <c r="P120" s="13"/>
      <c r="Q120" s="13"/>
      <c r="R120" s="13"/>
      <c r="S120" s="13"/>
      <c r="W120" s="40"/>
      <c r="X120" s="1"/>
    </row>
    <row r="121" spans="2:24" ht="15.75" customHeight="1">
      <c r="B121" s="37"/>
      <c r="I121" s="1"/>
      <c r="J121" s="13"/>
      <c r="K121" s="1"/>
      <c r="L121" s="1"/>
      <c r="M121" s="1"/>
      <c r="N121" s="13"/>
      <c r="O121" s="13"/>
      <c r="P121" s="13"/>
      <c r="Q121" s="13"/>
      <c r="R121" s="13"/>
      <c r="S121" s="13"/>
      <c r="W121" s="40"/>
      <c r="X121" s="1"/>
    </row>
    <row r="122" spans="2:24" ht="15.75" customHeight="1">
      <c r="B122" s="37"/>
      <c r="I122" s="1"/>
      <c r="J122" s="13"/>
      <c r="K122" s="1"/>
      <c r="L122" s="1"/>
      <c r="M122" s="1"/>
      <c r="N122" s="13"/>
      <c r="O122" s="13"/>
      <c r="P122" s="13"/>
      <c r="Q122" s="13"/>
      <c r="R122" s="13"/>
      <c r="S122" s="13"/>
      <c r="W122" s="40"/>
      <c r="X122" s="1"/>
    </row>
    <row r="123" spans="2:24" ht="15.75" customHeight="1">
      <c r="B123" s="37"/>
      <c r="I123" s="1"/>
      <c r="J123" s="13"/>
      <c r="K123" s="1"/>
      <c r="L123" s="1"/>
      <c r="M123" s="1"/>
      <c r="N123" s="13"/>
      <c r="O123" s="13"/>
      <c r="P123" s="13"/>
      <c r="Q123" s="13"/>
      <c r="R123" s="13"/>
      <c r="S123" s="13"/>
      <c r="W123" s="40"/>
      <c r="X123" s="1"/>
    </row>
    <row r="124" spans="2:24" ht="15.75" customHeight="1">
      <c r="B124" s="37"/>
      <c r="I124" s="1"/>
      <c r="J124" s="13"/>
      <c r="K124" s="1"/>
      <c r="L124" s="1"/>
      <c r="M124" s="1"/>
      <c r="N124" s="13"/>
      <c r="O124" s="13"/>
      <c r="P124" s="13"/>
      <c r="Q124" s="13"/>
      <c r="R124" s="13"/>
      <c r="S124" s="13"/>
      <c r="W124" s="40"/>
      <c r="X124" s="1"/>
    </row>
    <row r="125" spans="2:24" ht="15.75" customHeight="1">
      <c r="B125" s="37"/>
      <c r="I125" s="1"/>
      <c r="J125" s="13"/>
      <c r="K125" s="1"/>
      <c r="L125" s="1"/>
      <c r="M125" s="1"/>
      <c r="N125" s="13"/>
      <c r="O125" s="13"/>
      <c r="P125" s="13"/>
      <c r="Q125" s="13"/>
      <c r="R125" s="13"/>
      <c r="S125" s="13"/>
      <c r="W125" s="40"/>
      <c r="X125" s="1"/>
    </row>
    <row r="126" spans="2:24" ht="15.75" customHeight="1">
      <c r="B126" s="37"/>
      <c r="I126" s="1"/>
      <c r="J126" s="13"/>
      <c r="K126" s="1"/>
      <c r="L126" s="1"/>
      <c r="M126" s="1"/>
      <c r="N126" s="13"/>
      <c r="O126" s="13"/>
      <c r="P126" s="13"/>
      <c r="Q126" s="13"/>
      <c r="R126" s="13"/>
      <c r="S126" s="13"/>
      <c r="W126" s="40"/>
      <c r="X126" s="1"/>
    </row>
    <row r="127" spans="2:24" ht="15.75" customHeight="1">
      <c r="B127" s="37"/>
      <c r="I127" s="1"/>
      <c r="J127" s="13"/>
      <c r="K127" s="1"/>
      <c r="L127" s="1"/>
      <c r="M127" s="1"/>
      <c r="N127" s="13"/>
      <c r="O127" s="13"/>
      <c r="P127" s="13"/>
      <c r="Q127" s="13"/>
      <c r="R127" s="13"/>
      <c r="S127" s="13"/>
      <c r="W127" s="40"/>
      <c r="X127" s="1"/>
    </row>
    <row r="128" spans="2:24" ht="15.75" customHeight="1">
      <c r="B128" s="37"/>
      <c r="I128" s="1"/>
      <c r="J128" s="13"/>
      <c r="K128" s="1"/>
      <c r="L128" s="1"/>
      <c r="M128" s="1"/>
      <c r="N128" s="13"/>
      <c r="O128" s="13"/>
      <c r="P128" s="13"/>
      <c r="Q128" s="13"/>
      <c r="R128" s="13"/>
      <c r="S128" s="13"/>
      <c r="W128" s="40"/>
      <c r="X128" s="1"/>
    </row>
    <row r="129" spans="2:24" ht="15.75" customHeight="1">
      <c r="B129" s="37"/>
      <c r="I129" s="1"/>
      <c r="J129" s="13"/>
      <c r="K129" s="1"/>
      <c r="L129" s="1"/>
      <c r="M129" s="1"/>
      <c r="N129" s="13"/>
      <c r="O129" s="13"/>
      <c r="P129" s="13"/>
      <c r="Q129" s="13"/>
      <c r="R129" s="13"/>
      <c r="S129" s="13"/>
      <c r="W129" s="40"/>
      <c r="X129" s="1"/>
    </row>
    <row r="130" spans="2:24" ht="15.75" customHeight="1">
      <c r="B130" s="37"/>
      <c r="I130" s="1"/>
      <c r="J130" s="13"/>
      <c r="K130" s="1"/>
      <c r="L130" s="1"/>
      <c r="M130" s="1"/>
      <c r="N130" s="13"/>
      <c r="O130" s="13"/>
      <c r="P130" s="13"/>
      <c r="Q130" s="13"/>
      <c r="R130" s="13"/>
      <c r="S130" s="13"/>
      <c r="W130" s="40"/>
      <c r="X130" s="1"/>
    </row>
    <row r="131" spans="2:24" ht="15.75" customHeight="1">
      <c r="B131" s="37"/>
      <c r="I131" s="1"/>
      <c r="J131" s="13"/>
      <c r="K131" s="1"/>
      <c r="L131" s="1"/>
      <c r="M131" s="1"/>
      <c r="N131" s="13"/>
      <c r="O131" s="13"/>
      <c r="P131" s="13"/>
      <c r="Q131" s="13"/>
      <c r="R131" s="13"/>
      <c r="S131" s="13"/>
      <c r="W131" s="40"/>
      <c r="X131" s="1"/>
    </row>
    <row r="132" spans="2:24" ht="15.75" customHeight="1">
      <c r="B132" s="37"/>
      <c r="I132" s="1"/>
      <c r="J132" s="13"/>
      <c r="K132" s="1"/>
      <c r="L132" s="1"/>
      <c r="M132" s="1"/>
      <c r="N132" s="13"/>
      <c r="O132" s="13"/>
      <c r="P132" s="13"/>
      <c r="Q132" s="13"/>
      <c r="R132" s="13"/>
      <c r="S132" s="13"/>
      <c r="W132" s="40"/>
      <c r="X132" s="1"/>
    </row>
    <row r="133" spans="2:24" ht="15.75" customHeight="1">
      <c r="B133" s="37"/>
      <c r="I133" s="1"/>
      <c r="J133" s="13"/>
      <c r="K133" s="1"/>
      <c r="L133" s="1"/>
      <c r="M133" s="1"/>
      <c r="N133" s="13"/>
      <c r="O133" s="13"/>
      <c r="P133" s="13"/>
      <c r="Q133" s="13"/>
      <c r="R133" s="13"/>
      <c r="S133" s="13"/>
      <c r="W133" s="40"/>
      <c r="X133" s="1"/>
    </row>
    <row r="134" spans="2:24" ht="15.75" customHeight="1">
      <c r="B134" s="37"/>
      <c r="I134" s="1"/>
      <c r="J134" s="13"/>
      <c r="K134" s="1"/>
      <c r="L134" s="1"/>
      <c r="M134" s="1"/>
      <c r="N134" s="13"/>
      <c r="O134" s="13"/>
      <c r="P134" s="13"/>
      <c r="Q134" s="13"/>
      <c r="R134" s="13"/>
      <c r="S134" s="13"/>
      <c r="W134" s="40"/>
      <c r="X134" s="1"/>
    </row>
    <row r="135" spans="2:24" ht="15.75" customHeight="1">
      <c r="B135" s="37"/>
      <c r="I135" s="1"/>
      <c r="J135" s="13"/>
      <c r="K135" s="1"/>
      <c r="L135" s="1"/>
      <c r="M135" s="1"/>
      <c r="N135" s="13"/>
      <c r="O135" s="13"/>
      <c r="P135" s="13"/>
      <c r="Q135" s="13"/>
      <c r="R135" s="13"/>
      <c r="S135" s="13"/>
      <c r="W135" s="40"/>
      <c r="X135" s="1"/>
    </row>
    <row r="136" spans="2:24" ht="15.75" customHeight="1">
      <c r="B136" s="37"/>
      <c r="I136" s="1"/>
      <c r="J136" s="13"/>
      <c r="K136" s="1"/>
      <c r="L136" s="1"/>
      <c r="M136" s="1"/>
      <c r="N136" s="13"/>
      <c r="O136" s="13"/>
      <c r="P136" s="13"/>
      <c r="Q136" s="13"/>
      <c r="R136" s="13"/>
      <c r="S136" s="13"/>
      <c r="W136" s="40"/>
      <c r="X136" s="1"/>
    </row>
    <row r="137" spans="2:24" ht="15.75" customHeight="1">
      <c r="B137" s="37"/>
      <c r="I137" s="1"/>
      <c r="J137" s="13"/>
      <c r="K137" s="1"/>
      <c r="L137" s="1"/>
      <c r="M137" s="1"/>
      <c r="N137" s="13"/>
      <c r="O137" s="13"/>
      <c r="P137" s="13"/>
      <c r="Q137" s="13"/>
      <c r="R137" s="13"/>
      <c r="S137" s="13"/>
      <c r="W137" s="40"/>
      <c r="X137" s="1"/>
    </row>
    <row r="138" spans="2:24" ht="15.75" customHeight="1">
      <c r="B138" s="37"/>
      <c r="I138" s="1"/>
      <c r="J138" s="13"/>
      <c r="K138" s="1"/>
      <c r="L138" s="1"/>
      <c r="M138" s="1"/>
      <c r="N138" s="13"/>
      <c r="O138" s="13"/>
      <c r="P138" s="13"/>
      <c r="Q138" s="13"/>
      <c r="R138" s="13"/>
      <c r="S138" s="13"/>
      <c r="W138" s="40"/>
      <c r="X138" s="1"/>
    </row>
    <row r="139" spans="2:24" ht="15.75" customHeight="1">
      <c r="B139" s="37"/>
      <c r="I139" s="1"/>
      <c r="J139" s="13"/>
      <c r="K139" s="1"/>
      <c r="L139" s="1"/>
      <c r="M139" s="1"/>
      <c r="N139" s="13"/>
      <c r="O139" s="13"/>
      <c r="P139" s="13"/>
      <c r="Q139" s="13"/>
      <c r="R139" s="13"/>
      <c r="S139" s="13"/>
      <c r="W139" s="40"/>
      <c r="X139" s="1"/>
    </row>
    <row r="140" spans="2:24" ht="15.75" customHeight="1">
      <c r="B140" s="37"/>
      <c r="I140" s="1"/>
      <c r="J140" s="13"/>
      <c r="K140" s="1"/>
      <c r="L140" s="1"/>
      <c r="M140" s="1"/>
      <c r="N140" s="13"/>
      <c r="O140" s="13"/>
      <c r="P140" s="13"/>
      <c r="Q140" s="13"/>
      <c r="R140" s="13"/>
      <c r="S140" s="13"/>
      <c r="W140" s="40"/>
      <c r="X140" s="1"/>
    </row>
    <row r="141" spans="2:24" ht="15.75" customHeight="1">
      <c r="B141" s="37"/>
      <c r="I141" s="1"/>
      <c r="J141" s="13"/>
      <c r="K141" s="1"/>
      <c r="L141" s="1"/>
      <c r="M141" s="1"/>
      <c r="N141" s="13"/>
      <c r="O141" s="13"/>
      <c r="P141" s="13"/>
      <c r="Q141" s="13"/>
      <c r="R141" s="13"/>
      <c r="S141" s="13"/>
      <c r="W141" s="40"/>
      <c r="X141" s="1"/>
    </row>
    <row r="142" spans="2:24" ht="15.75" customHeight="1">
      <c r="B142" s="37"/>
      <c r="I142" s="1"/>
      <c r="J142" s="13"/>
      <c r="K142" s="1"/>
      <c r="L142" s="1"/>
      <c r="M142" s="1"/>
      <c r="N142" s="13"/>
      <c r="O142" s="13"/>
      <c r="P142" s="13"/>
      <c r="Q142" s="13"/>
      <c r="R142" s="13"/>
      <c r="S142" s="13"/>
      <c r="W142" s="40"/>
      <c r="X142" s="1"/>
    </row>
    <row r="143" spans="2:24" ht="15.75" customHeight="1">
      <c r="B143" s="37"/>
      <c r="I143" s="1"/>
      <c r="J143" s="13"/>
      <c r="K143" s="1"/>
      <c r="L143" s="1"/>
      <c r="M143" s="1"/>
      <c r="N143" s="13"/>
      <c r="O143" s="13"/>
      <c r="P143" s="13"/>
      <c r="Q143" s="13"/>
      <c r="R143" s="13"/>
      <c r="S143" s="13"/>
      <c r="W143" s="40"/>
      <c r="X143" s="1"/>
    </row>
    <row r="144" spans="2:24" ht="15.75" customHeight="1">
      <c r="B144" s="37"/>
      <c r="I144" s="1"/>
      <c r="J144" s="13"/>
      <c r="K144" s="1"/>
      <c r="L144" s="1"/>
      <c r="M144" s="1"/>
      <c r="N144" s="13"/>
      <c r="O144" s="13"/>
      <c r="P144" s="13"/>
      <c r="Q144" s="13"/>
      <c r="R144" s="13"/>
      <c r="S144" s="13"/>
      <c r="W144" s="40"/>
      <c r="X144" s="1"/>
    </row>
    <row r="145" spans="2:24" ht="15.75" customHeight="1">
      <c r="B145" s="37"/>
      <c r="I145" s="1"/>
      <c r="J145" s="13"/>
      <c r="K145" s="1"/>
      <c r="L145" s="1"/>
      <c r="M145" s="1"/>
      <c r="N145" s="13"/>
      <c r="O145" s="13"/>
      <c r="P145" s="13"/>
      <c r="Q145" s="13"/>
      <c r="R145" s="13"/>
      <c r="S145" s="13"/>
      <c r="W145" s="40"/>
      <c r="X145" s="1"/>
    </row>
    <row r="146" spans="2:24" ht="15.75" customHeight="1">
      <c r="B146" s="37"/>
      <c r="I146" s="1"/>
      <c r="J146" s="13"/>
      <c r="K146" s="1"/>
      <c r="L146" s="1"/>
      <c r="M146" s="1"/>
      <c r="N146" s="13"/>
      <c r="O146" s="13"/>
      <c r="P146" s="13"/>
      <c r="Q146" s="13"/>
      <c r="R146" s="13"/>
      <c r="S146" s="13"/>
      <c r="W146" s="40"/>
      <c r="X146" s="1"/>
    </row>
    <row r="147" spans="2:24" ht="15.75" customHeight="1">
      <c r="B147" s="37"/>
      <c r="I147" s="1"/>
      <c r="J147" s="13"/>
      <c r="K147" s="1"/>
      <c r="L147" s="1"/>
      <c r="M147" s="1"/>
      <c r="N147" s="13"/>
      <c r="O147" s="13"/>
      <c r="P147" s="13"/>
      <c r="Q147" s="13"/>
      <c r="R147" s="13"/>
      <c r="S147" s="13"/>
      <c r="W147" s="40"/>
      <c r="X147" s="1"/>
    </row>
    <row r="148" spans="2:24" ht="15.75" customHeight="1">
      <c r="B148" s="37"/>
      <c r="I148" s="1"/>
      <c r="J148" s="13"/>
      <c r="K148" s="1"/>
      <c r="L148" s="1"/>
      <c r="M148" s="1"/>
      <c r="N148" s="13"/>
      <c r="O148" s="13"/>
      <c r="P148" s="13"/>
      <c r="Q148" s="13"/>
      <c r="R148" s="13"/>
      <c r="S148" s="13"/>
      <c r="W148" s="40"/>
      <c r="X148" s="1"/>
    </row>
    <row r="149" spans="2:24" ht="15.75" customHeight="1">
      <c r="B149" s="37"/>
      <c r="I149" s="1"/>
      <c r="J149" s="13"/>
      <c r="K149" s="1"/>
      <c r="L149" s="1"/>
      <c r="M149" s="1"/>
      <c r="N149" s="13"/>
      <c r="O149" s="13"/>
      <c r="P149" s="13"/>
      <c r="Q149" s="13"/>
      <c r="R149" s="13"/>
      <c r="S149" s="13"/>
      <c r="W149" s="40"/>
      <c r="X149" s="1"/>
    </row>
    <row r="150" spans="2:24" ht="15.75" customHeight="1">
      <c r="B150" s="37"/>
      <c r="I150" s="1"/>
      <c r="J150" s="13"/>
      <c r="K150" s="1"/>
      <c r="L150" s="1"/>
      <c r="M150" s="1"/>
      <c r="N150" s="13"/>
      <c r="O150" s="13"/>
      <c r="P150" s="13"/>
      <c r="Q150" s="13"/>
      <c r="R150" s="13"/>
      <c r="S150" s="13"/>
      <c r="W150" s="40"/>
      <c r="X150" s="1"/>
    </row>
    <row r="151" spans="2:24" ht="15.75" customHeight="1">
      <c r="B151" s="37"/>
      <c r="I151" s="1"/>
      <c r="J151" s="13"/>
      <c r="K151" s="1"/>
      <c r="L151" s="1"/>
      <c r="M151" s="1"/>
      <c r="N151" s="13"/>
      <c r="O151" s="13"/>
      <c r="P151" s="13"/>
      <c r="Q151" s="13"/>
      <c r="R151" s="13"/>
      <c r="S151" s="13"/>
      <c r="W151" s="40"/>
      <c r="X151" s="1"/>
    </row>
    <row r="152" spans="2:24" ht="15.75" customHeight="1">
      <c r="B152" s="37"/>
      <c r="I152" s="1"/>
      <c r="J152" s="13"/>
      <c r="K152" s="1"/>
      <c r="L152" s="1"/>
      <c r="M152" s="1"/>
      <c r="N152" s="13"/>
      <c r="O152" s="13"/>
      <c r="P152" s="13"/>
      <c r="Q152" s="13"/>
      <c r="R152" s="13"/>
      <c r="S152" s="13"/>
      <c r="W152" s="40"/>
      <c r="X152" s="1"/>
    </row>
    <row r="153" spans="2:24" ht="15.75" customHeight="1">
      <c r="B153" s="37"/>
      <c r="I153" s="1"/>
      <c r="J153" s="13"/>
      <c r="K153" s="1"/>
      <c r="L153" s="1"/>
      <c r="M153" s="1"/>
      <c r="N153" s="13"/>
      <c r="O153" s="13"/>
      <c r="P153" s="13"/>
      <c r="Q153" s="13"/>
      <c r="R153" s="13"/>
      <c r="S153" s="13"/>
      <c r="W153" s="40"/>
      <c r="X153" s="1"/>
    </row>
    <row r="154" spans="2:24" ht="15.75" customHeight="1">
      <c r="B154" s="37"/>
      <c r="I154" s="1"/>
      <c r="J154" s="13"/>
      <c r="K154" s="1"/>
      <c r="L154" s="1"/>
      <c r="M154" s="1"/>
      <c r="N154" s="13"/>
      <c r="O154" s="13"/>
      <c r="P154" s="13"/>
      <c r="Q154" s="13"/>
      <c r="R154" s="13"/>
      <c r="S154" s="13"/>
      <c r="W154" s="40"/>
      <c r="X154" s="1"/>
    </row>
    <row r="155" spans="2:24" ht="15.75" customHeight="1">
      <c r="B155" s="37"/>
      <c r="I155" s="1"/>
      <c r="J155" s="13"/>
      <c r="K155" s="1"/>
      <c r="L155" s="1"/>
      <c r="M155" s="1"/>
      <c r="N155" s="13"/>
      <c r="O155" s="13"/>
      <c r="P155" s="13"/>
      <c r="Q155" s="13"/>
      <c r="R155" s="13"/>
      <c r="S155" s="13"/>
      <c r="W155" s="40"/>
      <c r="X155" s="1"/>
    </row>
    <row r="156" spans="2:24" ht="15.75" customHeight="1">
      <c r="B156" s="37"/>
      <c r="I156" s="1"/>
      <c r="J156" s="13"/>
      <c r="K156" s="1"/>
      <c r="L156" s="1"/>
      <c r="M156" s="1"/>
      <c r="N156" s="13"/>
      <c r="O156" s="13"/>
      <c r="P156" s="13"/>
      <c r="Q156" s="13"/>
      <c r="R156" s="13"/>
      <c r="S156" s="13"/>
      <c r="W156" s="40"/>
      <c r="X156" s="1"/>
    </row>
    <row r="157" spans="2:24" ht="15.75" customHeight="1">
      <c r="B157" s="37"/>
      <c r="I157" s="1"/>
      <c r="J157" s="13"/>
      <c r="K157" s="1"/>
      <c r="L157" s="1"/>
      <c r="M157" s="1"/>
      <c r="N157" s="13"/>
      <c r="O157" s="13"/>
      <c r="P157" s="13"/>
      <c r="Q157" s="13"/>
      <c r="R157" s="13"/>
      <c r="S157" s="13"/>
      <c r="W157" s="40"/>
      <c r="X157" s="1"/>
    </row>
    <row r="158" spans="2:24" ht="15.75" customHeight="1">
      <c r="B158" s="37"/>
      <c r="I158" s="1"/>
      <c r="J158" s="13"/>
      <c r="K158" s="1"/>
      <c r="L158" s="1"/>
      <c r="M158" s="1"/>
      <c r="N158" s="13"/>
      <c r="O158" s="13"/>
      <c r="P158" s="13"/>
      <c r="Q158" s="13"/>
      <c r="R158" s="13"/>
      <c r="S158" s="13"/>
      <c r="W158" s="40"/>
      <c r="X158" s="1"/>
    </row>
    <row r="159" spans="2:24" ht="15.75" customHeight="1">
      <c r="B159" s="37"/>
      <c r="I159" s="1"/>
      <c r="J159" s="13"/>
      <c r="K159" s="1"/>
      <c r="L159" s="1"/>
      <c r="M159" s="1"/>
      <c r="N159" s="13"/>
      <c r="O159" s="13"/>
      <c r="P159" s="13"/>
      <c r="Q159" s="13"/>
      <c r="R159" s="13"/>
      <c r="S159" s="13"/>
      <c r="W159" s="40"/>
      <c r="X159" s="1"/>
    </row>
    <row r="160" spans="2:24" ht="15.75" customHeight="1">
      <c r="B160" s="37"/>
      <c r="I160" s="1"/>
      <c r="J160" s="13"/>
      <c r="K160" s="1"/>
      <c r="L160" s="1"/>
      <c r="M160" s="1"/>
      <c r="N160" s="13"/>
      <c r="O160" s="13"/>
      <c r="P160" s="13"/>
      <c r="Q160" s="13"/>
      <c r="R160" s="13"/>
      <c r="S160" s="13"/>
      <c r="W160" s="40"/>
      <c r="X160" s="1"/>
    </row>
    <row r="161" spans="2:24" ht="15.75" customHeight="1">
      <c r="B161" s="37"/>
      <c r="I161" s="1"/>
      <c r="J161" s="13"/>
      <c r="K161" s="1"/>
      <c r="L161" s="1"/>
      <c r="M161" s="1"/>
      <c r="N161" s="13"/>
      <c r="O161" s="13"/>
      <c r="P161" s="13"/>
      <c r="Q161" s="13"/>
      <c r="R161" s="13"/>
      <c r="S161" s="13"/>
      <c r="W161" s="40"/>
      <c r="X161" s="1"/>
    </row>
    <row r="162" spans="2:24" ht="15.75" customHeight="1">
      <c r="B162" s="37"/>
      <c r="I162" s="1"/>
      <c r="J162" s="13"/>
      <c r="K162" s="1"/>
      <c r="L162" s="1"/>
      <c r="M162" s="1"/>
      <c r="N162" s="13"/>
      <c r="O162" s="13"/>
      <c r="P162" s="13"/>
      <c r="Q162" s="13"/>
      <c r="R162" s="13"/>
      <c r="S162" s="13"/>
      <c r="W162" s="40"/>
      <c r="X162" s="1"/>
    </row>
    <row r="163" spans="2:24" ht="15.75" customHeight="1">
      <c r="B163" s="37"/>
      <c r="I163" s="1"/>
      <c r="J163" s="13"/>
      <c r="K163" s="1"/>
      <c r="L163" s="1"/>
      <c r="M163" s="1"/>
      <c r="N163" s="13"/>
      <c r="O163" s="13"/>
      <c r="P163" s="13"/>
      <c r="Q163" s="13"/>
      <c r="R163" s="13"/>
      <c r="S163" s="13"/>
      <c r="W163" s="40"/>
      <c r="X163" s="1"/>
    </row>
    <row r="164" spans="2:24" ht="15.75" customHeight="1">
      <c r="B164" s="37"/>
      <c r="I164" s="1"/>
      <c r="J164" s="13"/>
      <c r="K164" s="1"/>
      <c r="L164" s="1"/>
      <c r="M164" s="1"/>
      <c r="N164" s="13"/>
      <c r="O164" s="13"/>
      <c r="P164" s="13"/>
      <c r="Q164" s="13"/>
      <c r="R164" s="13"/>
      <c r="S164" s="13"/>
      <c r="W164" s="40"/>
      <c r="X164" s="1"/>
    </row>
    <row r="165" spans="2:24" ht="15.75" customHeight="1">
      <c r="B165" s="37"/>
      <c r="I165" s="1"/>
      <c r="J165" s="13"/>
      <c r="K165" s="1"/>
      <c r="L165" s="1"/>
      <c r="M165" s="1"/>
      <c r="N165" s="13"/>
      <c r="O165" s="13"/>
      <c r="P165" s="13"/>
      <c r="Q165" s="13"/>
      <c r="R165" s="13"/>
      <c r="S165" s="13"/>
      <c r="W165" s="40"/>
      <c r="X165" s="1"/>
    </row>
    <row r="166" spans="2:24" ht="15.75" customHeight="1">
      <c r="B166" s="37"/>
      <c r="I166" s="1"/>
      <c r="J166" s="13"/>
      <c r="K166" s="1"/>
      <c r="L166" s="1"/>
      <c r="M166" s="1"/>
      <c r="N166" s="13"/>
      <c r="O166" s="13"/>
      <c r="P166" s="13"/>
      <c r="Q166" s="13"/>
      <c r="R166" s="13"/>
      <c r="S166" s="13"/>
      <c r="W166" s="40"/>
      <c r="X166" s="1"/>
    </row>
    <row r="167" spans="2:24" ht="15.75" customHeight="1">
      <c r="B167" s="37"/>
      <c r="I167" s="1"/>
      <c r="J167" s="13"/>
      <c r="K167" s="1"/>
      <c r="L167" s="1"/>
      <c r="M167" s="1"/>
      <c r="N167" s="13"/>
      <c r="O167" s="13"/>
      <c r="P167" s="13"/>
      <c r="Q167" s="13"/>
      <c r="R167" s="13"/>
      <c r="S167" s="13"/>
      <c r="W167" s="40"/>
      <c r="X167" s="1"/>
    </row>
    <row r="168" spans="2:24" ht="15.75" customHeight="1">
      <c r="B168" s="37"/>
      <c r="I168" s="1"/>
      <c r="J168" s="13"/>
      <c r="K168" s="1"/>
      <c r="L168" s="1"/>
      <c r="M168" s="1"/>
      <c r="N168" s="13"/>
      <c r="O168" s="13"/>
      <c r="P168" s="13"/>
      <c r="Q168" s="13"/>
      <c r="R168" s="13"/>
      <c r="S168" s="13"/>
      <c r="W168" s="40"/>
      <c r="X168" s="1"/>
    </row>
    <row r="169" spans="2:24" ht="15.75" customHeight="1">
      <c r="B169" s="37"/>
      <c r="I169" s="1"/>
      <c r="J169" s="13"/>
      <c r="K169" s="1"/>
      <c r="L169" s="1"/>
      <c r="M169" s="1"/>
      <c r="N169" s="13"/>
      <c r="O169" s="13"/>
      <c r="P169" s="13"/>
      <c r="Q169" s="13"/>
      <c r="R169" s="13"/>
      <c r="S169" s="13"/>
      <c r="W169" s="40"/>
      <c r="X169" s="1"/>
    </row>
    <row r="170" spans="2:24" ht="15.75" customHeight="1">
      <c r="B170" s="37"/>
      <c r="I170" s="1"/>
      <c r="J170" s="13"/>
      <c r="K170" s="1"/>
      <c r="L170" s="1"/>
      <c r="M170" s="1"/>
      <c r="N170" s="13"/>
      <c r="O170" s="13"/>
      <c r="P170" s="13"/>
      <c r="Q170" s="13"/>
      <c r="R170" s="13"/>
      <c r="S170" s="13"/>
      <c r="W170" s="40"/>
      <c r="X170" s="1"/>
    </row>
    <row r="171" spans="2:24" ht="15.75" customHeight="1">
      <c r="B171" s="37"/>
      <c r="I171" s="1"/>
      <c r="J171" s="13"/>
      <c r="K171" s="1"/>
      <c r="L171" s="1"/>
      <c r="M171" s="1"/>
      <c r="N171" s="13"/>
      <c r="O171" s="13"/>
      <c r="P171" s="13"/>
      <c r="Q171" s="13"/>
      <c r="R171" s="13"/>
      <c r="S171" s="13"/>
      <c r="W171" s="40"/>
      <c r="X171" s="1"/>
    </row>
    <row r="172" spans="2:24" ht="15.75" customHeight="1">
      <c r="B172" s="37"/>
      <c r="I172" s="1"/>
      <c r="J172" s="13"/>
      <c r="K172" s="1"/>
      <c r="L172" s="1"/>
      <c r="M172" s="1"/>
      <c r="N172" s="13"/>
      <c r="O172" s="13"/>
      <c r="P172" s="13"/>
      <c r="Q172" s="13"/>
      <c r="R172" s="13"/>
      <c r="S172" s="13"/>
      <c r="W172" s="40"/>
      <c r="X172" s="1"/>
    </row>
    <row r="173" spans="2:24" ht="15.75" customHeight="1">
      <c r="B173" s="37"/>
      <c r="I173" s="1"/>
      <c r="J173" s="13"/>
      <c r="K173" s="1"/>
      <c r="L173" s="1"/>
      <c r="M173" s="1"/>
      <c r="N173" s="13"/>
      <c r="O173" s="13"/>
      <c r="P173" s="13"/>
      <c r="Q173" s="13"/>
      <c r="R173" s="13"/>
      <c r="S173" s="13"/>
      <c r="W173" s="40"/>
      <c r="X173" s="1"/>
    </row>
    <row r="174" spans="2:24" ht="15.75" customHeight="1">
      <c r="B174" s="37"/>
      <c r="I174" s="1"/>
      <c r="J174" s="13"/>
      <c r="K174" s="1"/>
      <c r="L174" s="1"/>
      <c r="M174" s="1"/>
      <c r="N174" s="13"/>
      <c r="O174" s="13"/>
      <c r="P174" s="13"/>
      <c r="Q174" s="13"/>
      <c r="R174" s="13"/>
      <c r="S174" s="13"/>
      <c r="W174" s="40"/>
      <c r="X174" s="1"/>
    </row>
    <row r="175" spans="2:24" ht="15.75" customHeight="1">
      <c r="B175" s="37"/>
      <c r="I175" s="1"/>
      <c r="J175" s="13"/>
      <c r="K175" s="1"/>
      <c r="L175" s="1"/>
      <c r="M175" s="1"/>
      <c r="N175" s="13"/>
      <c r="O175" s="13"/>
      <c r="P175" s="13"/>
      <c r="Q175" s="13"/>
      <c r="R175" s="13"/>
      <c r="S175" s="13"/>
      <c r="W175" s="40"/>
      <c r="X175" s="1"/>
    </row>
    <row r="176" spans="2:24" ht="15.75" customHeight="1">
      <c r="B176" s="37"/>
      <c r="I176" s="1"/>
      <c r="J176" s="13"/>
      <c r="K176" s="1"/>
      <c r="L176" s="1"/>
      <c r="M176" s="1"/>
      <c r="N176" s="13"/>
      <c r="O176" s="13"/>
      <c r="P176" s="13"/>
      <c r="Q176" s="13"/>
      <c r="R176" s="13"/>
      <c r="S176" s="13"/>
      <c r="W176" s="40"/>
      <c r="X176" s="1"/>
    </row>
    <row r="177" spans="2:24" ht="15.75" customHeight="1">
      <c r="B177" s="37"/>
      <c r="I177" s="1"/>
      <c r="J177" s="13"/>
      <c r="K177" s="1"/>
      <c r="L177" s="1"/>
      <c r="M177" s="1"/>
      <c r="N177" s="13"/>
      <c r="O177" s="13"/>
      <c r="P177" s="13"/>
      <c r="Q177" s="13"/>
      <c r="R177" s="13"/>
      <c r="S177" s="13"/>
      <c r="W177" s="40"/>
      <c r="X177" s="1"/>
    </row>
    <row r="178" spans="2:24" ht="15.75" customHeight="1">
      <c r="B178" s="37"/>
      <c r="I178" s="1"/>
      <c r="J178" s="13"/>
      <c r="K178" s="1"/>
      <c r="L178" s="1"/>
      <c r="M178" s="1"/>
      <c r="N178" s="13"/>
      <c r="O178" s="13"/>
      <c r="P178" s="13"/>
      <c r="Q178" s="13"/>
      <c r="R178" s="13"/>
      <c r="S178" s="13"/>
      <c r="W178" s="40"/>
      <c r="X178" s="1"/>
    </row>
    <row r="179" spans="2:24" ht="15.75" customHeight="1">
      <c r="B179" s="37"/>
      <c r="I179" s="1"/>
      <c r="J179" s="13"/>
      <c r="K179" s="1"/>
      <c r="L179" s="1"/>
      <c r="M179" s="1"/>
      <c r="N179" s="13"/>
      <c r="O179" s="13"/>
      <c r="P179" s="13"/>
      <c r="Q179" s="13"/>
      <c r="R179" s="13"/>
      <c r="S179" s="13"/>
      <c r="W179" s="40"/>
      <c r="X179" s="1"/>
    </row>
    <row r="180" spans="2:24" ht="15.75" customHeight="1">
      <c r="B180" s="37"/>
      <c r="I180" s="1"/>
      <c r="J180" s="13"/>
      <c r="K180" s="1"/>
      <c r="L180" s="1"/>
      <c r="M180" s="1"/>
      <c r="N180" s="13"/>
      <c r="O180" s="13"/>
      <c r="P180" s="13"/>
      <c r="Q180" s="13"/>
      <c r="R180" s="13"/>
      <c r="S180" s="13"/>
      <c r="W180" s="40"/>
      <c r="X180" s="1"/>
    </row>
    <row r="181" spans="2:24" ht="15.75" customHeight="1">
      <c r="B181" s="37"/>
      <c r="I181" s="1"/>
      <c r="J181" s="13"/>
      <c r="K181" s="1"/>
      <c r="L181" s="1"/>
      <c r="M181" s="1"/>
      <c r="N181" s="13"/>
      <c r="O181" s="13"/>
      <c r="P181" s="13"/>
      <c r="Q181" s="13"/>
      <c r="R181" s="13"/>
      <c r="S181" s="13"/>
      <c r="W181" s="40"/>
      <c r="X181" s="1"/>
    </row>
    <row r="182" spans="2:24" ht="15.75" customHeight="1">
      <c r="B182" s="37"/>
      <c r="I182" s="1"/>
      <c r="J182" s="13"/>
      <c r="K182" s="1"/>
      <c r="L182" s="1"/>
      <c r="M182" s="1"/>
      <c r="N182" s="13"/>
      <c r="O182" s="13"/>
      <c r="P182" s="13"/>
      <c r="Q182" s="13"/>
      <c r="R182" s="13"/>
      <c r="S182" s="13"/>
      <c r="W182" s="40"/>
      <c r="X182" s="1"/>
    </row>
    <row r="183" spans="2:24" ht="15.75" customHeight="1">
      <c r="B183" s="37"/>
      <c r="I183" s="1"/>
      <c r="J183" s="13"/>
      <c r="K183" s="1"/>
      <c r="L183" s="1"/>
      <c r="M183" s="1"/>
      <c r="N183" s="13"/>
      <c r="O183" s="13"/>
      <c r="P183" s="13"/>
      <c r="Q183" s="13"/>
      <c r="R183" s="13"/>
      <c r="S183" s="13"/>
      <c r="W183" s="40"/>
      <c r="X183" s="1"/>
    </row>
    <row r="184" spans="2:24" ht="15.75" customHeight="1">
      <c r="B184" s="37"/>
      <c r="I184" s="1"/>
      <c r="J184" s="13"/>
      <c r="K184" s="1"/>
      <c r="L184" s="1"/>
      <c r="M184" s="1"/>
      <c r="N184" s="13"/>
      <c r="O184" s="13"/>
      <c r="P184" s="13"/>
      <c r="Q184" s="13"/>
      <c r="R184" s="13"/>
      <c r="S184" s="13"/>
      <c r="W184" s="40"/>
      <c r="X184" s="1"/>
    </row>
    <row r="185" spans="2:24" ht="15.75" customHeight="1">
      <c r="B185" s="37"/>
      <c r="I185" s="1"/>
      <c r="J185" s="13"/>
      <c r="K185" s="1"/>
      <c r="L185" s="1"/>
      <c r="M185" s="1"/>
      <c r="N185" s="13"/>
      <c r="O185" s="13"/>
      <c r="P185" s="13"/>
      <c r="Q185" s="13"/>
      <c r="R185" s="13"/>
      <c r="S185" s="13"/>
      <c r="W185" s="40"/>
      <c r="X185" s="1"/>
    </row>
    <row r="186" spans="2:24" ht="15.75" customHeight="1">
      <c r="B186" s="37"/>
      <c r="I186" s="1"/>
      <c r="J186" s="13"/>
      <c r="K186" s="1"/>
      <c r="L186" s="1"/>
      <c r="M186" s="1"/>
      <c r="N186" s="13"/>
      <c r="O186" s="13"/>
      <c r="P186" s="13"/>
      <c r="Q186" s="13"/>
      <c r="R186" s="13"/>
      <c r="S186" s="13"/>
      <c r="W186" s="40"/>
      <c r="X186" s="1"/>
    </row>
    <row r="187" spans="2:24" ht="15.75" customHeight="1">
      <c r="B187" s="37"/>
      <c r="I187" s="1"/>
      <c r="J187" s="13"/>
      <c r="K187" s="1"/>
      <c r="L187" s="1"/>
      <c r="M187" s="1"/>
      <c r="N187" s="13"/>
      <c r="O187" s="13"/>
      <c r="P187" s="13"/>
      <c r="Q187" s="13"/>
      <c r="R187" s="13"/>
      <c r="S187" s="13"/>
      <c r="W187" s="40"/>
      <c r="X187" s="1"/>
    </row>
    <row r="188" spans="2:24" ht="15.75" customHeight="1">
      <c r="B188" s="37"/>
      <c r="I188" s="1"/>
      <c r="J188" s="13"/>
      <c r="K188" s="1"/>
      <c r="L188" s="1"/>
      <c r="M188" s="1"/>
      <c r="N188" s="13"/>
      <c r="O188" s="13"/>
      <c r="P188" s="13"/>
      <c r="Q188" s="13"/>
      <c r="R188" s="13"/>
      <c r="S188" s="13"/>
      <c r="W188" s="40"/>
      <c r="X188" s="1"/>
    </row>
    <row r="189" spans="2:24" ht="15.75" customHeight="1">
      <c r="B189" s="37"/>
      <c r="I189" s="1"/>
      <c r="J189" s="13"/>
      <c r="K189" s="1"/>
      <c r="L189" s="1"/>
      <c r="M189" s="1"/>
      <c r="N189" s="13"/>
      <c r="O189" s="13"/>
      <c r="P189" s="13"/>
      <c r="Q189" s="13"/>
      <c r="R189" s="13"/>
      <c r="S189" s="13"/>
      <c r="W189" s="40"/>
      <c r="X189" s="1"/>
    </row>
    <row r="190" spans="2:24" ht="15.75" customHeight="1">
      <c r="B190" s="37"/>
      <c r="I190" s="1"/>
      <c r="J190" s="13"/>
      <c r="K190" s="1"/>
      <c r="L190" s="1"/>
      <c r="M190" s="1"/>
      <c r="N190" s="13"/>
      <c r="O190" s="13"/>
      <c r="P190" s="13"/>
      <c r="Q190" s="13"/>
      <c r="R190" s="13"/>
      <c r="S190" s="13"/>
      <c r="W190" s="40"/>
      <c r="X190" s="1"/>
    </row>
    <row r="191" spans="2:24" ht="15.75" customHeight="1">
      <c r="B191" s="37"/>
      <c r="I191" s="1"/>
      <c r="J191" s="13"/>
      <c r="K191" s="1"/>
      <c r="L191" s="1"/>
      <c r="M191" s="1"/>
      <c r="N191" s="13"/>
      <c r="O191" s="13"/>
      <c r="P191" s="13"/>
      <c r="Q191" s="13"/>
      <c r="R191" s="13"/>
      <c r="S191" s="13"/>
      <c r="W191" s="40"/>
      <c r="X191" s="1"/>
    </row>
    <row r="192" spans="2:24" ht="15.75" customHeight="1">
      <c r="B192" s="37"/>
      <c r="I192" s="1"/>
      <c r="J192" s="13"/>
      <c r="K192" s="1"/>
      <c r="L192" s="1"/>
      <c r="M192" s="1"/>
      <c r="N192" s="13"/>
      <c r="O192" s="13"/>
      <c r="P192" s="13"/>
      <c r="Q192" s="13"/>
      <c r="R192" s="13"/>
      <c r="S192" s="13"/>
      <c r="W192" s="40"/>
      <c r="X192" s="1"/>
    </row>
    <row r="193" spans="2:24" ht="15.75" customHeight="1">
      <c r="B193" s="37"/>
      <c r="I193" s="1"/>
      <c r="J193" s="13"/>
      <c r="K193" s="1"/>
      <c r="L193" s="1"/>
      <c r="M193" s="1"/>
      <c r="N193" s="13"/>
      <c r="O193" s="13"/>
      <c r="P193" s="13"/>
      <c r="Q193" s="13"/>
      <c r="R193" s="13"/>
      <c r="S193" s="13"/>
      <c r="W193" s="40"/>
      <c r="X193" s="1"/>
    </row>
    <row r="194" spans="2:24" ht="15.75" customHeight="1">
      <c r="B194" s="37"/>
      <c r="I194" s="1"/>
      <c r="J194" s="13"/>
      <c r="K194" s="1"/>
      <c r="L194" s="1"/>
      <c r="M194" s="1"/>
      <c r="N194" s="13"/>
      <c r="O194" s="13"/>
      <c r="P194" s="13"/>
      <c r="Q194" s="13"/>
      <c r="R194" s="13"/>
      <c r="S194" s="13"/>
      <c r="W194" s="40"/>
      <c r="X194" s="1"/>
    </row>
    <row r="195" spans="2:24" ht="15.75" customHeight="1">
      <c r="B195" s="37"/>
      <c r="I195" s="1"/>
      <c r="J195" s="13"/>
      <c r="K195" s="1"/>
      <c r="L195" s="1"/>
      <c r="M195" s="1"/>
      <c r="N195" s="13"/>
      <c r="O195" s="13"/>
      <c r="P195" s="13"/>
      <c r="Q195" s="13"/>
      <c r="R195" s="13"/>
      <c r="S195" s="13"/>
      <c r="W195" s="40"/>
      <c r="X195" s="1"/>
    </row>
    <row r="196" spans="2:24" ht="15.75" customHeight="1">
      <c r="B196" s="37"/>
      <c r="I196" s="1"/>
      <c r="J196" s="13"/>
      <c r="K196" s="1"/>
      <c r="L196" s="1"/>
      <c r="M196" s="1"/>
      <c r="N196" s="13"/>
      <c r="O196" s="13"/>
      <c r="P196" s="13"/>
      <c r="Q196" s="13"/>
      <c r="R196" s="13"/>
      <c r="S196" s="13"/>
      <c r="W196" s="40"/>
      <c r="X196" s="1"/>
    </row>
    <row r="197" spans="2:24" ht="15.75" customHeight="1">
      <c r="B197" s="37"/>
      <c r="I197" s="1"/>
      <c r="J197" s="13"/>
      <c r="K197" s="1"/>
      <c r="L197" s="1"/>
      <c r="M197" s="1"/>
      <c r="N197" s="13"/>
      <c r="O197" s="13"/>
      <c r="P197" s="13"/>
      <c r="Q197" s="13"/>
      <c r="R197" s="13"/>
      <c r="S197" s="13"/>
      <c r="W197" s="40"/>
      <c r="X197" s="1"/>
    </row>
    <row r="198" spans="2:24" ht="15.75" customHeight="1">
      <c r="B198" s="37"/>
      <c r="I198" s="1"/>
      <c r="J198" s="13"/>
      <c r="K198" s="1"/>
      <c r="L198" s="1"/>
      <c r="M198" s="1"/>
      <c r="N198" s="13"/>
      <c r="O198" s="13"/>
      <c r="P198" s="13"/>
      <c r="Q198" s="13"/>
      <c r="R198" s="13"/>
      <c r="S198" s="13"/>
      <c r="W198" s="40"/>
      <c r="X198" s="1"/>
    </row>
    <row r="199" spans="2:24" ht="15.75" customHeight="1">
      <c r="B199" s="37"/>
      <c r="I199" s="1"/>
      <c r="J199" s="13"/>
      <c r="K199" s="1"/>
      <c r="L199" s="1"/>
      <c r="M199" s="1"/>
      <c r="N199" s="13"/>
      <c r="O199" s="13"/>
      <c r="P199" s="13"/>
      <c r="Q199" s="13"/>
      <c r="R199" s="13"/>
      <c r="S199" s="13"/>
      <c r="W199" s="40"/>
      <c r="X199" s="1"/>
    </row>
    <row r="200" spans="2:24" ht="15.75" customHeight="1">
      <c r="B200" s="37"/>
      <c r="I200" s="1"/>
      <c r="J200" s="13"/>
      <c r="K200" s="1"/>
      <c r="L200" s="1"/>
      <c r="M200" s="1"/>
      <c r="N200" s="13"/>
      <c r="O200" s="13"/>
      <c r="P200" s="13"/>
      <c r="Q200" s="13"/>
      <c r="R200" s="13"/>
      <c r="S200" s="13"/>
      <c r="W200" s="40"/>
      <c r="X200" s="1"/>
    </row>
    <row r="201" spans="2:24" ht="15.75" customHeight="1">
      <c r="B201" s="37"/>
      <c r="I201" s="1"/>
      <c r="J201" s="13"/>
      <c r="K201" s="1"/>
      <c r="L201" s="1"/>
      <c r="M201" s="1"/>
      <c r="N201" s="13"/>
      <c r="O201" s="13"/>
      <c r="P201" s="13"/>
      <c r="Q201" s="13"/>
      <c r="R201" s="13"/>
      <c r="S201" s="13"/>
      <c r="W201" s="40"/>
      <c r="X201" s="1"/>
    </row>
    <row r="202" spans="2:24" ht="15.75" customHeight="1">
      <c r="B202" s="37"/>
      <c r="I202" s="1"/>
      <c r="J202" s="13"/>
      <c r="K202" s="1"/>
      <c r="L202" s="1"/>
      <c r="M202" s="1"/>
      <c r="N202" s="13"/>
      <c r="O202" s="13"/>
      <c r="P202" s="13"/>
      <c r="Q202" s="13"/>
      <c r="R202" s="13"/>
      <c r="S202" s="13"/>
      <c r="W202" s="40"/>
      <c r="X202" s="1"/>
    </row>
    <row r="203" spans="2:24" ht="15.75" customHeight="1">
      <c r="B203" s="37"/>
      <c r="I203" s="1"/>
      <c r="J203" s="13"/>
      <c r="K203" s="1"/>
      <c r="L203" s="1"/>
      <c r="M203" s="1"/>
      <c r="N203" s="13"/>
      <c r="O203" s="13"/>
      <c r="P203" s="13"/>
      <c r="Q203" s="13"/>
      <c r="R203" s="13"/>
      <c r="S203" s="13"/>
      <c r="W203" s="40"/>
      <c r="X203" s="1"/>
    </row>
    <row r="204" spans="2:24" ht="15.75" customHeight="1">
      <c r="B204" s="37"/>
      <c r="I204" s="1"/>
      <c r="J204" s="13"/>
      <c r="K204" s="1"/>
      <c r="L204" s="1"/>
      <c r="M204" s="1"/>
      <c r="N204" s="13"/>
      <c r="O204" s="13"/>
      <c r="P204" s="13"/>
      <c r="Q204" s="13"/>
      <c r="R204" s="13"/>
      <c r="S204" s="13"/>
      <c r="W204" s="40"/>
      <c r="X204" s="1"/>
    </row>
    <row r="205" spans="2:24" ht="15.75" customHeight="1">
      <c r="B205" s="37"/>
      <c r="I205" s="1"/>
      <c r="J205" s="13"/>
      <c r="K205" s="1"/>
      <c r="L205" s="1"/>
      <c r="M205" s="1"/>
      <c r="N205" s="13"/>
      <c r="O205" s="13"/>
      <c r="P205" s="13"/>
      <c r="Q205" s="13"/>
      <c r="R205" s="13"/>
      <c r="S205" s="13"/>
      <c r="W205" s="40"/>
      <c r="X205" s="1"/>
    </row>
    <row r="206" spans="2:24" ht="15.75" customHeight="1">
      <c r="B206" s="37"/>
      <c r="I206" s="1"/>
      <c r="J206" s="13"/>
      <c r="K206" s="1"/>
      <c r="L206" s="1"/>
      <c r="M206" s="1"/>
      <c r="N206" s="13"/>
      <c r="O206" s="13"/>
      <c r="P206" s="13"/>
      <c r="Q206" s="13"/>
      <c r="R206" s="13"/>
      <c r="S206" s="13"/>
      <c r="W206" s="40"/>
      <c r="X206" s="1"/>
    </row>
    <row r="207" spans="2:24" ht="15.75" customHeight="1">
      <c r="B207" s="37"/>
      <c r="I207" s="1"/>
      <c r="J207" s="13"/>
      <c r="K207" s="1"/>
      <c r="L207" s="1"/>
      <c r="M207" s="1"/>
      <c r="N207" s="13"/>
      <c r="O207" s="13"/>
      <c r="P207" s="13"/>
      <c r="Q207" s="13"/>
      <c r="R207" s="13"/>
      <c r="S207" s="13"/>
      <c r="W207" s="40"/>
      <c r="X207" s="1"/>
    </row>
    <row r="208" spans="2:24" ht="15.75" customHeight="1">
      <c r="B208" s="37"/>
      <c r="I208" s="1"/>
      <c r="J208" s="13"/>
      <c r="K208" s="1"/>
      <c r="L208" s="1"/>
      <c r="M208" s="1"/>
      <c r="N208" s="13"/>
      <c r="O208" s="13"/>
      <c r="P208" s="13"/>
      <c r="Q208" s="13"/>
      <c r="R208" s="13"/>
      <c r="S208" s="13"/>
      <c r="W208" s="40"/>
      <c r="X208" s="1"/>
    </row>
    <row r="209" spans="2:24" ht="15.75" customHeight="1">
      <c r="B209" s="37"/>
      <c r="I209" s="1"/>
      <c r="J209" s="13"/>
      <c r="K209" s="1"/>
      <c r="L209" s="1"/>
      <c r="M209" s="1"/>
      <c r="N209" s="13"/>
      <c r="O209" s="13"/>
      <c r="P209" s="13"/>
      <c r="Q209" s="13"/>
      <c r="R209" s="13"/>
      <c r="S209" s="13"/>
      <c r="W209" s="40"/>
      <c r="X209" s="1"/>
    </row>
    <row r="210" spans="2:24" ht="15.75" customHeight="1">
      <c r="B210" s="37"/>
      <c r="I210" s="1"/>
      <c r="J210" s="13"/>
      <c r="K210" s="1"/>
      <c r="L210" s="1"/>
      <c r="M210" s="1"/>
      <c r="N210" s="13"/>
      <c r="O210" s="13"/>
      <c r="P210" s="13"/>
      <c r="Q210" s="13"/>
      <c r="R210" s="13"/>
      <c r="S210" s="13"/>
      <c r="W210" s="40"/>
      <c r="X210" s="1"/>
    </row>
    <row r="211" spans="2:24" ht="15.75" customHeight="1">
      <c r="B211" s="37"/>
      <c r="I211" s="1"/>
      <c r="J211" s="13"/>
      <c r="K211" s="1"/>
      <c r="L211" s="1"/>
      <c r="M211" s="1"/>
      <c r="N211" s="13"/>
      <c r="O211" s="13"/>
      <c r="P211" s="13"/>
      <c r="Q211" s="13"/>
      <c r="R211" s="13"/>
      <c r="S211" s="13"/>
      <c r="W211" s="40"/>
      <c r="X211" s="1"/>
    </row>
    <row r="212" spans="2:24" ht="15.75" customHeight="1">
      <c r="B212" s="37"/>
      <c r="I212" s="1"/>
      <c r="J212" s="13"/>
      <c r="K212" s="1"/>
      <c r="L212" s="1"/>
      <c r="M212" s="1"/>
      <c r="N212" s="13"/>
      <c r="O212" s="13"/>
      <c r="P212" s="13"/>
      <c r="Q212" s="13"/>
      <c r="R212" s="13"/>
      <c r="S212" s="13"/>
      <c r="W212" s="40"/>
      <c r="X212" s="1"/>
    </row>
    <row r="213" spans="2:24" ht="15.75" customHeight="1">
      <c r="B213" s="37"/>
      <c r="I213" s="1"/>
      <c r="J213" s="13"/>
      <c r="K213" s="1"/>
      <c r="L213" s="1"/>
      <c r="M213" s="1"/>
      <c r="N213" s="13"/>
      <c r="O213" s="13"/>
      <c r="P213" s="13"/>
      <c r="Q213" s="13"/>
      <c r="R213" s="13"/>
      <c r="S213" s="13"/>
      <c r="W213" s="40"/>
      <c r="X213" s="1"/>
    </row>
    <row r="214" spans="2:24" ht="15.75" customHeight="1">
      <c r="B214" s="37"/>
      <c r="I214" s="1"/>
      <c r="J214" s="13"/>
      <c r="K214" s="1"/>
      <c r="L214" s="1"/>
      <c r="M214" s="1"/>
      <c r="N214" s="13"/>
      <c r="O214" s="13"/>
      <c r="P214" s="13"/>
      <c r="Q214" s="13"/>
      <c r="R214" s="13"/>
      <c r="S214" s="13"/>
      <c r="W214" s="40"/>
      <c r="X214" s="1"/>
    </row>
    <row r="215" spans="2:24" ht="15.75" customHeight="1">
      <c r="B215" s="37"/>
      <c r="I215" s="1"/>
      <c r="J215" s="13"/>
      <c r="K215" s="1"/>
      <c r="L215" s="1"/>
      <c r="M215" s="1"/>
      <c r="N215" s="13"/>
      <c r="O215" s="13"/>
      <c r="P215" s="13"/>
      <c r="Q215" s="13"/>
      <c r="R215" s="13"/>
      <c r="S215" s="13"/>
      <c r="W215" s="40"/>
      <c r="X215" s="1"/>
    </row>
    <row r="216" spans="2:24" ht="15.75" customHeight="1">
      <c r="B216" s="37"/>
      <c r="I216" s="1"/>
      <c r="J216" s="13"/>
      <c r="K216" s="1"/>
      <c r="L216" s="1"/>
      <c r="M216" s="1"/>
      <c r="N216" s="13"/>
      <c r="O216" s="13"/>
      <c r="P216" s="13"/>
      <c r="Q216" s="13"/>
      <c r="R216" s="13"/>
      <c r="S216" s="13"/>
      <c r="W216" s="40"/>
      <c r="X216" s="1"/>
    </row>
    <row r="217" spans="2:24" ht="15.75" customHeight="1">
      <c r="B217" s="37"/>
      <c r="I217" s="1"/>
      <c r="J217" s="13"/>
      <c r="K217" s="1"/>
      <c r="L217" s="1"/>
      <c r="M217" s="1"/>
      <c r="N217" s="13"/>
      <c r="O217" s="13"/>
      <c r="P217" s="13"/>
      <c r="Q217" s="13"/>
      <c r="R217" s="13"/>
      <c r="S217" s="13"/>
      <c r="W217" s="40"/>
      <c r="X217" s="1"/>
    </row>
    <row r="218" spans="2:24" ht="15.75" customHeight="1">
      <c r="B218" s="37"/>
      <c r="I218" s="1"/>
      <c r="J218" s="13"/>
      <c r="K218" s="1"/>
      <c r="L218" s="1"/>
      <c r="M218" s="1"/>
      <c r="N218" s="13"/>
      <c r="O218" s="13"/>
      <c r="P218" s="13"/>
      <c r="Q218" s="13"/>
      <c r="R218" s="13"/>
      <c r="S218" s="13"/>
      <c r="W218" s="40"/>
      <c r="X218" s="1"/>
    </row>
    <row r="219" spans="2:24" ht="15.75" customHeight="1">
      <c r="B219" s="37"/>
      <c r="I219" s="1"/>
      <c r="J219" s="13"/>
      <c r="K219" s="1"/>
      <c r="L219" s="1"/>
      <c r="M219" s="1"/>
      <c r="N219" s="13"/>
      <c r="O219" s="13"/>
      <c r="P219" s="13"/>
      <c r="Q219" s="13"/>
      <c r="R219" s="13"/>
      <c r="S219" s="13"/>
      <c r="W219" s="40"/>
      <c r="X219" s="1"/>
    </row>
    <row r="220" spans="2:24" ht="15.75" customHeight="1">
      <c r="B220" s="37"/>
      <c r="I220" s="1"/>
      <c r="J220" s="13"/>
      <c r="K220" s="1"/>
      <c r="L220" s="1"/>
      <c r="M220" s="1"/>
      <c r="N220" s="13"/>
      <c r="O220" s="13"/>
      <c r="P220" s="13"/>
      <c r="Q220" s="13"/>
      <c r="R220" s="13"/>
      <c r="S220" s="13"/>
      <c r="W220" s="40"/>
      <c r="X220" s="1"/>
    </row>
    <row r="221" spans="2:24" ht="15.75" customHeight="1">
      <c r="B221" s="37"/>
      <c r="I221" s="1"/>
      <c r="J221" s="13"/>
      <c r="K221" s="1"/>
      <c r="L221" s="1"/>
      <c r="M221" s="1"/>
      <c r="N221" s="13"/>
      <c r="O221" s="13"/>
      <c r="P221" s="13"/>
      <c r="Q221" s="13"/>
      <c r="R221" s="13"/>
      <c r="S221" s="13"/>
      <c r="W221" s="40"/>
      <c r="X221" s="1"/>
    </row>
    <row r="222" spans="2:24" ht="15.75" customHeight="1">
      <c r="B222" s="37"/>
      <c r="I222" s="1"/>
      <c r="J222" s="13"/>
      <c r="K222" s="1"/>
      <c r="L222" s="1"/>
      <c r="M222" s="1"/>
      <c r="N222" s="13"/>
      <c r="O222" s="13"/>
      <c r="P222" s="13"/>
      <c r="Q222" s="13"/>
      <c r="R222" s="13"/>
      <c r="S222" s="13"/>
      <c r="W222" s="40"/>
      <c r="X222" s="1"/>
    </row>
    <row r="223" spans="2:24" ht="15.75" customHeight="1">
      <c r="B223" s="37"/>
      <c r="I223" s="1"/>
      <c r="J223" s="13"/>
      <c r="K223" s="1"/>
      <c r="L223" s="1"/>
      <c r="M223" s="1"/>
      <c r="N223" s="13"/>
      <c r="O223" s="13"/>
      <c r="P223" s="13"/>
      <c r="Q223" s="13"/>
      <c r="R223" s="13"/>
      <c r="S223" s="13"/>
      <c r="W223" s="40"/>
      <c r="X223" s="1"/>
    </row>
    <row r="224" spans="2:24" ht="15.75" customHeight="1">
      <c r="B224" s="37"/>
      <c r="I224" s="1"/>
      <c r="J224" s="13"/>
      <c r="K224" s="1"/>
      <c r="L224" s="1"/>
      <c r="M224" s="1"/>
      <c r="N224" s="13"/>
      <c r="O224" s="13"/>
      <c r="P224" s="13"/>
      <c r="Q224" s="13"/>
      <c r="R224" s="13"/>
      <c r="S224" s="13"/>
      <c r="W224" s="40"/>
      <c r="X224" s="1"/>
    </row>
    <row r="225" spans="2:24" ht="15.75" customHeight="1">
      <c r="B225" s="37"/>
      <c r="I225" s="1"/>
      <c r="J225" s="13"/>
      <c r="K225" s="1"/>
      <c r="L225" s="1"/>
      <c r="M225" s="1"/>
      <c r="N225" s="13"/>
      <c r="O225" s="13"/>
      <c r="P225" s="13"/>
      <c r="Q225" s="13"/>
      <c r="R225" s="13"/>
      <c r="S225" s="13"/>
      <c r="W225" s="40"/>
      <c r="X225" s="1"/>
    </row>
    <row r="226" spans="2:24" ht="15.75" customHeight="1">
      <c r="B226" s="37"/>
      <c r="I226" s="1"/>
      <c r="J226" s="13"/>
      <c r="K226" s="1"/>
      <c r="L226" s="1"/>
      <c r="M226" s="1"/>
      <c r="N226" s="13"/>
      <c r="O226" s="13"/>
      <c r="P226" s="13"/>
      <c r="Q226" s="13"/>
      <c r="R226" s="13"/>
      <c r="S226" s="13"/>
      <c r="W226" s="40"/>
      <c r="X226" s="1"/>
    </row>
    <row r="227" spans="2:24" ht="15.75" customHeight="1">
      <c r="B227" s="37"/>
      <c r="I227" s="1"/>
      <c r="J227" s="13"/>
      <c r="K227" s="1"/>
      <c r="L227" s="1"/>
      <c r="M227" s="1"/>
      <c r="N227" s="13"/>
      <c r="O227" s="13"/>
      <c r="P227" s="13"/>
      <c r="Q227" s="13"/>
      <c r="R227" s="13"/>
      <c r="S227" s="13"/>
      <c r="W227" s="40"/>
      <c r="X227" s="1"/>
    </row>
    <row r="228" spans="2:24" ht="15.75" customHeight="1">
      <c r="B228" s="37"/>
      <c r="I228" s="1"/>
      <c r="J228" s="13"/>
      <c r="K228" s="1"/>
      <c r="L228" s="1"/>
      <c r="M228" s="1"/>
      <c r="N228" s="13"/>
      <c r="O228" s="13"/>
      <c r="P228" s="13"/>
      <c r="Q228" s="13"/>
      <c r="R228" s="13"/>
      <c r="S228" s="13"/>
      <c r="W228" s="40"/>
      <c r="X228" s="1"/>
    </row>
    <row r="229" spans="2:24" ht="15.75" customHeight="1">
      <c r="B229" s="37"/>
      <c r="I229" s="1"/>
      <c r="J229" s="13"/>
      <c r="K229" s="1"/>
      <c r="L229" s="1"/>
      <c r="M229" s="1"/>
      <c r="N229" s="13"/>
      <c r="O229" s="13"/>
      <c r="P229" s="13"/>
      <c r="Q229" s="13"/>
      <c r="R229" s="13"/>
      <c r="S229" s="13"/>
      <c r="W229" s="40"/>
      <c r="X229" s="1"/>
    </row>
    <row r="230" spans="2:24" ht="15.75" customHeight="1">
      <c r="B230" s="37"/>
      <c r="I230" s="1"/>
      <c r="J230" s="13"/>
      <c r="K230" s="1"/>
      <c r="L230" s="1"/>
      <c r="M230" s="1"/>
      <c r="N230" s="13"/>
      <c r="O230" s="13"/>
      <c r="P230" s="13"/>
      <c r="Q230" s="13"/>
      <c r="R230" s="13"/>
      <c r="S230" s="13"/>
      <c r="W230" s="40"/>
      <c r="X230" s="1"/>
    </row>
    <row r="231" spans="2:24" ht="15.75" customHeight="1">
      <c r="B231" s="37"/>
      <c r="I231" s="1"/>
      <c r="J231" s="13"/>
      <c r="K231" s="1"/>
      <c r="L231" s="1"/>
      <c r="M231" s="1"/>
      <c r="N231" s="13"/>
      <c r="O231" s="13"/>
      <c r="P231" s="13"/>
      <c r="Q231" s="13"/>
      <c r="R231" s="13"/>
      <c r="S231" s="13"/>
      <c r="W231" s="40"/>
      <c r="X231" s="1"/>
    </row>
    <row r="232" spans="2:24" ht="15.75" customHeight="1">
      <c r="B232" s="37"/>
      <c r="I232" s="1"/>
      <c r="J232" s="13"/>
      <c r="K232" s="1"/>
      <c r="L232" s="1"/>
      <c r="M232" s="1"/>
      <c r="N232" s="13"/>
      <c r="O232" s="13"/>
      <c r="P232" s="13"/>
      <c r="Q232" s="13"/>
      <c r="R232" s="13"/>
      <c r="S232" s="13"/>
      <c r="W232" s="40"/>
      <c r="X232" s="1"/>
    </row>
    <row r="233" spans="2:24" ht="15.75" customHeight="1">
      <c r="B233" s="37"/>
      <c r="I233" s="1"/>
      <c r="J233" s="13"/>
      <c r="K233" s="1"/>
      <c r="L233" s="1"/>
      <c r="M233" s="1"/>
      <c r="N233" s="13"/>
      <c r="O233" s="13"/>
      <c r="P233" s="13"/>
      <c r="Q233" s="13"/>
      <c r="R233" s="13"/>
      <c r="S233" s="13"/>
      <c r="W233" s="40"/>
      <c r="X233" s="1"/>
    </row>
    <row r="234" spans="2:24" ht="15.75" customHeight="1">
      <c r="B234" s="37"/>
      <c r="I234" s="1"/>
      <c r="J234" s="13"/>
      <c r="K234" s="1"/>
      <c r="L234" s="1"/>
      <c r="M234" s="1"/>
      <c r="N234" s="13"/>
      <c r="O234" s="13"/>
      <c r="P234" s="13"/>
      <c r="Q234" s="13"/>
      <c r="R234" s="13"/>
      <c r="S234" s="13"/>
      <c r="W234" s="40"/>
      <c r="X234" s="1"/>
    </row>
    <row r="235" spans="2:24" ht="15.75" customHeight="1">
      <c r="B235" s="37"/>
      <c r="I235" s="1"/>
      <c r="J235" s="13"/>
      <c r="K235" s="1"/>
      <c r="L235" s="1"/>
      <c r="M235" s="1"/>
      <c r="N235" s="13"/>
      <c r="O235" s="13"/>
      <c r="P235" s="13"/>
      <c r="Q235" s="13"/>
      <c r="R235" s="13"/>
      <c r="S235" s="13"/>
      <c r="W235" s="40"/>
      <c r="X235" s="1"/>
    </row>
    <row r="236" spans="2:24" ht="15.75" customHeight="1">
      <c r="B236" s="37"/>
      <c r="I236" s="1"/>
      <c r="J236" s="13"/>
      <c r="K236" s="1"/>
      <c r="L236" s="1"/>
      <c r="M236" s="1"/>
      <c r="N236" s="13"/>
      <c r="O236" s="13"/>
      <c r="P236" s="13"/>
      <c r="Q236" s="13"/>
      <c r="R236" s="13"/>
      <c r="S236" s="13"/>
      <c r="W236" s="40"/>
      <c r="X236" s="1"/>
    </row>
    <row r="237" spans="2:24" ht="15.75" customHeight="1">
      <c r="B237" s="37"/>
      <c r="I237" s="1"/>
      <c r="J237" s="13"/>
      <c r="K237" s="1"/>
      <c r="L237" s="1"/>
      <c r="M237" s="1"/>
      <c r="N237" s="13"/>
      <c r="O237" s="13"/>
      <c r="P237" s="13"/>
      <c r="Q237" s="13"/>
      <c r="R237" s="13"/>
      <c r="S237" s="13"/>
      <c r="W237" s="40"/>
      <c r="X237" s="1"/>
    </row>
    <row r="238" spans="2:24" ht="15.75" customHeight="1">
      <c r="B238" s="37"/>
      <c r="I238" s="1"/>
      <c r="J238" s="13"/>
      <c r="K238" s="1"/>
      <c r="L238" s="1"/>
      <c r="M238" s="1"/>
      <c r="N238" s="13"/>
      <c r="O238" s="13"/>
      <c r="P238" s="13"/>
      <c r="Q238" s="13"/>
      <c r="R238" s="13"/>
      <c r="S238" s="13"/>
      <c r="W238" s="40"/>
      <c r="X238" s="1"/>
    </row>
    <row r="239" spans="2:24" ht="15.75" customHeight="1">
      <c r="B239" s="37"/>
      <c r="I239" s="1"/>
      <c r="J239" s="13"/>
      <c r="K239" s="1"/>
      <c r="L239" s="1"/>
      <c r="M239" s="1"/>
      <c r="N239" s="13"/>
      <c r="O239" s="13"/>
      <c r="P239" s="13"/>
      <c r="Q239" s="13"/>
      <c r="R239" s="13"/>
      <c r="S239" s="13"/>
      <c r="W239" s="40"/>
      <c r="X239" s="1"/>
    </row>
    <row r="240" spans="2:24" ht="15.75" customHeight="1">
      <c r="B240" s="37"/>
      <c r="I240" s="1"/>
      <c r="J240" s="13"/>
      <c r="K240" s="1"/>
      <c r="L240" s="1"/>
      <c r="M240" s="1"/>
      <c r="N240" s="13"/>
      <c r="O240" s="13"/>
      <c r="P240" s="13"/>
      <c r="Q240" s="13"/>
      <c r="R240" s="13"/>
      <c r="S240" s="13"/>
      <c r="W240" s="40"/>
      <c r="X240" s="1"/>
    </row>
    <row r="241" spans="2:24" ht="15.75" customHeight="1">
      <c r="B241" s="37"/>
      <c r="I241" s="1"/>
      <c r="J241" s="13"/>
      <c r="K241" s="1"/>
      <c r="L241" s="1"/>
      <c r="M241" s="1"/>
      <c r="N241" s="13"/>
      <c r="O241" s="13"/>
      <c r="P241" s="13"/>
      <c r="Q241" s="13"/>
      <c r="R241" s="13"/>
      <c r="S241" s="13"/>
      <c r="W241" s="40"/>
      <c r="X241" s="1"/>
    </row>
    <row r="242" spans="2:24" ht="15.75" customHeight="1">
      <c r="B242" s="37"/>
      <c r="I242" s="1"/>
      <c r="J242" s="13"/>
      <c r="K242" s="1"/>
      <c r="L242" s="1"/>
      <c r="M242" s="1"/>
      <c r="N242" s="13"/>
      <c r="O242" s="13"/>
      <c r="P242" s="13"/>
      <c r="Q242" s="13"/>
      <c r="R242" s="13"/>
      <c r="S242" s="13"/>
      <c r="W242" s="40"/>
      <c r="X242" s="1"/>
    </row>
    <row r="243" spans="2:24" ht="15.75" customHeight="1">
      <c r="B243" s="37"/>
      <c r="I243" s="1"/>
      <c r="J243" s="13"/>
      <c r="K243" s="1"/>
      <c r="L243" s="1"/>
      <c r="M243" s="1"/>
      <c r="N243" s="13"/>
      <c r="O243" s="13"/>
      <c r="P243" s="13"/>
      <c r="Q243" s="13"/>
      <c r="R243" s="13"/>
      <c r="S243" s="13"/>
      <c r="W243" s="40"/>
      <c r="X243" s="1"/>
    </row>
    <row r="244" spans="2:24" ht="15.75" customHeight="1">
      <c r="B244" s="37"/>
      <c r="I244" s="1"/>
      <c r="J244" s="13"/>
      <c r="K244" s="1"/>
      <c r="L244" s="1"/>
      <c r="M244" s="1"/>
      <c r="N244" s="13"/>
      <c r="O244" s="13"/>
      <c r="P244" s="13"/>
      <c r="Q244" s="13"/>
      <c r="R244" s="13"/>
      <c r="S244" s="13"/>
      <c r="W244" s="40"/>
      <c r="X244" s="1"/>
    </row>
    <row r="245" spans="2:24" ht="15.75" customHeight="1">
      <c r="B245" s="37"/>
      <c r="I245" s="1"/>
      <c r="J245" s="13"/>
      <c r="K245" s="1"/>
      <c r="L245" s="1"/>
      <c r="M245" s="1"/>
      <c r="N245" s="13"/>
      <c r="O245" s="13"/>
      <c r="P245" s="13"/>
      <c r="Q245" s="13"/>
      <c r="R245" s="13"/>
      <c r="S245" s="13"/>
      <c r="W245" s="40"/>
      <c r="X245" s="1"/>
    </row>
    <row r="246" spans="2:24" ht="15.75" customHeight="1">
      <c r="B246" s="37"/>
      <c r="I246" s="1"/>
      <c r="J246" s="13"/>
      <c r="K246" s="1"/>
      <c r="L246" s="1"/>
      <c r="M246" s="1"/>
      <c r="N246" s="13"/>
      <c r="O246" s="13"/>
      <c r="P246" s="13"/>
      <c r="Q246" s="13"/>
      <c r="R246" s="13"/>
      <c r="S246" s="13"/>
      <c r="W246" s="40"/>
      <c r="X246" s="1"/>
    </row>
    <row r="247" spans="2:24" ht="15.75" customHeight="1">
      <c r="B247" s="37"/>
      <c r="I247" s="1"/>
      <c r="J247" s="13"/>
      <c r="K247" s="1"/>
      <c r="L247" s="1"/>
      <c r="M247" s="1"/>
      <c r="N247" s="13"/>
      <c r="O247" s="13"/>
      <c r="P247" s="13"/>
      <c r="Q247" s="13"/>
      <c r="R247" s="13"/>
      <c r="S247" s="13"/>
      <c r="W247" s="40"/>
      <c r="X247" s="1"/>
    </row>
    <row r="248" spans="2:24" ht="15.75" customHeight="1">
      <c r="B248" s="37"/>
      <c r="I248" s="1"/>
      <c r="J248" s="13"/>
      <c r="K248" s="1"/>
      <c r="L248" s="1"/>
      <c r="M248" s="1"/>
      <c r="N248" s="13"/>
      <c r="O248" s="13"/>
      <c r="P248" s="13"/>
      <c r="Q248" s="13"/>
      <c r="R248" s="13"/>
      <c r="S248" s="13"/>
      <c r="W248" s="40"/>
      <c r="X248" s="1"/>
    </row>
    <row r="249" spans="2:24" ht="15.75" customHeight="1">
      <c r="B249" s="37"/>
      <c r="I249" s="1"/>
      <c r="J249" s="13"/>
      <c r="K249" s="1"/>
      <c r="L249" s="1"/>
      <c r="M249" s="1"/>
      <c r="N249" s="13"/>
      <c r="O249" s="13"/>
      <c r="P249" s="13"/>
      <c r="Q249" s="13"/>
      <c r="R249" s="13"/>
      <c r="S249" s="13"/>
      <c r="W249" s="40"/>
      <c r="X249" s="1"/>
    </row>
    <row r="250" spans="2:24" ht="15.75" customHeight="1">
      <c r="B250" s="37"/>
      <c r="I250" s="1"/>
      <c r="J250" s="13"/>
      <c r="K250" s="1"/>
      <c r="L250" s="1"/>
      <c r="M250" s="1"/>
      <c r="N250" s="13"/>
      <c r="O250" s="13"/>
      <c r="P250" s="13"/>
      <c r="Q250" s="13"/>
      <c r="R250" s="13"/>
      <c r="S250" s="13"/>
      <c r="W250" s="40"/>
      <c r="X250" s="1"/>
    </row>
    <row r="251" spans="2:24" ht="15.75" customHeight="1">
      <c r="B251" s="37"/>
      <c r="I251" s="1"/>
      <c r="J251" s="13"/>
      <c r="K251" s="1"/>
      <c r="L251" s="1"/>
      <c r="M251" s="1"/>
      <c r="N251" s="13"/>
      <c r="O251" s="13"/>
      <c r="P251" s="13"/>
      <c r="Q251" s="13"/>
      <c r="R251" s="13"/>
      <c r="S251" s="13"/>
      <c r="W251" s="40"/>
      <c r="X251" s="1"/>
    </row>
    <row r="252" spans="2:24" ht="15.75" customHeight="1">
      <c r="B252" s="37"/>
      <c r="I252" s="1"/>
      <c r="J252" s="13"/>
      <c r="K252" s="1"/>
      <c r="L252" s="1"/>
      <c r="M252" s="1"/>
      <c r="N252" s="13"/>
      <c r="O252" s="13"/>
      <c r="P252" s="13"/>
      <c r="Q252" s="13"/>
      <c r="R252" s="13"/>
      <c r="S252" s="13"/>
      <c r="W252" s="40"/>
      <c r="X252" s="1"/>
    </row>
    <row r="253" spans="2:24" ht="15.75" customHeight="1">
      <c r="B253" s="37"/>
      <c r="I253" s="1"/>
      <c r="J253" s="13"/>
      <c r="K253" s="1"/>
      <c r="L253" s="1"/>
      <c r="M253" s="1"/>
      <c r="N253" s="13"/>
      <c r="O253" s="13"/>
      <c r="P253" s="13"/>
      <c r="Q253" s="13"/>
      <c r="R253" s="13"/>
      <c r="S253" s="13"/>
      <c r="W253" s="40"/>
      <c r="X253" s="1"/>
    </row>
    <row r="254" spans="2:24" ht="15.75" customHeight="1">
      <c r="B254" s="37"/>
      <c r="I254" s="1"/>
      <c r="J254" s="13"/>
      <c r="K254" s="1"/>
      <c r="L254" s="1"/>
      <c r="M254" s="1"/>
      <c r="N254" s="13"/>
      <c r="O254" s="13"/>
      <c r="P254" s="13"/>
      <c r="Q254" s="13"/>
      <c r="R254" s="13"/>
      <c r="S254" s="13"/>
      <c r="W254" s="40"/>
      <c r="X254" s="1"/>
    </row>
    <row r="255" spans="2:24" ht="15.75" customHeight="1">
      <c r="B255" s="37"/>
      <c r="I255" s="1"/>
      <c r="J255" s="13"/>
      <c r="K255" s="1"/>
      <c r="L255" s="1"/>
      <c r="M255" s="1"/>
      <c r="N255" s="13"/>
      <c r="O255" s="13"/>
      <c r="P255" s="13"/>
      <c r="Q255" s="13"/>
      <c r="R255" s="13"/>
      <c r="S255" s="13"/>
      <c r="W255" s="40"/>
      <c r="X255" s="1"/>
    </row>
    <row r="256" spans="2:24" ht="15.75" customHeight="1">
      <c r="B256" s="37"/>
      <c r="I256" s="1"/>
      <c r="J256" s="13"/>
      <c r="K256" s="1"/>
      <c r="L256" s="1"/>
      <c r="M256" s="1"/>
      <c r="N256" s="13"/>
      <c r="O256" s="13"/>
      <c r="P256" s="13"/>
      <c r="Q256" s="13"/>
      <c r="R256" s="13"/>
      <c r="S256" s="13"/>
      <c r="W256" s="40"/>
      <c r="X256" s="1"/>
    </row>
    <row r="257" spans="2:24" ht="15.75" customHeight="1">
      <c r="B257" s="37"/>
      <c r="I257" s="1"/>
      <c r="W257" s="40"/>
      <c r="X257" s="1"/>
    </row>
    <row r="258" spans="2:24" ht="15.75" customHeight="1">
      <c r="B258" s="37"/>
      <c r="I258" s="1"/>
      <c r="W258" s="40"/>
      <c r="X258" s="1"/>
    </row>
    <row r="259" spans="2:24" ht="15.75" customHeight="1">
      <c r="B259" s="37"/>
      <c r="I259" s="1"/>
      <c r="W259" s="40"/>
      <c r="X259" s="1"/>
    </row>
    <row r="260" spans="2:24" ht="15.75" customHeight="1">
      <c r="B260" s="37"/>
      <c r="I260" s="1"/>
      <c r="W260" s="40"/>
      <c r="X260" s="1"/>
    </row>
    <row r="261" spans="2:24" ht="15.75" customHeight="1">
      <c r="B261" s="37"/>
      <c r="I261" s="1"/>
      <c r="W261" s="40"/>
      <c r="X261" s="1"/>
    </row>
    <row r="262" spans="2:24" ht="15.75" customHeight="1">
      <c r="B262" s="37"/>
      <c r="I262" s="1"/>
      <c r="W262" s="40"/>
      <c r="X262" s="1"/>
    </row>
    <row r="263" spans="2:24" ht="15.75" customHeight="1">
      <c r="B263" s="37"/>
      <c r="I263" s="1"/>
      <c r="W263" s="40"/>
      <c r="X263" s="1"/>
    </row>
    <row r="264" spans="2:24" ht="15.75" customHeight="1">
      <c r="B264" s="37"/>
      <c r="I264" s="1"/>
      <c r="W264" s="40"/>
      <c r="X264" s="1"/>
    </row>
    <row r="265" spans="2:24" ht="15.75" customHeight="1">
      <c r="B265" s="37"/>
      <c r="I265" s="1"/>
      <c r="W265" s="40"/>
      <c r="X265" s="1"/>
    </row>
    <row r="266" spans="2:24" ht="15.75" customHeight="1">
      <c r="B266" s="37"/>
      <c r="I266" s="1"/>
      <c r="W266" s="40"/>
      <c r="X266" s="1"/>
    </row>
    <row r="267" spans="2:24" ht="15.75" customHeight="1">
      <c r="B267" s="37"/>
      <c r="I267" s="1"/>
      <c r="W267" s="40"/>
      <c r="X267" s="1"/>
    </row>
    <row r="268" spans="2:24" ht="15.75" customHeight="1">
      <c r="B268" s="37"/>
      <c r="I268" s="1"/>
      <c r="W268" s="40"/>
      <c r="X268" s="1"/>
    </row>
    <row r="269" spans="2:24" ht="15.75" customHeight="1">
      <c r="B269" s="37"/>
      <c r="I269" s="1"/>
      <c r="W269" s="40"/>
      <c r="X269" s="1"/>
    </row>
    <row r="270" spans="2:24" ht="15.75" customHeight="1">
      <c r="B270" s="37"/>
      <c r="I270" s="1"/>
      <c r="W270" s="40"/>
      <c r="X270" s="1"/>
    </row>
    <row r="271" spans="2:24" ht="15.75" customHeight="1">
      <c r="B271" s="37"/>
      <c r="I271" s="1"/>
      <c r="W271" s="40"/>
      <c r="X271" s="1"/>
    </row>
    <row r="272" spans="2:24" ht="15.75" customHeight="1">
      <c r="B272" s="37"/>
      <c r="I272" s="1"/>
      <c r="W272" s="40"/>
      <c r="X272" s="1"/>
    </row>
    <row r="273" spans="2:24" ht="15.75" customHeight="1">
      <c r="B273" s="37"/>
      <c r="I273" s="1"/>
      <c r="W273" s="40"/>
      <c r="X273" s="1"/>
    </row>
    <row r="274" spans="2:24" ht="15.75" customHeight="1">
      <c r="B274" s="37"/>
      <c r="I274" s="1"/>
      <c r="W274" s="40"/>
      <c r="X274" s="1"/>
    </row>
    <row r="275" spans="2:24" ht="15.75" customHeight="1">
      <c r="B275" s="37"/>
      <c r="I275" s="1"/>
      <c r="W275" s="40"/>
      <c r="X275" s="1"/>
    </row>
    <row r="276" spans="2:24" ht="15.75" customHeight="1">
      <c r="B276" s="37"/>
      <c r="I276" s="1"/>
      <c r="W276" s="40"/>
      <c r="X276" s="1"/>
    </row>
    <row r="277" spans="2:24" ht="15.75" customHeight="1">
      <c r="B277" s="37"/>
      <c r="I277" s="1"/>
      <c r="W277" s="40"/>
      <c r="X277" s="1"/>
    </row>
    <row r="278" spans="2:24" ht="15.75" customHeight="1">
      <c r="B278" s="37"/>
      <c r="I278" s="1"/>
      <c r="W278" s="40"/>
      <c r="X278" s="1"/>
    </row>
    <row r="279" spans="2:24" ht="15.75" customHeight="1">
      <c r="B279" s="37"/>
      <c r="I279" s="1"/>
      <c r="W279" s="40"/>
      <c r="X279" s="1"/>
    </row>
    <row r="280" spans="2:24" ht="15.75" customHeight="1">
      <c r="B280" s="37"/>
      <c r="I280" s="1"/>
      <c r="W280" s="40"/>
      <c r="X280" s="1"/>
    </row>
    <row r="281" spans="2:24" ht="15.75" customHeight="1">
      <c r="B281" s="37"/>
      <c r="I281" s="1"/>
      <c r="W281" s="40"/>
      <c r="X281" s="1"/>
    </row>
    <row r="282" spans="2:24" ht="15.75" customHeight="1">
      <c r="B282" s="37"/>
      <c r="I282" s="1"/>
      <c r="W282" s="40"/>
      <c r="X282" s="1"/>
    </row>
    <row r="283" spans="2:24" ht="15.75" customHeight="1">
      <c r="B283" s="37"/>
      <c r="I283" s="1"/>
      <c r="W283" s="40"/>
      <c r="X283" s="1"/>
    </row>
    <row r="284" spans="2:24" ht="15.75" customHeight="1">
      <c r="B284" s="37"/>
      <c r="I284" s="1"/>
      <c r="W284" s="40"/>
      <c r="X284" s="1"/>
    </row>
    <row r="285" spans="2:24" ht="15.75" customHeight="1">
      <c r="B285" s="37"/>
      <c r="I285" s="1"/>
      <c r="W285" s="40"/>
      <c r="X285" s="1"/>
    </row>
    <row r="286" spans="2:24" ht="15.75" customHeight="1">
      <c r="B286" s="37"/>
      <c r="I286" s="1"/>
      <c r="W286" s="40"/>
      <c r="X286" s="1"/>
    </row>
    <row r="287" spans="2:24" ht="15.75" customHeight="1">
      <c r="B287" s="37"/>
      <c r="I287" s="1"/>
      <c r="W287" s="40"/>
      <c r="X287" s="1"/>
    </row>
    <row r="288" spans="2:24" ht="15.75" customHeight="1">
      <c r="B288" s="37"/>
      <c r="I288" s="1"/>
      <c r="W288" s="40"/>
      <c r="X288" s="1"/>
    </row>
    <row r="289" spans="2:24" ht="15.75" customHeight="1">
      <c r="B289" s="37"/>
      <c r="I289" s="1"/>
      <c r="W289" s="40"/>
      <c r="X289" s="1"/>
    </row>
    <row r="290" spans="2:24" ht="15.75" customHeight="1">
      <c r="B290" s="37"/>
      <c r="I290" s="1"/>
      <c r="W290" s="40"/>
      <c r="X290" s="1"/>
    </row>
    <row r="291" spans="2:24" ht="15.75" customHeight="1">
      <c r="B291" s="37"/>
      <c r="I291" s="1"/>
      <c r="W291" s="40"/>
      <c r="X291" s="1"/>
    </row>
    <row r="292" spans="2:24" ht="15.75" customHeight="1">
      <c r="B292" s="37"/>
      <c r="I292" s="1"/>
      <c r="W292" s="40"/>
      <c r="X292" s="1"/>
    </row>
    <row r="293" spans="2:24" ht="15.75" customHeight="1">
      <c r="B293" s="37"/>
      <c r="I293" s="1"/>
      <c r="W293" s="40"/>
      <c r="X293" s="1"/>
    </row>
    <row r="294" spans="2:24" ht="15.75" customHeight="1">
      <c r="B294" s="37"/>
      <c r="I294" s="1"/>
      <c r="W294" s="40"/>
      <c r="X294" s="1"/>
    </row>
    <row r="295" spans="2:24" ht="15.75" customHeight="1">
      <c r="B295" s="37"/>
      <c r="I295" s="1"/>
      <c r="W295" s="40"/>
      <c r="X295" s="1"/>
    </row>
    <row r="296" spans="2:24" ht="15.75" customHeight="1">
      <c r="B296" s="37"/>
      <c r="I296" s="1"/>
      <c r="W296" s="40"/>
      <c r="X296" s="1"/>
    </row>
    <row r="297" spans="2:24" ht="15.75" customHeight="1">
      <c r="B297" s="37"/>
      <c r="I297" s="1"/>
      <c r="W297" s="40"/>
      <c r="X297" s="1"/>
    </row>
    <row r="298" spans="2:24" ht="15.75" customHeight="1">
      <c r="B298" s="37"/>
      <c r="I298" s="1"/>
      <c r="W298" s="40"/>
      <c r="X298" s="1"/>
    </row>
    <row r="299" spans="2:24" ht="15.75" customHeight="1">
      <c r="B299" s="37"/>
      <c r="I299" s="1"/>
      <c r="W299" s="40"/>
      <c r="X299" s="1"/>
    </row>
    <row r="300" spans="2:24" ht="15.75" customHeight="1">
      <c r="B300" s="37"/>
      <c r="I300" s="1"/>
      <c r="W300" s="40"/>
      <c r="X300" s="1"/>
    </row>
    <row r="301" spans="2:24" ht="15.75" customHeight="1">
      <c r="B301" s="37"/>
      <c r="I301" s="1"/>
      <c r="W301" s="40"/>
      <c r="X301" s="1"/>
    </row>
    <row r="302" spans="2:24" ht="15.75" customHeight="1">
      <c r="B302" s="37"/>
      <c r="I302" s="1"/>
      <c r="W302" s="40"/>
      <c r="X302" s="1"/>
    </row>
    <row r="303" spans="2:24" ht="15.75" customHeight="1">
      <c r="B303" s="37"/>
      <c r="I303" s="1"/>
      <c r="W303" s="40"/>
      <c r="X303" s="1"/>
    </row>
    <row r="304" spans="2:24" ht="15.75" customHeight="1">
      <c r="B304" s="37"/>
      <c r="I304" s="1"/>
      <c r="W304" s="40"/>
      <c r="X304" s="1"/>
    </row>
    <row r="305" spans="2:24" ht="15.75" customHeight="1">
      <c r="B305" s="37"/>
      <c r="I305" s="1"/>
      <c r="W305" s="40"/>
      <c r="X305" s="1"/>
    </row>
    <row r="306" spans="2:24" ht="15.75" customHeight="1">
      <c r="B306" s="37"/>
      <c r="I306" s="1"/>
      <c r="W306" s="40"/>
      <c r="X306" s="1"/>
    </row>
    <row r="307" spans="2:24" ht="15.75" customHeight="1">
      <c r="B307" s="37"/>
      <c r="I307" s="1"/>
      <c r="W307" s="40"/>
      <c r="X307" s="1"/>
    </row>
    <row r="308" spans="2:24" ht="15.75" customHeight="1">
      <c r="B308" s="37"/>
      <c r="I308" s="1"/>
      <c r="W308" s="40"/>
      <c r="X308" s="1"/>
    </row>
    <row r="309" spans="2:24" ht="15.75" customHeight="1">
      <c r="B309" s="37"/>
      <c r="I309" s="1"/>
      <c r="W309" s="40"/>
      <c r="X309" s="1"/>
    </row>
    <row r="310" spans="2:24" ht="15.75" customHeight="1">
      <c r="B310" s="37"/>
      <c r="I310" s="1"/>
      <c r="W310" s="40"/>
      <c r="X310" s="1"/>
    </row>
    <row r="311" spans="2:24" ht="15.75" customHeight="1">
      <c r="B311" s="37"/>
      <c r="I311" s="1"/>
      <c r="W311" s="40"/>
      <c r="X311" s="1"/>
    </row>
    <row r="312" spans="2:24" ht="15.75" customHeight="1">
      <c r="B312" s="37"/>
      <c r="I312" s="1"/>
      <c r="W312" s="40"/>
      <c r="X312" s="1"/>
    </row>
    <row r="313" spans="2:24" ht="15.75" customHeight="1">
      <c r="B313" s="37"/>
      <c r="I313" s="1"/>
      <c r="W313" s="40"/>
      <c r="X313" s="1"/>
    </row>
    <row r="314" spans="2:24" ht="15.75" customHeight="1">
      <c r="B314" s="37"/>
      <c r="I314" s="1"/>
      <c r="W314" s="40"/>
      <c r="X314" s="1"/>
    </row>
    <row r="315" spans="2:24" ht="15.75" customHeight="1">
      <c r="B315" s="37"/>
      <c r="I315" s="1"/>
      <c r="W315" s="40"/>
      <c r="X315" s="1"/>
    </row>
    <row r="316" spans="2:24" ht="15.75" customHeight="1">
      <c r="B316" s="37"/>
      <c r="I316" s="1"/>
      <c r="W316" s="40"/>
      <c r="X316" s="1"/>
    </row>
    <row r="317" spans="2:24" ht="15.75" customHeight="1">
      <c r="B317" s="37"/>
      <c r="I317" s="1"/>
      <c r="W317" s="40"/>
      <c r="X317" s="1"/>
    </row>
    <row r="318" spans="2:24" ht="15.75" customHeight="1">
      <c r="B318" s="37"/>
      <c r="I318" s="1"/>
      <c r="W318" s="40"/>
      <c r="X318" s="1"/>
    </row>
    <row r="319" spans="2:24" ht="15.75" customHeight="1">
      <c r="B319" s="37"/>
      <c r="I319" s="1"/>
      <c r="W319" s="40"/>
      <c r="X319" s="1"/>
    </row>
    <row r="320" spans="2:24" ht="15.75" customHeight="1">
      <c r="B320" s="37"/>
      <c r="I320" s="1"/>
      <c r="W320" s="40"/>
      <c r="X320" s="1"/>
    </row>
    <row r="321" spans="2:24" ht="15.75" customHeight="1">
      <c r="B321" s="37"/>
      <c r="I321" s="1"/>
      <c r="W321" s="40"/>
      <c r="X321" s="1"/>
    </row>
    <row r="322" spans="2:24" ht="15.75" customHeight="1">
      <c r="B322" s="37"/>
      <c r="I322" s="1"/>
      <c r="W322" s="40"/>
      <c r="X322" s="1"/>
    </row>
    <row r="323" spans="2:24" ht="15.75" customHeight="1">
      <c r="B323" s="37"/>
      <c r="I323" s="1"/>
      <c r="W323" s="40"/>
      <c r="X323" s="1"/>
    </row>
    <row r="324" spans="2:24" ht="15.75" customHeight="1">
      <c r="B324" s="37"/>
      <c r="I324" s="1"/>
      <c r="W324" s="40"/>
      <c r="X324" s="1"/>
    </row>
    <row r="325" spans="2:24" ht="15.75" customHeight="1">
      <c r="B325" s="37"/>
      <c r="I325" s="1"/>
      <c r="W325" s="40"/>
      <c r="X325" s="1"/>
    </row>
    <row r="326" spans="2:24" ht="15.75" customHeight="1">
      <c r="B326" s="37"/>
      <c r="I326" s="1"/>
      <c r="W326" s="40"/>
      <c r="X326" s="1"/>
    </row>
    <row r="327" spans="2:24" ht="15.75" customHeight="1">
      <c r="B327" s="37"/>
      <c r="I327" s="1"/>
      <c r="W327" s="40"/>
      <c r="X327" s="1"/>
    </row>
    <row r="328" spans="2:24" ht="15.75" customHeight="1">
      <c r="B328" s="37"/>
      <c r="I328" s="1"/>
      <c r="W328" s="40"/>
      <c r="X328" s="1"/>
    </row>
    <row r="329" spans="2:24" ht="15.75" customHeight="1">
      <c r="B329" s="37"/>
      <c r="I329" s="1"/>
      <c r="W329" s="40"/>
      <c r="X329" s="1"/>
    </row>
    <row r="330" spans="2:24" ht="15.75" customHeight="1">
      <c r="B330" s="37"/>
      <c r="I330" s="1"/>
      <c r="W330" s="40"/>
      <c r="X330" s="1"/>
    </row>
    <row r="331" spans="2:24" ht="15.75" customHeight="1">
      <c r="B331" s="37"/>
      <c r="I331" s="1"/>
      <c r="W331" s="40"/>
      <c r="X331" s="1"/>
    </row>
    <row r="332" spans="2:24" ht="15.75" customHeight="1">
      <c r="B332" s="37"/>
      <c r="I332" s="1"/>
      <c r="W332" s="40"/>
      <c r="X332" s="1"/>
    </row>
    <row r="333" spans="2:24" ht="15.75" customHeight="1">
      <c r="B333" s="37"/>
      <c r="I333" s="1"/>
      <c r="W333" s="40"/>
      <c r="X333" s="1"/>
    </row>
    <row r="334" spans="2:24" ht="15.75" customHeight="1">
      <c r="B334" s="37"/>
      <c r="I334" s="1"/>
      <c r="W334" s="40"/>
      <c r="X334" s="1"/>
    </row>
    <row r="335" spans="2:24" ht="15.75" customHeight="1">
      <c r="B335" s="37"/>
      <c r="I335" s="1"/>
      <c r="W335" s="40"/>
      <c r="X335" s="1"/>
    </row>
    <row r="336" spans="2:24" ht="15.75" customHeight="1">
      <c r="B336" s="37"/>
      <c r="I336" s="1"/>
      <c r="W336" s="40"/>
      <c r="X336" s="1"/>
    </row>
    <row r="337" spans="2:24" ht="15.75" customHeight="1">
      <c r="B337" s="37"/>
      <c r="I337" s="1"/>
      <c r="W337" s="40"/>
      <c r="X337" s="1"/>
    </row>
    <row r="338" spans="2:24" ht="15.75" customHeight="1">
      <c r="B338" s="37"/>
      <c r="I338" s="1"/>
      <c r="W338" s="40"/>
      <c r="X338" s="1"/>
    </row>
    <row r="339" spans="2:24" ht="15.75" customHeight="1">
      <c r="B339" s="37"/>
      <c r="I339" s="1"/>
      <c r="W339" s="40"/>
      <c r="X339" s="1"/>
    </row>
    <row r="340" spans="2:24" ht="15.75" customHeight="1">
      <c r="B340" s="37"/>
      <c r="I340" s="1"/>
      <c r="W340" s="40"/>
      <c r="X340" s="1"/>
    </row>
    <row r="341" spans="2:24" ht="15.75" customHeight="1">
      <c r="B341" s="37"/>
      <c r="I341" s="1"/>
      <c r="W341" s="40"/>
      <c r="X341" s="1"/>
    </row>
    <row r="342" spans="2:24" ht="15.75" customHeight="1">
      <c r="B342" s="37"/>
      <c r="I342" s="1"/>
      <c r="W342" s="40"/>
      <c r="X342" s="1"/>
    </row>
    <row r="343" spans="2:24" ht="15.75" customHeight="1">
      <c r="B343" s="37"/>
      <c r="I343" s="1"/>
      <c r="W343" s="40"/>
      <c r="X343" s="1"/>
    </row>
    <row r="344" spans="2:24" ht="15.75" customHeight="1">
      <c r="B344" s="37"/>
      <c r="I344" s="1"/>
      <c r="W344" s="40"/>
      <c r="X344" s="1"/>
    </row>
    <row r="345" spans="2:24" ht="15.75" customHeight="1">
      <c r="B345" s="37"/>
      <c r="I345" s="1"/>
      <c r="W345" s="40"/>
      <c r="X345" s="1"/>
    </row>
    <row r="346" spans="2:24" ht="15.75" customHeight="1">
      <c r="B346" s="37"/>
      <c r="I346" s="1"/>
      <c r="W346" s="40"/>
      <c r="X346" s="1"/>
    </row>
    <row r="347" spans="2:24" ht="15.75" customHeight="1">
      <c r="B347" s="37"/>
      <c r="I347" s="1"/>
      <c r="W347" s="40"/>
      <c r="X347" s="1"/>
    </row>
    <row r="348" spans="2:24" ht="15.75" customHeight="1">
      <c r="B348" s="37"/>
      <c r="I348" s="1"/>
      <c r="W348" s="40"/>
      <c r="X348" s="1"/>
    </row>
    <row r="349" spans="2:24" ht="15.75" customHeight="1">
      <c r="B349" s="37"/>
      <c r="I349" s="1"/>
      <c r="W349" s="40"/>
      <c r="X349" s="1"/>
    </row>
    <row r="350" spans="2:24" ht="15.75" customHeight="1">
      <c r="B350" s="37"/>
      <c r="I350" s="1"/>
      <c r="W350" s="40"/>
      <c r="X350" s="1"/>
    </row>
    <row r="351" spans="2:24" ht="15.75" customHeight="1">
      <c r="B351" s="37"/>
      <c r="I351" s="1"/>
      <c r="W351" s="40"/>
      <c r="X351" s="1"/>
    </row>
    <row r="352" spans="2:24" ht="15.75" customHeight="1">
      <c r="B352" s="37"/>
      <c r="I352" s="1"/>
      <c r="W352" s="40"/>
      <c r="X352" s="1"/>
    </row>
    <row r="353" spans="2:24" ht="15.75" customHeight="1">
      <c r="B353" s="37"/>
      <c r="I353" s="1"/>
      <c r="W353" s="40"/>
      <c r="X353" s="1"/>
    </row>
    <row r="354" spans="2:24" ht="15.75" customHeight="1">
      <c r="B354" s="37"/>
      <c r="I354" s="1"/>
      <c r="W354" s="40"/>
      <c r="X354" s="1"/>
    </row>
    <row r="355" spans="2:24" ht="15.75" customHeight="1">
      <c r="B355" s="37"/>
      <c r="I355" s="1"/>
      <c r="W355" s="40"/>
      <c r="X355" s="1"/>
    </row>
    <row r="356" spans="2:24" ht="15.75" customHeight="1">
      <c r="B356" s="37"/>
      <c r="I356" s="1"/>
      <c r="W356" s="40"/>
      <c r="X356" s="1"/>
    </row>
    <row r="357" spans="2:24" ht="15.75" customHeight="1">
      <c r="B357" s="37"/>
      <c r="I357" s="1"/>
      <c r="W357" s="40"/>
      <c r="X357" s="1"/>
    </row>
    <row r="358" spans="2:24" ht="15.75" customHeight="1">
      <c r="B358" s="37"/>
      <c r="I358" s="1"/>
      <c r="W358" s="40"/>
      <c r="X358" s="1"/>
    </row>
    <row r="359" spans="2:24" ht="15.75" customHeight="1">
      <c r="B359" s="37"/>
      <c r="I359" s="1"/>
      <c r="W359" s="40"/>
      <c r="X359" s="1"/>
    </row>
    <row r="360" spans="2:24" ht="15.75" customHeight="1">
      <c r="B360" s="37"/>
      <c r="I360" s="1"/>
      <c r="W360" s="40"/>
      <c r="X360" s="1"/>
    </row>
    <row r="361" spans="2:24" ht="15.75" customHeight="1">
      <c r="B361" s="37"/>
      <c r="I361" s="1"/>
      <c r="W361" s="40"/>
      <c r="X361" s="1"/>
    </row>
    <row r="362" spans="2:24" ht="15.75" customHeight="1">
      <c r="B362" s="37"/>
      <c r="I362" s="1"/>
      <c r="W362" s="40"/>
      <c r="X362" s="1"/>
    </row>
    <row r="363" spans="2:24" ht="15.75" customHeight="1">
      <c r="B363" s="37"/>
      <c r="I363" s="1"/>
      <c r="W363" s="40"/>
      <c r="X363" s="1"/>
    </row>
    <row r="364" spans="2:24" ht="15.75" customHeight="1">
      <c r="B364" s="37"/>
      <c r="I364" s="1"/>
      <c r="W364" s="40"/>
      <c r="X364" s="1"/>
    </row>
    <row r="365" spans="2:24" ht="15.75" customHeight="1">
      <c r="B365" s="37"/>
      <c r="I365" s="1"/>
      <c r="W365" s="40"/>
      <c r="X365" s="1"/>
    </row>
    <row r="366" spans="2:24" ht="15.75" customHeight="1">
      <c r="B366" s="37"/>
      <c r="I366" s="1"/>
      <c r="W366" s="40"/>
      <c r="X366" s="1"/>
    </row>
    <row r="367" spans="2:24" ht="15.75" customHeight="1">
      <c r="B367" s="37"/>
      <c r="I367" s="1"/>
      <c r="W367" s="40"/>
      <c r="X367" s="1"/>
    </row>
    <row r="368" spans="2:24" ht="15.75" customHeight="1">
      <c r="B368" s="37"/>
      <c r="I368" s="1"/>
      <c r="W368" s="40"/>
      <c r="X368" s="1"/>
    </row>
    <row r="369" spans="2:24" ht="15.75" customHeight="1">
      <c r="B369" s="37"/>
      <c r="I369" s="1"/>
      <c r="W369" s="40"/>
      <c r="X369" s="1"/>
    </row>
    <row r="370" spans="2:24" ht="15.75" customHeight="1">
      <c r="B370" s="37"/>
      <c r="I370" s="1"/>
      <c r="W370" s="40"/>
      <c r="X370" s="1"/>
    </row>
    <row r="371" spans="2:24" ht="15.75" customHeight="1">
      <c r="B371" s="37"/>
      <c r="I371" s="1"/>
      <c r="W371" s="40"/>
      <c r="X371" s="1"/>
    </row>
    <row r="372" spans="2:24" ht="15.75" customHeight="1">
      <c r="B372" s="37"/>
      <c r="I372" s="1"/>
      <c r="W372" s="40"/>
      <c r="X372" s="1"/>
    </row>
    <row r="373" spans="2:24" ht="15.75" customHeight="1">
      <c r="B373" s="37"/>
      <c r="I373" s="1"/>
      <c r="W373" s="40"/>
      <c r="X373" s="1"/>
    </row>
    <row r="374" spans="2:24" ht="15.75" customHeight="1">
      <c r="B374" s="37"/>
      <c r="I374" s="1"/>
      <c r="W374" s="40"/>
      <c r="X374" s="1"/>
    </row>
    <row r="375" spans="2:24" ht="15.75" customHeight="1">
      <c r="B375" s="37"/>
      <c r="I375" s="1"/>
      <c r="W375" s="40"/>
      <c r="X375" s="1"/>
    </row>
    <row r="376" spans="2:24" ht="15.75" customHeight="1">
      <c r="B376" s="37"/>
      <c r="I376" s="1"/>
      <c r="W376" s="40"/>
      <c r="X376" s="1"/>
    </row>
    <row r="377" spans="2:24" ht="15.75" customHeight="1">
      <c r="B377" s="37"/>
      <c r="I377" s="1"/>
      <c r="W377" s="40"/>
      <c r="X377" s="1"/>
    </row>
    <row r="378" spans="2:24" ht="15.75" customHeight="1">
      <c r="B378" s="37"/>
      <c r="I378" s="1"/>
      <c r="W378" s="40"/>
      <c r="X378" s="1"/>
    </row>
    <row r="379" spans="2:24" ht="15.75" customHeight="1">
      <c r="B379" s="37"/>
      <c r="I379" s="1"/>
      <c r="W379" s="40"/>
      <c r="X379" s="1"/>
    </row>
    <row r="380" spans="2:24" ht="15.75" customHeight="1">
      <c r="B380" s="37"/>
      <c r="I380" s="1"/>
      <c r="W380" s="40"/>
      <c r="X380" s="1"/>
    </row>
    <row r="381" spans="2:24" ht="15.75" customHeight="1">
      <c r="B381" s="37"/>
      <c r="I381" s="1"/>
      <c r="W381" s="40"/>
      <c r="X381" s="1"/>
    </row>
    <row r="382" spans="2:24" ht="15.75" customHeight="1">
      <c r="B382" s="37"/>
      <c r="I382" s="1"/>
      <c r="W382" s="40"/>
      <c r="X382" s="1"/>
    </row>
    <row r="383" spans="2:24" ht="15.75" customHeight="1">
      <c r="B383" s="37"/>
      <c r="I383" s="1"/>
      <c r="W383" s="40"/>
      <c r="X383" s="1"/>
    </row>
    <row r="384" spans="2:24" ht="15.75" customHeight="1">
      <c r="B384" s="37"/>
      <c r="I384" s="1"/>
      <c r="W384" s="40"/>
      <c r="X384" s="1"/>
    </row>
    <row r="385" spans="2:24" ht="15.75" customHeight="1">
      <c r="B385" s="37"/>
      <c r="I385" s="1"/>
      <c r="W385" s="40"/>
      <c r="X385" s="1"/>
    </row>
    <row r="386" spans="2:24" ht="15.75" customHeight="1">
      <c r="B386" s="37"/>
      <c r="I386" s="1"/>
      <c r="W386" s="40"/>
      <c r="X386" s="1"/>
    </row>
    <row r="387" spans="2:24" ht="15.75" customHeight="1">
      <c r="B387" s="37"/>
      <c r="I387" s="1"/>
      <c r="W387" s="40"/>
      <c r="X387" s="1"/>
    </row>
    <row r="388" spans="2:24" ht="15.75" customHeight="1">
      <c r="B388" s="37"/>
      <c r="I388" s="1"/>
      <c r="W388" s="40"/>
      <c r="X388" s="1"/>
    </row>
    <row r="389" spans="2:24" ht="15.75" customHeight="1">
      <c r="B389" s="37"/>
      <c r="I389" s="1"/>
      <c r="W389" s="40"/>
      <c r="X389" s="1"/>
    </row>
    <row r="390" spans="2:24" ht="15.75" customHeight="1">
      <c r="B390" s="37"/>
      <c r="I390" s="1"/>
      <c r="W390" s="40"/>
      <c r="X390" s="1"/>
    </row>
    <row r="391" spans="2:24" ht="15.75" customHeight="1">
      <c r="B391" s="37"/>
      <c r="I391" s="1"/>
      <c r="W391" s="40"/>
      <c r="X391" s="1"/>
    </row>
    <row r="392" spans="2:24" ht="15.75" customHeight="1">
      <c r="B392" s="37"/>
      <c r="I392" s="1"/>
      <c r="W392" s="40"/>
      <c r="X392" s="1"/>
    </row>
    <row r="393" spans="2:24" ht="15.75" customHeight="1">
      <c r="B393" s="37"/>
      <c r="I393" s="1"/>
      <c r="W393" s="40"/>
      <c r="X393" s="1"/>
    </row>
    <row r="394" spans="2:24" ht="15.75" customHeight="1">
      <c r="B394" s="37"/>
      <c r="I394" s="1"/>
      <c r="W394" s="40"/>
      <c r="X394" s="1"/>
    </row>
    <row r="395" spans="2:24" ht="15.75" customHeight="1">
      <c r="B395" s="37"/>
      <c r="I395" s="1"/>
      <c r="W395" s="40"/>
      <c r="X395" s="1"/>
    </row>
    <row r="396" spans="2:24" ht="15.75" customHeight="1">
      <c r="B396" s="37"/>
      <c r="I396" s="1"/>
      <c r="W396" s="40"/>
      <c r="X396" s="1"/>
    </row>
    <row r="397" spans="2:24" ht="15.75" customHeight="1">
      <c r="B397" s="37"/>
      <c r="I397" s="1"/>
      <c r="W397" s="40"/>
      <c r="X397" s="1"/>
    </row>
    <row r="398" spans="2:24" ht="15.75" customHeight="1">
      <c r="B398" s="37"/>
      <c r="I398" s="1"/>
      <c r="W398" s="40"/>
      <c r="X398" s="1"/>
    </row>
    <row r="399" spans="2:24" ht="15.75" customHeight="1">
      <c r="B399" s="37"/>
      <c r="I399" s="1"/>
      <c r="W399" s="40"/>
      <c r="X399" s="1"/>
    </row>
    <row r="400" spans="2:24" ht="15.75" customHeight="1">
      <c r="B400" s="37"/>
      <c r="I400" s="1"/>
      <c r="W400" s="40"/>
      <c r="X400" s="1"/>
    </row>
    <row r="401" spans="2:24" ht="15.75" customHeight="1">
      <c r="B401" s="37"/>
      <c r="I401" s="1"/>
      <c r="W401" s="40"/>
      <c r="X401" s="1"/>
    </row>
    <row r="402" spans="2:24" ht="15.75" customHeight="1">
      <c r="B402" s="37"/>
      <c r="I402" s="1"/>
      <c r="W402" s="40"/>
      <c r="X402" s="1"/>
    </row>
    <row r="403" spans="2:24" ht="15.75" customHeight="1">
      <c r="B403" s="37"/>
      <c r="I403" s="1"/>
      <c r="W403" s="40"/>
      <c r="X403" s="1"/>
    </row>
    <row r="404" spans="2:24" ht="15.75" customHeight="1">
      <c r="B404" s="37"/>
      <c r="I404" s="1"/>
      <c r="W404" s="40"/>
      <c r="X404" s="1"/>
    </row>
    <row r="405" spans="2:24" ht="15.75" customHeight="1">
      <c r="B405" s="37"/>
      <c r="I405" s="1"/>
      <c r="W405" s="40"/>
      <c r="X405" s="1"/>
    </row>
    <row r="406" spans="2:24" ht="15.75" customHeight="1">
      <c r="B406" s="37"/>
      <c r="I406" s="1"/>
      <c r="W406" s="40"/>
      <c r="X406" s="1"/>
    </row>
    <row r="407" spans="2:24" ht="15.75" customHeight="1">
      <c r="B407" s="37"/>
      <c r="I407" s="1"/>
      <c r="W407" s="40"/>
      <c r="X407" s="1"/>
    </row>
    <row r="408" spans="2:24" ht="15.75" customHeight="1">
      <c r="B408" s="37"/>
      <c r="I408" s="1"/>
      <c r="W408" s="40"/>
      <c r="X408" s="1"/>
    </row>
    <row r="409" spans="2:24" ht="15.75" customHeight="1">
      <c r="B409" s="37"/>
      <c r="I409" s="1"/>
      <c r="W409" s="40"/>
      <c r="X409" s="1"/>
    </row>
    <row r="410" spans="2:24" ht="15.75" customHeight="1">
      <c r="B410" s="37"/>
      <c r="I410" s="1"/>
      <c r="W410" s="40"/>
      <c r="X410" s="1"/>
    </row>
    <row r="411" spans="2:24" ht="15.75" customHeight="1">
      <c r="B411" s="37"/>
      <c r="I411" s="1"/>
      <c r="W411" s="40"/>
      <c r="X411" s="1"/>
    </row>
    <row r="412" spans="2:24" ht="15.75" customHeight="1">
      <c r="B412" s="37"/>
      <c r="I412" s="1"/>
      <c r="W412" s="40"/>
      <c r="X412" s="1"/>
    </row>
    <row r="413" spans="2:24" ht="15.75" customHeight="1">
      <c r="B413" s="37"/>
      <c r="I413" s="1"/>
      <c r="W413" s="40"/>
      <c r="X413" s="1"/>
    </row>
    <row r="414" spans="2:24" ht="15.75" customHeight="1">
      <c r="B414" s="37"/>
      <c r="I414" s="1"/>
      <c r="W414" s="40"/>
      <c r="X414" s="1"/>
    </row>
    <row r="415" spans="2:24" ht="15.75" customHeight="1">
      <c r="B415" s="37"/>
      <c r="I415" s="1"/>
      <c r="W415" s="40"/>
      <c r="X415" s="1"/>
    </row>
    <row r="416" spans="2:24" ht="15.75" customHeight="1">
      <c r="B416" s="37"/>
      <c r="I416" s="1"/>
      <c r="W416" s="40"/>
      <c r="X416" s="1"/>
    </row>
    <row r="417" spans="2:24" ht="15.75" customHeight="1">
      <c r="B417" s="37"/>
      <c r="I417" s="1"/>
      <c r="W417" s="40"/>
      <c r="X417" s="1"/>
    </row>
    <row r="418" spans="2:24" ht="15.75" customHeight="1">
      <c r="B418" s="37"/>
      <c r="I418" s="1"/>
      <c r="W418" s="40"/>
      <c r="X418" s="1"/>
    </row>
    <row r="419" spans="2:24" ht="15.75" customHeight="1">
      <c r="B419" s="37"/>
      <c r="I419" s="1"/>
      <c r="W419" s="40"/>
      <c r="X419" s="1"/>
    </row>
    <row r="420" spans="2:24" ht="15.75" customHeight="1">
      <c r="B420" s="37"/>
      <c r="I420" s="1"/>
      <c r="W420" s="40"/>
      <c r="X420" s="1"/>
    </row>
    <row r="421" spans="2:24" ht="15.75" customHeight="1">
      <c r="B421" s="37"/>
      <c r="I421" s="1"/>
      <c r="W421" s="40"/>
      <c r="X421" s="1"/>
    </row>
    <row r="422" spans="2:24" ht="15.75" customHeight="1">
      <c r="B422" s="37"/>
      <c r="I422" s="1"/>
      <c r="W422" s="40"/>
      <c r="X422" s="1"/>
    </row>
    <row r="423" spans="2:24" ht="15.75" customHeight="1">
      <c r="B423" s="37"/>
      <c r="I423" s="1"/>
      <c r="W423" s="40"/>
      <c r="X423" s="1"/>
    </row>
    <row r="424" spans="2:24" ht="15.75" customHeight="1">
      <c r="B424" s="37"/>
      <c r="I424" s="1"/>
      <c r="W424" s="40"/>
      <c r="X424" s="1"/>
    </row>
    <row r="425" spans="2:24" ht="15.75" customHeight="1">
      <c r="B425" s="37"/>
      <c r="I425" s="1"/>
      <c r="W425" s="40"/>
      <c r="X425" s="1"/>
    </row>
    <row r="426" spans="2:24" ht="15.75" customHeight="1">
      <c r="B426" s="37"/>
      <c r="I426" s="1"/>
      <c r="W426" s="40"/>
      <c r="X426" s="1"/>
    </row>
    <row r="427" spans="2:24" ht="15.75" customHeight="1">
      <c r="B427" s="37"/>
      <c r="I427" s="1"/>
      <c r="W427" s="40"/>
      <c r="X427" s="1"/>
    </row>
    <row r="428" spans="2:24" ht="15.75" customHeight="1">
      <c r="B428" s="37"/>
      <c r="I428" s="1"/>
      <c r="W428" s="40"/>
      <c r="X428" s="1"/>
    </row>
    <row r="429" spans="2:24" ht="15.75" customHeight="1">
      <c r="B429" s="37"/>
      <c r="I429" s="1"/>
      <c r="W429" s="40"/>
      <c r="X429" s="1"/>
    </row>
    <row r="430" spans="2:24" ht="15.75" customHeight="1">
      <c r="B430" s="37"/>
      <c r="I430" s="1"/>
      <c r="W430" s="40"/>
      <c r="X430" s="1"/>
    </row>
    <row r="431" spans="2:24" ht="15.75" customHeight="1">
      <c r="B431" s="37"/>
      <c r="I431" s="1"/>
      <c r="W431" s="40"/>
      <c r="X431" s="1"/>
    </row>
    <row r="432" spans="2:24" ht="15.75" customHeight="1">
      <c r="B432" s="37"/>
      <c r="I432" s="1"/>
      <c r="W432" s="40"/>
      <c r="X432" s="1"/>
    </row>
    <row r="433" spans="2:24" ht="15.75" customHeight="1">
      <c r="B433" s="37"/>
      <c r="I433" s="1"/>
      <c r="W433" s="40"/>
      <c r="X433" s="1"/>
    </row>
    <row r="434" spans="2:24" ht="15.75" customHeight="1">
      <c r="B434" s="37"/>
      <c r="I434" s="1"/>
      <c r="W434" s="40"/>
      <c r="X434" s="1"/>
    </row>
    <row r="435" spans="2:24" ht="15.75" customHeight="1">
      <c r="B435" s="37"/>
      <c r="I435" s="1"/>
      <c r="W435" s="40"/>
      <c r="X435" s="1"/>
    </row>
    <row r="436" spans="2:24" ht="15.75" customHeight="1">
      <c r="B436" s="37"/>
      <c r="I436" s="1"/>
      <c r="W436" s="40"/>
      <c r="X436" s="1"/>
    </row>
    <row r="437" spans="2:24" ht="15.75" customHeight="1">
      <c r="B437" s="37"/>
      <c r="I437" s="1"/>
      <c r="W437" s="40"/>
      <c r="X437" s="1"/>
    </row>
    <row r="438" spans="2:24" ht="15.75" customHeight="1">
      <c r="B438" s="37"/>
      <c r="I438" s="1"/>
      <c r="W438" s="40"/>
      <c r="X438" s="1"/>
    </row>
    <row r="439" spans="2:24" ht="15.75" customHeight="1">
      <c r="B439" s="37"/>
      <c r="I439" s="1"/>
      <c r="W439" s="40"/>
      <c r="X439" s="1"/>
    </row>
    <row r="440" spans="2:24" ht="15.75" customHeight="1">
      <c r="B440" s="37"/>
      <c r="I440" s="1"/>
      <c r="W440" s="40"/>
      <c r="X440" s="1"/>
    </row>
    <row r="441" spans="2:24" ht="15.75" customHeight="1">
      <c r="B441" s="37"/>
      <c r="I441" s="1"/>
      <c r="W441" s="40"/>
      <c r="X441" s="1"/>
    </row>
    <row r="442" spans="2:24" ht="15.75" customHeight="1">
      <c r="B442" s="37"/>
      <c r="I442" s="1"/>
      <c r="W442" s="40"/>
      <c r="X442" s="1"/>
    </row>
    <row r="443" spans="2:24" ht="15.75" customHeight="1">
      <c r="B443" s="37"/>
      <c r="I443" s="1"/>
      <c r="W443" s="40"/>
      <c r="X443" s="1"/>
    </row>
    <row r="444" spans="2:24" ht="15.75" customHeight="1">
      <c r="B444" s="37"/>
      <c r="I444" s="1"/>
      <c r="W444" s="40"/>
      <c r="X444" s="1"/>
    </row>
    <row r="445" spans="2:24" ht="15.75" customHeight="1">
      <c r="B445" s="37"/>
      <c r="I445" s="1"/>
      <c r="W445" s="40"/>
      <c r="X445" s="1"/>
    </row>
    <row r="446" spans="2:24" ht="15.75" customHeight="1">
      <c r="B446" s="37"/>
      <c r="I446" s="1"/>
      <c r="W446" s="40"/>
      <c r="X446" s="1"/>
    </row>
    <row r="447" spans="2:24" ht="15.75" customHeight="1">
      <c r="B447" s="37"/>
      <c r="I447" s="1"/>
      <c r="W447" s="40"/>
      <c r="X447" s="1"/>
    </row>
    <row r="448" spans="2:24" ht="15.75" customHeight="1">
      <c r="B448" s="37"/>
      <c r="I448" s="1"/>
      <c r="W448" s="40"/>
      <c r="X448" s="1"/>
    </row>
    <row r="449" spans="2:24" ht="15.75" customHeight="1">
      <c r="B449" s="37"/>
      <c r="I449" s="1"/>
      <c r="W449" s="40"/>
      <c r="X449" s="1"/>
    </row>
    <row r="450" spans="2:24" ht="15.75" customHeight="1">
      <c r="B450" s="37"/>
      <c r="I450" s="1"/>
      <c r="W450" s="40"/>
      <c r="X450" s="1"/>
    </row>
    <row r="451" spans="2:24" ht="15.75" customHeight="1">
      <c r="B451" s="37"/>
      <c r="I451" s="1"/>
      <c r="W451" s="40"/>
      <c r="X451" s="1"/>
    </row>
    <row r="452" spans="2:24" ht="15.75" customHeight="1">
      <c r="B452" s="37"/>
      <c r="I452" s="1"/>
      <c r="W452" s="40"/>
      <c r="X452" s="1"/>
    </row>
    <row r="453" spans="2:24" ht="15.75" customHeight="1">
      <c r="B453" s="37"/>
      <c r="I453" s="1"/>
      <c r="W453" s="40"/>
      <c r="X453" s="1"/>
    </row>
    <row r="454" spans="2:24" ht="15.75" customHeight="1">
      <c r="B454" s="37"/>
      <c r="I454" s="1"/>
      <c r="W454" s="40"/>
      <c r="X454" s="1"/>
    </row>
    <row r="455" spans="2:24" ht="15.75" customHeight="1">
      <c r="B455" s="37"/>
      <c r="I455" s="1"/>
      <c r="W455" s="40"/>
      <c r="X455" s="1"/>
    </row>
    <row r="456" spans="2:24" ht="15.75" customHeight="1">
      <c r="B456" s="37"/>
      <c r="I456" s="1"/>
      <c r="W456" s="40"/>
      <c r="X456" s="1"/>
    </row>
    <row r="457" spans="2:24" ht="15.75" customHeight="1">
      <c r="B457" s="37"/>
      <c r="I457" s="1"/>
      <c r="W457" s="40"/>
      <c r="X457" s="1"/>
    </row>
    <row r="458" spans="2:24" ht="15.75" customHeight="1">
      <c r="B458" s="37"/>
      <c r="I458" s="1"/>
      <c r="W458" s="40"/>
      <c r="X458" s="1"/>
    </row>
    <row r="459" spans="2:24" ht="15.75" customHeight="1">
      <c r="B459" s="37"/>
      <c r="I459" s="1"/>
      <c r="W459" s="40"/>
      <c r="X459" s="1"/>
    </row>
    <row r="460" spans="2:24" ht="15.75" customHeight="1">
      <c r="B460" s="37"/>
      <c r="I460" s="1"/>
      <c r="W460" s="40"/>
      <c r="X460" s="1"/>
    </row>
    <row r="461" spans="2:24" ht="15.75" customHeight="1">
      <c r="B461" s="37"/>
      <c r="I461" s="1"/>
      <c r="W461" s="40"/>
      <c r="X461" s="1"/>
    </row>
    <row r="462" spans="2:24" ht="15.75" customHeight="1">
      <c r="B462" s="37"/>
      <c r="I462" s="1"/>
      <c r="W462" s="40"/>
      <c r="X462" s="1"/>
    </row>
    <row r="463" spans="2:24" ht="15.75" customHeight="1">
      <c r="B463" s="37"/>
      <c r="I463" s="1"/>
      <c r="W463" s="40"/>
      <c r="X463" s="1"/>
    </row>
    <row r="464" spans="2:24" ht="15.75" customHeight="1">
      <c r="B464" s="37"/>
      <c r="I464" s="1"/>
      <c r="W464" s="40"/>
      <c r="X464" s="1"/>
    </row>
    <row r="465" spans="2:24" ht="15.75" customHeight="1">
      <c r="B465" s="37"/>
      <c r="I465" s="1"/>
      <c r="W465" s="40"/>
      <c r="X465" s="1"/>
    </row>
    <row r="466" spans="2:24" ht="15.75" customHeight="1">
      <c r="B466" s="37"/>
      <c r="I466" s="1"/>
      <c r="W466" s="40"/>
      <c r="X466" s="1"/>
    </row>
    <row r="467" spans="2:24" ht="15.75" customHeight="1">
      <c r="B467" s="37"/>
      <c r="I467" s="1"/>
      <c r="W467" s="40"/>
      <c r="X467" s="1"/>
    </row>
    <row r="468" spans="2:24" ht="15.75" customHeight="1">
      <c r="B468" s="37"/>
      <c r="I468" s="1"/>
      <c r="W468" s="40"/>
      <c r="X468" s="1"/>
    </row>
    <row r="469" spans="2:24" ht="15.75" customHeight="1">
      <c r="B469" s="37"/>
      <c r="I469" s="1"/>
      <c r="W469" s="40"/>
      <c r="X469" s="1"/>
    </row>
    <row r="470" spans="2:24" ht="15.75" customHeight="1">
      <c r="B470" s="37"/>
      <c r="I470" s="1"/>
      <c r="W470" s="40"/>
      <c r="X470" s="1"/>
    </row>
    <row r="471" spans="2:24" ht="15.75" customHeight="1">
      <c r="B471" s="37"/>
      <c r="I471" s="1"/>
      <c r="W471" s="40"/>
      <c r="X471" s="1"/>
    </row>
    <row r="472" spans="2:24" ht="15.75" customHeight="1">
      <c r="B472" s="37"/>
      <c r="I472" s="1"/>
      <c r="W472" s="40"/>
      <c r="X472" s="1"/>
    </row>
    <row r="473" spans="2:24" ht="15.75" customHeight="1">
      <c r="B473" s="37"/>
      <c r="I473" s="1"/>
      <c r="W473" s="40"/>
      <c r="X473" s="1"/>
    </row>
    <row r="474" spans="2:24" ht="15.75" customHeight="1">
      <c r="B474" s="37"/>
      <c r="I474" s="1"/>
      <c r="W474" s="40"/>
      <c r="X474" s="1"/>
    </row>
    <row r="475" spans="2:24" ht="15.75" customHeight="1">
      <c r="B475" s="37"/>
      <c r="I475" s="1"/>
      <c r="W475" s="40"/>
      <c r="X475" s="1"/>
    </row>
    <row r="476" spans="2:24" ht="15.75" customHeight="1">
      <c r="B476" s="37"/>
      <c r="I476" s="1"/>
      <c r="W476" s="40"/>
      <c r="X476" s="1"/>
    </row>
    <row r="477" spans="2:24" ht="15.75" customHeight="1">
      <c r="B477" s="37"/>
      <c r="I477" s="1"/>
      <c r="W477" s="40"/>
      <c r="X477" s="1"/>
    </row>
    <row r="478" spans="2:24" ht="15.75" customHeight="1">
      <c r="B478" s="37"/>
      <c r="I478" s="1"/>
      <c r="W478" s="40"/>
      <c r="X478" s="1"/>
    </row>
    <row r="479" spans="2:24" ht="15.75" customHeight="1">
      <c r="B479" s="37"/>
      <c r="I479" s="1"/>
      <c r="W479" s="40"/>
      <c r="X479" s="1"/>
    </row>
    <row r="480" spans="2:24" ht="15.75" customHeight="1">
      <c r="B480" s="37"/>
      <c r="I480" s="1"/>
      <c r="W480" s="40"/>
      <c r="X480" s="1"/>
    </row>
    <row r="481" spans="2:24" ht="15.75" customHeight="1">
      <c r="B481" s="37"/>
      <c r="I481" s="1"/>
      <c r="W481" s="40"/>
      <c r="X481" s="1"/>
    </row>
    <row r="482" spans="2:24" ht="15.75" customHeight="1">
      <c r="B482" s="37"/>
      <c r="I482" s="1"/>
      <c r="W482" s="40"/>
      <c r="X482" s="1"/>
    </row>
    <row r="483" spans="2:24" ht="15.75" customHeight="1">
      <c r="B483" s="37"/>
      <c r="I483" s="1"/>
      <c r="W483" s="40"/>
      <c r="X483" s="1"/>
    </row>
    <row r="484" spans="2:24" ht="15.75" customHeight="1">
      <c r="B484" s="37"/>
      <c r="I484" s="1"/>
      <c r="W484" s="40"/>
      <c r="X484" s="1"/>
    </row>
    <row r="485" spans="2:24" ht="15.75" customHeight="1">
      <c r="B485" s="37"/>
      <c r="I485" s="1"/>
      <c r="W485" s="40"/>
      <c r="X485" s="1"/>
    </row>
    <row r="486" spans="2:24" ht="15.75" customHeight="1">
      <c r="B486" s="37"/>
      <c r="I486" s="1"/>
      <c r="W486" s="40"/>
      <c r="X486" s="1"/>
    </row>
    <row r="487" spans="2:24" ht="15.75" customHeight="1">
      <c r="B487" s="37"/>
      <c r="I487" s="1"/>
      <c r="W487" s="40"/>
      <c r="X487" s="1"/>
    </row>
    <row r="488" spans="2:24" ht="15.75" customHeight="1">
      <c r="B488" s="37"/>
      <c r="I488" s="1"/>
      <c r="W488" s="40"/>
      <c r="X488" s="1"/>
    </row>
    <row r="489" spans="2:24" ht="15.75" customHeight="1">
      <c r="B489" s="37"/>
      <c r="I489" s="1"/>
      <c r="W489" s="40"/>
      <c r="X489" s="1"/>
    </row>
    <row r="490" spans="2:24" ht="15.75" customHeight="1">
      <c r="B490" s="37"/>
      <c r="I490" s="1"/>
      <c r="W490" s="40"/>
      <c r="X490" s="1"/>
    </row>
    <row r="491" spans="2:24" ht="15.75" customHeight="1">
      <c r="B491" s="37"/>
      <c r="I491" s="1"/>
      <c r="W491" s="40"/>
      <c r="X491" s="1"/>
    </row>
    <row r="492" spans="2:24" ht="15.75" customHeight="1">
      <c r="B492" s="37"/>
      <c r="I492" s="1"/>
      <c r="W492" s="40"/>
      <c r="X492" s="1"/>
    </row>
    <row r="493" spans="2:24" ht="15.75" customHeight="1">
      <c r="B493" s="37"/>
      <c r="I493" s="1"/>
      <c r="W493" s="40"/>
      <c r="X493" s="1"/>
    </row>
    <row r="494" spans="2:24" ht="15.75" customHeight="1">
      <c r="B494" s="37"/>
      <c r="I494" s="1"/>
      <c r="W494" s="40"/>
      <c r="X494" s="1"/>
    </row>
    <row r="495" spans="2:24" ht="15.75" customHeight="1">
      <c r="B495" s="37"/>
      <c r="I495" s="1"/>
      <c r="W495" s="40"/>
      <c r="X495" s="1"/>
    </row>
    <row r="496" spans="2:24" ht="15.75" customHeight="1">
      <c r="B496" s="37"/>
      <c r="I496" s="1"/>
      <c r="W496" s="40"/>
      <c r="X496" s="1"/>
    </row>
    <row r="497" spans="2:24" ht="15.75" customHeight="1">
      <c r="B497" s="37"/>
      <c r="I497" s="1"/>
      <c r="W497" s="40"/>
      <c r="X497" s="1"/>
    </row>
    <row r="498" spans="2:24" ht="15.75" customHeight="1">
      <c r="B498" s="37"/>
      <c r="I498" s="1"/>
      <c r="W498" s="40"/>
      <c r="X498" s="1"/>
    </row>
    <row r="499" spans="2:24" ht="15.75" customHeight="1">
      <c r="B499" s="37"/>
      <c r="I499" s="1"/>
      <c r="W499" s="40"/>
      <c r="X499" s="1"/>
    </row>
    <row r="500" spans="2:24" ht="15.75" customHeight="1">
      <c r="B500" s="37"/>
      <c r="I500" s="1"/>
      <c r="W500" s="40"/>
      <c r="X500" s="1"/>
    </row>
    <row r="501" spans="2:24" ht="15.75" customHeight="1">
      <c r="B501" s="37"/>
      <c r="I501" s="1"/>
      <c r="W501" s="40"/>
      <c r="X501" s="1"/>
    </row>
    <row r="502" spans="2:24" ht="15.75" customHeight="1">
      <c r="B502" s="37"/>
      <c r="I502" s="1"/>
      <c r="W502" s="40"/>
      <c r="X502" s="1"/>
    </row>
    <row r="503" spans="2:24" ht="15.75" customHeight="1">
      <c r="B503" s="37"/>
      <c r="I503" s="1"/>
      <c r="W503" s="40"/>
      <c r="X503" s="1"/>
    </row>
    <row r="504" spans="2:24" ht="15.75" customHeight="1">
      <c r="B504" s="37"/>
      <c r="I504" s="1"/>
      <c r="W504" s="40"/>
      <c r="X504" s="1"/>
    </row>
    <row r="505" spans="2:24" ht="15.75" customHeight="1">
      <c r="B505" s="37"/>
      <c r="I505" s="1"/>
      <c r="W505" s="40"/>
      <c r="X505" s="1"/>
    </row>
    <row r="506" spans="2:24" ht="15.75" customHeight="1">
      <c r="B506" s="37"/>
      <c r="I506" s="1"/>
      <c r="W506" s="40"/>
      <c r="X506" s="1"/>
    </row>
    <row r="507" spans="2:24" ht="15.75" customHeight="1">
      <c r="B507" s="37"/>
      <c r="I507" s="1"/>
      <c r="W507" s="40"/>
      <c r="X507" s="1"/>
    </row>
    <row r="508" spans="2:24" ht="15.75" customHeight="1">
      <c r="B508" s="37"/>
      <c r="I508" s="1"/>
      <c r="W508" s="40"/>
      <c r="X508" s="1"/>
    </row>
    <row r="509" spans="2:24" ht="15.75" customHeight="1">
      <c r="B509" s="37"/>
      <c r="I509" s="1"/>
      <c r="W509" s="40"/>
      <c r="X509" s="1"/>
    </row>
    <row r="510" spans="2:24" ht="15.75" customHeight="1">
      <c r="B510" s="37"/>
      <c r="I510" s="1"/>
      <c r="W510" s="40"/>
      <c r="X510" s="1"/>
    </row>
    <row r="511" spans="2:24" ht="15.75" customHeight="1">
      <c r="B511" s="37"/>
      <c r="I511" s="1"/>
      <c r="W511" s="40"/>
      <c r="X511" s="1"/>
    </row>
    <row r="512" spans="2:24" ht="15.75" customHeight="1">
      <c r="B512" s="37"/>
      <c r="I512" s="1"/>
      <c r="W512" s="40"/>
      <c r="X512" s="1"/>
    </row>
    <row r="513" spans="2:24" ht="15.75" customHeight="1">
      <c r="B513" s="37"/>
      <c r="I513" s="1"/>
      <c r="W513" s="40"/>
      <c r="X513" s="1"/>
    </row>
    <row r="514" spans="2:24" ht="15.75" customHeight="1">
      <c r="B514" s="37"/>
      <c r="I514" s="1"/>
      <c r="W514" s="40"/>
      <c r="X514" s="1"/>
    </row>
    <row r="515" spans="2:24" ht="15.75" customHeight="1">
      <c r="B515" s="37"/>
      <c r="I515" s="1"/>
      <c r="W515" s="40"/>
      <c r="X515" s="1"/>
    </row>
    <row r="516" spans="2:24" ht="15.75" customHeight="1">
      <c r="B516" s="37"/>
      <c r="I516" s="1"/>
      <c r="W516" s="40"/>
      <c r="X516" s="1"/>
    </row>
    <row r="517" spans="2:24" ht="15.75" customHeight="1">
      <c r="B517" s="37"/>
      <c r="I517" s="1"/>
      <c r="W517" s="40"/>
      <c r="X517" s="1"/>
    </row>
    <row r="518" spans="2:24" ht="15.75" customHeight="1">
      <c r="B518" s="37"/>
      <c r="I518" s="1"/>
      <c r="W518" s="40"/>
      <c r="X518" s="1"/>
    </row>
    <row r="519" spans="2:24" ht="15.75" customHeight="1">
      <c r="B519" s="37"/>
      <c r="I519" s="1"/>
      <c r="W519" s="40"/>
      <c r="X519" s="1"/>
    </row>
    <row r="520" spans="2:24" ht="15.75" customHeight="1">
      <c r="B520" s="37"/>
      <c r="I520" s="1"/>
      <c r="W520" s="40"/>
      <c r="X520" s="1"/>
    </row>
    <row r="521" spans="2:24" ht="15.75" customHeight="1">
      <c r="B521" s="37"/>
      <c r="I521" s="1"/>
      <c r="W521" s="40"/>
      <c r="X521" s="1"/>
    </row>
    <row r="522" spans="2:24" ht="15.75" customHeight="1">
      <c r="B522" s="37"/>
      <c r="I522" s="1"/>
      <c r="W522" s="40"/>
      <c r="X522" s="1"/>
    </row>
    <row r="523" spans="2:24" ht="15.75" customHeight="1">
      <c r="B523" s="37"/>
      <c r="I523" s="1"/>
      <c r="W523" s="40"/>
      <c r="X523" s="1"/>
    </row>
    <row r="524" spans="2:24" ht="15.75" customHeight="1">
      <c r="B524" s="37"/>
      <c r="I524" s="1"/>
      <c r="W524" s="40"/>
      <c r="X524" s="1"/>
    </row>
    <row r="525" spans="2:24" ht="15.75" customHeight="1">
      <c r="B525" s="37"/>
      <c r="I525" s="1"/>
      <c r="W525" s="40"/>
      <c r="X525" s="1"/>
    </row>
    <row r="526" spans="2:24" ht="15.75" customHeight="1">
      <c r="B526" s="37"/>
      <c r="I526" s="1"/>
      <c r="W526" s="40"/>
      <c r="X526" s="1"/>
    </row>
    <row r="527" spans="2:24" ht="15.75" customHeight="1">
      <c r="B527" s="37"/>
      <c r="I527" s="1"/>
      <c r="W527" s="40"/>
      <c r="X527" s="1"/>
    </row>
    <row r="528" spans="2:24" ht="15.75" customHeight="1">
      <c r="B528" s="37"/>
      <c r="I528" s="1"/>
      <c r="W528" s="40"/>
      <c r="X528" s="1"/>
    </row>
    <row r="529" spans="2:24" ht="15.75" customHeight="1">
      <c r="B529" s="37"/>
      <c r="I529" s="1"/>
      <c r="W529" s="40"/>
      <c r="X529" s="1"/>
    </row>
    <row r="530" spans="2:24" ht="15.75" customHeight="1">
      <c r="B530" s="37"/>
      <c r="I530" s="1"/>
      <c r="W530" s="40"/>
      <c r="X530" s="1"/>
    </row>
    <row r="531" spans="2:24" ht="15.75" customHeight="1">
      <c r="B531" s="37"/>
      <c r="I531" s="1"/>
      <c r="W531" s="40"/>
      <c r="X531" s="1"/>
    </row>
    <row r="532" spans="2:24" ht="15.75" customHeight="1">
      <c r="B532" s="37"/>
      <c r="I532" s="1"/>
      <c r="W532" s="40"/>
      <c r="X532" s="1"/>
    </row>
    <row r="533" spans="2:24" ht="15.75" customHeight="1">
      <c r="B533" s="37"/>
      <c r="I533" s="1"/>
      <c r="W533" s="40"/>
      <c r="X533" s="1"/>
    </row>
    <row r="534" spans="2:24" ht="15.75" customHeight="1">
      <c r="B534" s="37"/>
      <c r="I534" s="1"/>
      <c r="W534" s="40"/>
      <c r="X534" s="1"/>
    </row>
    <row r="535" spans="2:24" ht="15.75" customHeight="1">
      <c r="B535" s="37"/>
      <c r="I535" s="1"/>
      <c r="W535" s="40"/>
      <c r="X535" s="1"/>
    </row>
    <row r="536" spans="2:24" ht="15.75" customHeight="1">
      <c r="B536" s="37"/>
      <c r="I536" s="1"/>
      <c r="W536" s="40"/>
      <c r="X536" s="1"/>
    </row>
    <row r="537" spans="2:24" ht="15.75" customHeight="1">
      <c r="B537" s="37"/>
      <c r="I537" s="1"/>
      <c r="W537" s="40"/>
      <c r="X537" s="1"/>
    </row>
    <row r="538" spans="2:24" ht="15.75" customHeight="1">
      <c r="B538" s="37"/>
      <c r="I538" s="1"/>
      <c r="W538" s="40"/>
      <c r="X538" s="1"/>
    </row>
    <row r="539" spans="2:24" ht="15.75" customHeight="1">
      <c r="B539" s="37"/>
      <c r="I539" s="1"/>
      <c r="W539" s="40"/>
      <c r="X539" s="1"/>
    </row>
    <row r="540" spans="2:24" ht="15.75" customHeight="1">
      <c r="B540" s="37"/>
      <c r="I540" s="1"/>
      <c r="W540" s="40"/>
      <c r="X540" s="1"/>
    </row>
    <row r="541" spans="2:24" ht="15.75" customHeight="1">
      <c r="B541" s="37"/>
      <c r="I541" s="1"/>
      <c r="W541" s="40"/>
      <c r="X541" s="1"/>
    </row>
    <row r="542" spans="2:24" ht="15.75" customHeight="1">
      <c r="B542" s="37"/>
      <c r="I542" s="1"/>
      <c r="W542" s="40"/>
      <c r="X542" s="1"/>
    </row>
    <row r="543" spans="2:24" ht="15.75" customHeight="1">
      <c r="B543" s="37"/>
      <c r="I543" s="1"/>
      <c r="W543" s="40"/>
      <c r="X543" s="1"/>
    </row>
    <row r="544" spans="2:24" ht="15.75" customHeight="1">
      <c r="B544" s="37"/>
      <c r="I544" s="1"/>
      <c r="W544" s="40"/>
      <c r="X544" s="1"/>
    </row>
    <row r="545" spans="2:24" ht="15.75" customHeight="1">
      <c r="B545" s="37"/>
      <c r="I545" s="1"/>
      <c r="W545" s="40"/>
      <c r="X545" s="1"/>
    </row>
    <row r="546" spans="2:24" ht="15.75" customHeight="1">
      <c r="B546" s="37"/>
      <c r="I546" s="1"/>
      <c r="W546" s="40"/>
      <c r="X546" s="1"/>
    </row>
    <row r="547" spans="2:24" ht="15.75" customHeight="1">
      <c r="B547" s="37"/>
      <c r="I547" s="1"/>
      <c r="W547" s="40"/>
      <c r="X547" s="1"/>
    </row>
    <row r="548" spans="2:24" ht="15.75" customHeight="1">
      <c r="B548" s="37"/>
      <c r="I548" s="1"/>
      <c r="W548" s="40"/>
      <c r="X548" s="1"/>
    </row>
    <row r="549" spans="2:24" ht="15.75" customHeight="1">
      <c r="B549" s="37"/>
      <c r="I549" s="1"/>
      <c r="W549" s="40"/>
      <c r="X549" s="1"/>
    </row>
    <row r="550" spans="2:24" ht="15.75" customHeight="1">
      <c r="B550" s="37"/>
      <c r="I550" s="1"/>
      <c r="W550" s="40"/>
      <c r="X550" s="1"/>
    </row>
    <row r="551" spans="2:24" ht="15.75" customHeight="1">
      <c r="B551" s="37"/>
      <c r="I551" s="1"/>
      <c r="W551" s="40"/>
      <c r="X551" s="1"/>
    </row>
    <row r="552" spans="2:24" ht="15.75" customHeight="1">
      <c r="B552" s="37"/>
      <c r="I552" s="1"/>
      <c r="W552" s="40"/>
      <c r="X552" s="1"/>
    </row>
    <row r="553" spans="2:24" ht="15.75" customHeight="1">
      <c r="B553" s="37"/>
      <c r="I553" s="1"/>
      <c r="W553" s="40"/>
      <c r="X553" s="1"/>
    </row>
    <row r="554" spans="2:24" ht="15.75" customHeight="1">
      <c r="B554" s="37"/>
      <c r="I554" s="1"/>
      <c r="W554" s="40"/>
      <c r="X554" s="1"/>
    </row>
    <row r="555" spans="2:24" ht="15.75" customHeight="1">
      <c r="B555" s="37"/>
      <c r="I555" s="1"/>
      <c r="W555" s="40"/>
      <c r="X555" s="1"/>
    </row>
    <row r="556" spans="2:24" ht="15.75" customHeight="1">
      <c r="B556" s="37"/>
      <c r="I556" s="1"/>
      <c r="W556" s="40"/>
      <c r="X556" s="1"/>
    </row>
    <row r="557" spans="2:24" ht="15.75" customHeight="1">
      <c r="B557" s="37"/>
      <c r="I557" s="1"/>
      <c r="W557" s="40"/>
      <c r="X557" s="1"/>
    </row>
    <row r="558" spans="2:24" ht="15.75" customHeight="1">
      <c r="B558" s="37"/>
      <c r="I558" s="1"/>
      <c r="W558" s="40"/>
      <c r="X558" s="1"/>
    </row>
    <row r="559" spans="2:24" ht="15.75" customHeight="1">
      <c r="B559" s="37"/>
      <c r="I559" s="1"/>
      <c r="W559" s="40"/>
      <c r="X559" s="1"/>
    </row>
    <row r="560" spans="2:24" ht="15.75" customHeight="1">
      <c r="B560" s="37"/>
      <c r="I560" s="1"/>
      <c r="W560" s="40"/>
      <c r="X560" s="1"/>
    </row>
    <row r="561" spans="2:24" ht="15.75" customHeight="1">
      <c r="B561" s="37"/>
      <c r="I561" s="1"/>
      <c r="W561" s="40"/>
      <c r="X561" s="1"/>
    </row>
    <row r="562" spans="2:24" ht="15.75" customHeight="1">
      <c r="B562" s="37"/>
      <c r="I562" s="1"/>
      <c r="W562" s="40"/>
      <c r="X562" s="1"/>
    </row>
    <row r="563" spans="2:24" ht="15.75" customHeight="1">
      <c r="B563" s="37"/>
      <c r="I563" s="1"/>
      <c r="W563" s="40"/>
      <c r="X563" s="1"/>
    </row>
    <row r="564" spans="2:24" ht="15.75" customHeight="1">
      <c r="B564" s="37"/>
      <c r="I564" s="1"/>
      <c r="W564" s="40"/>
      <c r="X564" s="1"/>
    </row>
    <row r="565" spans="2:24" ht="15.75" customHeight="1">
      <c r="B565" s="37"/>
      <c r="I565" s="1"/>
      <c r="W565" s="40"/>
      <c r="X565" s="1"/>
    </row>
    <row r="566" spans="2:24" ht="15.75" customHeight="1">
      <c r="B566" s="37"/>
      <c r="I566" s="1"/>
      <c r="W566" s="40"/>
      <c r="X566" s="1"/>
    </row>
    <row r="567" spans="2:24" ht="15.75" customHeight="1">
      <c r="B567" s="37"/>
      <c r="I567" s="1"/>
      <c r="W567" s="40"/>
      <c r="X567" s="1"/>
    </row>
    <row r="568" spans="2:24" ht="15.75" customHeight="1">
      <c r="B568" s="37"/>
      <c r="I568" s="1"/>
      <c r="W568" s="40"/>
      <c r="X568" s="1"/>
    </row>
    <row r="569" spans="2:24" ht="15.75" customHeight="1">
      <c r="B569" s="37"/>
      <c r="I569" s="1"/>
      <c r="W569" s="40"/>
      <c r="X569" s="1"/>
    </row>
    <row r="570" spans="2:24" ht="15.75" customHeight="1">
      <c r="B570" s="37"/>
      <c r="I570" s="1"/>
      <c r="W570" s="40"/>
      <c r="X570" s="1"/>
    </row>
    <row r="571" spans="2:24" ht="15.75" customHeight="1">
      <c r="B571" s="37"/>
      <c r="I571" s="1"/>
      <c r="W571" s="40"/>
      <c r="X571" s="1"/>
    </row>
    <row r="572" spans="2:24" ht="15.75" customHeight="1">
      <c r="B572" s="37"/>
      <c r="I572" s="1"/>
      <c r="W572" s="40"/>
      <c r="X572" s="1"/>
    </row>
    <row r="573" spans="2:24" ht="15.75" customHeight="1">
      <c r="B573" s="37"/>
      <c r="I573" s="1"/>
      <c r="W573" s="40"/>
      <c r="X573" s="1"/>
    </row>
    <row r="574" spans="2:24" ht="15.75" customHeight="1">
      <c r="B574" s="37"/>
      <c r="I574" s="1"/>
      <c r="W574" s="40"/>
      <c r="X574" s="1"/>
    </row>
    <row r="575" spans="2:24" ht="15.75" customHeight="1">
      <c r="B575" s="37"/>
      <c r="I575" s="1"/>
      <c r="W575" s="40"/>
      <c r="X575" s="1"/>
    </row>
    <row r="576" spans="2:24" ht="15.75" customHeight="1">
      <c r="B576" s="37"/>
      <c r="I576" s="1"/>
      <c r="W576" s="40"/>
      <c r="X576" s="1"/>
    </row>
    <row r="577" spans="2:24" ht="15.75" customHeight="1">
      <c r="B577" s="37"/>
      <c r="I577" s="1"/>
      <c r="W577" s="40"/>
      <c r="X577" s="1"/>
    </row>
    <row r="578" spans="2:24" ht="15.75" customHeight="1">
      <c r="B578" s="37"/>
      <c r="I578" s="1"/>
      <c r="W578" s="40"/>
      <c r="X578" s="1"/>
    </row>
    <row r="579" spans="2:24" ht="15.75" customHeight="1">
      <c r="B579" s="37"/>
      <c r="I579" s="1"/>
      <c r="W579" s="40"/>
      <c r="X579" s="1"/>
    </row>
    <row r="580" spans="2:24" ht="15.75" customHeight="1">
      <c r="B580" s="37"/>
      <c r="I580" s="1"/>
      <c r="W580" s="40"/>
      <c r="X580" s="1"/>
    </row>
    <row r="581" spans="2:24" ht="15.75" customHeight="1">
      <c r="B581" s="37"/>
      <c r="I581" s="1"/>
      <c r="W581" s="40"/>
      <c r="X581" s="1"/>
    </row>
    <row r="582" spans="2:24" ht="15.75" customHeight="1">
      <c r="B582" s="37"/>
      <c r="I582" s="1"/>
      <c r="W582" s="40"/>
      <c r="X582" s="1"/>
    </row>
    <row r="583" spans="2:24" ht="15.75" customHeight="1">
      <c r="B583" s="37"/>
      <c r="I583" s="1"/>
      <c r="W583" s="40"/>
      <c r="X583" s="1"/>
    </row>
    <row r="584" spans="2:24" ht="15.75" customHeight="1">
      <c r="B584" s="37"/>
      <c r="I584" s="1"/>
      <c r="W584" s="40"/>
      <c r="X584" s="1"/>
    </row>
    <row r="585" spans="2:24" ht="15.75" customHeight="1">
      <c r="B585" s="37"/>
      <c r="I585" s="1"/>
      <c r="W585" s="40"/>
      <c r="X585" s="1"/>
    </row>
    <row r="586" spans="2:24" ht="15.75" customHeight="1">
      <c r="B586" s="37"/>
      <c r="I586" s="1"/>
      <c r="W586" s="40"/>
      <c r="X586" s="1"/>
    </row>
    <row r="587" spans="2:24" ht="15.75" customHeight="1">
      <c r="B587" s="37"/>
      <c r="I587" s="1"/>
      <c r="W587" s="40"/>
      <c r="X587" s="1"/>
    </row>
    <row r="588" spans="2:24" ht="15.75" customHeight="1">
      <c r="B588" s="37"/>
      <c r="I588" s="1"/>
      <c r="W588" s="40"/>
      <c r="X588" s="1"/>
    </row>
    <row r="589" spans="2:24" ht="15.75" customHeight="1">
      <c r="B589" s="37"/>
      <c r="I589" s="1"/>
      <c r="W589" s="40"/>
      <c r="X589" s="1"/>
    </row>
    <row r="590" spans="2:24" ht="15.75" customHeight="1">
      <c r="B590" s="37"/>
      <c r="I590" s="1"/>
      <c r="W590" s="40"/>
      <c r="X590" s="1"/>
    </row>
    <row r="591" spans="2:24" ht="15.75" customHeight="1">
      <c r="B591" s="37"/>
      <c r="I591" s="1"/>
      <c r="W591" s="40"/>
      <c r="X591" s="1"/>
    </row>
    <row r="592" spans="2:24" ht="15.75" customHeight="1">
      <c r="B592" s="37"/>
      <c r="I592" s="1"/>
      <c r="W592" s="40"/>
      <c r="X592" s="1"/>
    </row>
    <row r="593" spans="2:24" ht="15.75" customHeight="1">
      <c r="B593" s="37"/>
      <c r="I593" s="1"/>
      <c r="W593" s="40"/>
      <c r="X593" s="1"/>
    </row>
    <row r="594" spans="2:24" ht="15.75" customHeight="1">
      <c r="B594" s="37"/>
      <c r="I594" s="1"/>
      <c r="W594" s="40"/>
      <c r="X594" s="1"/>
    </row>
    <row r="595" spans="2:24" ht="15.75" customHeight="1">
      <c r="B595" s="37"/>
      <c r="I595" s="1"/>
      <c r="W595" s="40"/>
      <c r="X595" s="1"/>
    </row>
    <row r="596" spans="2:24" ht="15.75" customHeight="1">
      <c r="B596" s="37"/>
      <c r="I596" s="1"/>
      <c r="W596" s="40"/>
      <c r="X596" s="1"/>
    </row>
    <row r="597" spans="2:24" ht="15.75" customHeight="1">
      <c r="B597" s="37"/>
      <c r="I597" s="1"/>
      <c r="W597" s="40"/>
      <c r="X597" s="1"/>
    </row>
    <row r="598" spans="2:24" ht="15.75" customHeight="1">
      <c r="B598" s="37"/>
      <c r="I598" s="1"/>
      <c r="W598" s="40"/>
      <c r="X598" s="1"/>
    </row>
    <row r="599" spans="2:24" ht="15.75" customHeight="1">
      <c r="B599" s="37"/>
      <c r="I599" s="1"/>
      <c r="W599" s="40"/>
      <c r="X599" s="1"/>
    </row>
    <row r="600" spans="2:24" ht="15.75" customHeight="1">
      <c r="B600" s="37"/>
      <c r="I600" s="1"/>
      <c r="W600" s="40"/>
      <c r="X600" s="1"/>
    </row>
    <row r="601" spans="2:24" ht="15.75" customHeight="1">
      <c r="B601" s="37"/>
      <c r="I601" s="1"/>
      <c r="W601" s="40"/>
      <c r="X601" s="1"/>
    </row>
    <row r="602" spans="2:24" ht="15.75" customHeight="1">
      <c r="B602" s="37"/>
      <c r="I602" s="1"/>
      <c r="W602" s="40"/>
      <c r="X602" s="1"/>
    </row>
    <row r="603" spans="2:24" ht="15.75" customHeight="1">
      <c r="B603" s="37"/>
      <c r="I603" s="1"/>
      <c r="W603" s="40"/>
      <c r="X603" s="1"/>
    </row>
    <row r="604" spans="2:24" ht="15.75" customHeight="1">
      <c r="B604" s="37"/>
      <c r="I604" s="1"/>
      <c r="W604" s="40"/>
      <c r="X604" s="1"/>
    </row>
    <row r="605" spans="2:24" ht="15.75" customHeight="1">
      <c r="B605" s="37"/>
      <c r="I605" s="1"/>
      <c r="W605" s="40"/>
      <c r="X605" s="1"/>
    </row>
    <row r="606" spans="2:24" ht="15.75" customHeight="1">
      <c r="B606" s="37"/>
      <c r="I606" s="1"/>
      <c r="W606" s="40"/>
      <c r="X606" s="1"/>
    </row>
    <row r="607" spans="2:24" ht="15.75" customHeight="1">
      <c r="B607" s="37"/>
      <c r="I607" s="1"/>
      <c r="W607" s="40"/>
      <c r="X607" s="1"/>
    </row>
    <row r="608" spans="2:24" ht="15.75" customHeight="1">
      <c r="B608" s="37"/>
      <c r="I608" s="1"/>
      <c r="W608" s="40"/>
      <c r="X608" s="1"/>
    </row>
    <row r="609" spans="2:24" ht="15.75" customHeight="1">
      <c r="B609" s="37"/>
      <c r="I609" s="1"/>
      <c r="W609" s="40"/>
      <c r="X609" s="1"/>
    </row>
    <row r="610" spans="2:24" ht="15.75" customHeight="1">
      <c r="B610" s="37"/>
      <c r="I610" s="1"/>
      <c r="W610" s="40"/>
      <c r="X610" s="1"/>
    </row>
    <row r="611" spans="2:24" ht="15.75" customHeight="1">
      <c r="B611" s="37"/>
      <c r="I611" s="1"/>
      <c r="W611" s="40"/>
      <c r="X611" s="1"/>
    </row>
    <row r="612" spans="2:24" ht="15.75" customHeight="1">
      <c r="B612" s="37"/>
      <c r="I612" s="1"/>
      <c r="W612" s="40"/>
      <c r="X612" s="1"/>
    </row>
    <row r="613" spans="2:24" ht="15.75" customHeight="1">
      <c r="B613" s="37"/>
      <c r="I613" s="1"/>
      <c r="W613" s="40"/>
      <c r="X613" s="1"/>
    </row>
    <row r="614" spans="2:24" ht="15.75" customHeight="1">
      <c r="B614" s="37"/>
      <c r="I614" s="1"/>
      <c r="W614" s="40"/>
      <c r="X614" s="1"/>
    </row>
    <row r="615" spans="2:24" ht="15.75" customHeight="1">
      <c r="B615" s="37"/>
      <c r="I615" s="1"/>
      <c r="W615" s="40"/>
      <c r="X615" s="1"/>
    </row>
    <row r="616" spans="2:24" ht="15.75" customHeight="1">
      <c r="B616" s="37"/>
      <c r="I616" s="1"/>
      <c r="W616" s="40"/>
      <c r="X616" s="1"/>
    </row>
    <row r="617" spans="2:24" ht="15.75" customHeight="1">
      <c r="B617" s="37"/>
      <c r="I617" s="1"/>
      <c r="W617" s="40"/>
      <c r="X617" s="1"/>
    </row>
    <row r="618" spans="2:24" ht="15.75" customHeight="1">
      <c r="B618" s="37"/>
      <c r="I618" s="1"/>
      <c r="W618" s="40"/>
      <c r="X618" s="1"/>
    </row>
    <row r="619" spans="2:24" ht="15.75" customHeight="1">
      <c r="B619" s="37"/>
      <c r="I619" s="1"/>
      <c r="W619" s="40"/>
      <c r="X619" s="1"/>
    </row>
    <row r="620" spans="2:24" ht="15.75" customHeight="1">
      <c r="B620" s="37"/>
      <c r="I620" s="1"/>
      <c r="W620" s="40"/>
      <c r="X620" s="1"/>
    </row>
    <row r="621" spans="2:24" ht="15.75" customHeight="1">
      <c r="B621" s="37"/>
      <c r="I621" s="1"/>
      <c r="W621" s="40"/>
      <c r="X621" s="1"/>
    </row>
    <row r="622" spans="2:24" ht="15.75" customHeight="1">
      <c r="B622" s="37"/>
      <c r="I622" s="1"/>
      <c r="W622" s="40"/>
      <c r="X622" s="1"/>
    </row>
    <row r="623" spans="2:24" ht="15.75" customHeight="1">
      <c r="B623" s="37"/>
      <c r="I623" s="1"/>
      <c r="W623" s="40"/>
      <c r="X623" s="1"/>
    </row>
    <row r="624" spans="2:24" ht="15.75" customHeight="1">
      <c r="B624" s="37"/>
      <c r="I624" s="1"/>
      <c r="W624" s="40"/>
      <c r="X624" s="1"/>
    </row>
    <row r="625" spans="2:24" ht="15.75" customHeight="1">
      <c r="B625" s="37"/>
      <c r="I625" s="1"/>
      <c r="W625" s="40"/>
      <c r="X625" s="1"/>
    </row>
    <row r="626" spans="2:24" ht="15.75" customHeight="1">
      <c r="B626" s="37"/>
      <c r="I626" s="1"/>
      <c r="W626" s="40"/>
      <c r="X626" s="1"/>
    </row>
    <row r="627" spans="2:24" ht="15.75" customHeight="1">
      <c r="B627" s="37"/>
      <c r="I627" s="1"/>
      <c r="W627" s="40"/>
      <c r="X627" s="1"/>
    </row>
    <row r="628" spans="2:24" ht="15.75" customHeight="1">
      <c r="B628" s="37"/>
      <c r="I628" s="1"/>
      <c r="W628" s="40"/>
      <c r="X628" s="1"/>
    </row>
    <row r="629" spans="2:24" ht="15.75" customHeight="1">
      <c r="B629" s="37"/>
      <c r="I629" s="1"/>
      <c r="W629" s="40"/>
      <c r="X629" s="1"/>
    </row>
    <row r="630" spans="2:24" ht="15.75" customHeight="1">
      <c r="B630" s="37"/>
      <c r="I630" s="1"/>
      <c r="W630" s="40"/>
      <c r="X630" s="1"/>
    </row>
    <row r="631" spans="2:24" ht="15.75" customHeight="1">
      <c r="B631" s="37"/>
      <c r="I631" s="1"/>
      <c r="W631" s="40"/>
      <c r="X631" s="1"/>
    </row>
    <row r="632" spans="2:24" ht="15.75" customHeight="1">
      <c r="B632" s="37"/>
      <c r="I632" s="1"/>
      <c r="W632" s="40"/>
      <c r="X632" s="1"/>
    </row>
    <row r="633" spans="2:24" ht="15.75" customHeight="1">
      <c r="B633" s="37"/>
      <c r="I633" s="1"/>
      <c r="W633" s="40"/>
      <c r="X633" s="1"/>
    </row>
    <row r="634" spans="2:24" ht="15.75" customHeight="1">
      <c r="B634" s="37"/>
      <c r="I634" s="1"/>
      <c r="W634" s="40"/>
      <c r="X634" s="1"/>
    </row>
    <row r="635" spans="2:24" ht="15.75" customHeight="1">
      <c r="B635" s="37"/>
      <c r="I635" s="1"/>
      <c r="W635" s="40"/>
      <c r="X635" s="1"/>
    </row>
    <row r="636" spans="2:24" ht="15.75" customHeight="1">
      <c r="B636" s="37"/>
      <c r="I636" s="1"/>
      <c r="W636" s="40"/>
      <c r="X636" s="1"/>
    </row>
    <row r="637" spans="2:24" ht="15.75" customHeight="1">
      <c r="B637" s="37"/>
      <c r="I637" s="1"/>
      <c r="W637" s="40"/>
      <c r="X637" s="1"/>
    </row>
    <row r="638" spans="2:24" ht="15.75" customHeight="1">
      <c r="B638" s="37"/>
      <c r="I638" s="1"/>
      <c r="W638" s="40"/>
      <c r="X638" s="1"/>
    </row>
    <row r="639" spans="2:24" ht="15.75" customHeight="1">
      <c r="B639" s="37"/>
      <c r="I639" s="1"/>
      <c r="W639" s="40"/>
      <c r="X639" s="1"/>
    </row>
    <row r="640" spans="2:24" ht="15.75" customHeight="1">
      <c r="B640" s="37"/>
      <c r="I640" s="1"/>
      <c r="W640" s="40"/>
      <c r="X640" s="1"/>
    </row>
    <row r="641" spans="2:24" ht="15.75" customHeight="1">
      <c r="B641" s="37"/>
      <c r="I641" s="1"/>
      <c r="W641" s="40"/>
      <c r="X641" s="1"/>
    </row>
    <row r="642" spans="2:24" ht="15.75" customHeight="1">
      <c r="B642" s="37"/>
      <c r="I642" s="1"/>
      <c r="W642" s="40"/>
      <c r="X642" s="1"/>
    </row>
    <row r="643" spans="2:24" ht="15.75" customHeight="1">
      <c r="B643" s="37"/>
      <c r="I643" s="1"/>
      <c r="W643" s="40"/>
      <c r="X643" s="1"/>
    </row>
    <row r="644" spans="2:24" ht="15.75" customHeight="1">
      <c r="B644" s="37"/>
      <c r="I644" s="1"/>
      <c r="W644" s="40"/>
      <c r="X644" s="1"/>
    </row>
    <row r="645" spans="2:24" ht="15.75" customHeight="1">
      <c r="B645" s="37"/>
      <c r="I645" s="1"/>
      <c r="W645" s="40"/>
      <c r="X645" s="1"/>
    </row>
    <row r="646" spans="2:24" ht="15.75" customHeight="1">
      <c r="B646" s="37"/>
      <c r="I646" s="1"/>
      <c r="W646" s="40"/>
      <c r="X646" s="1"/>
    </row>
    <row r="647" spans="2:24" ht="15.75" customHeight="1">
      <c r="B647" s="37"/>
      <c r="I647" s="1"/>
      <c r="W647" s="40"/>
      <c r="X647" s="1"/>
    </row>
    <row r="648" spans="2:24" ht="15.75" customHeight="1">
      <c r="B648" s="37"/>
      <c r="I648" s="1"/>
      <c r="W648" s="40"/>
      <c r="X648" s="1"/>
    </row>
    <row r="649" spans="2:24" ht="15.75" customHeight="1">
      <c r="B649" s="37"/>
      <c r="I649" s="1"/>
      <c r="W649" s="40"/>
      <c r="X649" s="1"/>
    </row>
    <row r="650" spans="2:24" ht="15.75" customHeight="1">
      <c r="B650" s="37"/>
      <c r="I650" s="1"/>
      <c r="W650" s="40"/>
      <c r="X650" s="1"/>
    </row>
    <row r="651" spans="2:24" ht="15.75" customHeight="1">
      <c r="B651" s="37"/>
      <c r="I651" s="1"/>
      <c r="W651" s="40"/>
      <c r="X651" s="1"/>
    </row>
    <row r="652" spans="2:24" ht="15.75" customHeight="1">
      <c r="B652" s="37"/>
      <c r="I652" s="1"/>
      <c r="W652" s="40"/>
      <c r="X652" s="1"/>
    </row>
    <row r="653" spans="2:24" ht="15.75" customHeight="1">
      <c r="B653" s="37"/>
      <c r="I653" s="1"/>
      <c r="W653" s="40"/>
      <c r="X653" s="1"/>
    </row>
    <row r="654" spans="2:24" ht="15.75" customHeight="1">
      <c r="B654" s="37"/>
      <c r="I654" s="1"/>
      <c r="W654" s="40"/>
      <c r="X654" s="1"/>
    </row>
    <row r="655" spans="2:24" ht="15.75" customHeight="1">
      <c r="B655" s="37"/>
      <c r="I655" s="1"/>
      <c r="W655" s="40"/>
      <c r="X655" s="1"/>
    </row>
    <row r="656" spans="2:24" ht="15.75" customHeight="1">
      <c r="B656" s="37"/>
      <c r="I656" s="1"/>
      <c r="W656" s="40"/>
      <c r="X656" s="1"/>
    </row>
    <row r="657" spans="2:24" ht="15.75" customHeight="1">
      <c r="B657" s="37"/>
      <c r="I657" s="1"/>
      <c r="W657" s="40"/>
      <c r="X657" s="1"/>
    </row>
    <row r="658" spans="2:24" ht="15.75" customHeight="1">
      <c r="B658" s="37"/>
      <c r="I658" s="1"/>
      <c r="W658" s="40"/>
      <c r="X658" s="1"/>
    </row>
    <row r="659" spans="2:24" ht="15.75" customHeight="1">
      <c r="B659" s="37"/>
      <c r="I659" s="1"/>
      <c r="W659" s="40"/>
      <c r="X659" s="1"/>
    </row>
    <row r="660" spans="2:24" ht="15.75" customHeight="1">
      <c r="B660" s="37"/>
      <c r="I660" s="1"/>
      <c r="W660" s="40"/>
      <c r="X660" s="1"/>
    </row>
    <row r="661" spans="2:24" ht="15.75" customHeight="1">
      <c r="B661" s="37"/>
      <c r="I661" s="1"/>
      <c r="W661" s="40"/>
      <c r="X661" s="1"/>
    </row>
    <row r="662" spans="2:24" ht="15.75" customHeight="1">
      <c r="B662" s="37"/>
      <c r="I662" s="1"/>
      <c r="W662" s="40"/>
      <c r="X662" s="1"/>
    </row>
    <row r="663" spans="2:24" ht="15.75" customHeight="1">
      <c r="B663" s="37"/>
      <c r="I663" s="1"/>
      <c r="W663" s="40"/>
      <c r="X663" s="1"/>
    </row>
    <row r="664" spans="2:24" ht="15.75" customHeight="1">
      <c r="B664" s="37"/>
      <c r="I664" s="1"/>
      <c r="W664" s="40"/>
      <c r="X664" s="1"/>
    </row>
    <row r="665" spans="2:24" ht="15.75" customHeight="1">
      <c r="B665" s="37"/>
      <c r="I665" s="1"/>
      <c r="W665" s="40"/>
      <c r="X665" s="1"/>
    </row>
    <row r="666" spans="2:24" ht="15.75" customHeight="1">
      <c r="B666" s="37"/>
      <c r="I666" s="1"/>
      <c r="W666" s="40"/>
      <c r="X666" s="1"/>
    </row>
    <row r="667" spans="2:24" ht="15.75" customHeight="1">
      <c r="B667" s="37"/>
      <c r="I667" s="1"/>
      <c r="W667" s="40"/>
      <c r="X667" s="1"/>
    </row>
    <row r="668" spans="2:24" ht="15.75" customHeight="1">
      <c r="B668" s="37"/>
      <c r="I668" s="1"/>
      <c r="W668" s="40"/>
      <c r="X668" s="1"/>
    </row>
    <row r="669" spans="2:24" ht="15.75" customHeight="1">
      <c r="B669" s="37"/>
      <c r="I669" s="1"/>
      <c r="W669" s="40"/>
      <c r="X669" s="1"/>
    </row>
    <row r="670" spans="2:24" ht="15.75" customHeight="1">
      <c r="B670" s="37"/>
      <c r="I670" s="1"/>
      <c r="W670" s="40"/>
      <c r="X670" s="1"/>
    </row>
    <row r="671" spans="2:24" ht="15.75" customHeight="1">
      <c r="B671" s="37"/>
      <c r="I671" s="1"/>
      <c r="W671" s="40"/>
      <c r="X671" s="1"/>
    </row>
    <row r="672" spans="2:24" ht="15.75" customHeight="1">
      <c r="B672" s="37"/>
      <c r="I672" s="1"/>
      <c r="W672" s="40"/>
      <c r="X672" s="1"/>
    </row>
    <row r="673" spans="2:24" ht="15.75" customHeight="1">
      <c r="B673" s="37"/>
      <c r="I673" s="1"/>
      <c r="W673" s="40"/>
      <c r="X673" s="1"/>
    </row>
    <row r="674" spans="2:24" ht="15.75" customHeight="1">
      <c r="B674" s="37"/>
      <c r="I674" s="1"/>
      <c r="W674" s="40"/>
      <c r="X674" s="1"/>
    </row>
    <row r="675" spans="2:24" ht="15.75" customHeight="1">
      <c r="B675" s="37"/>
      <c r="I675" s="1"/>
      <c r="W675" s="40"/>
      <c r="X675" s="1"/>
    </row>
    <row r="676" spans="2:24" ht="15.75" customHeight="1">
      <c r="B676" s="37"/>
      <c r="I676" s="1"/>
      <c r="W676" s="40"/>
      <c r="X676" s="1"/>
    </row>
    <row r="677" spans="2:24" ht="15.75" customHeight="1">
      <c r="B677" s="37"/>
      <c r="I677" s="1"/>
      <c r="W677" s="40"/>
      <c r="X677" s="1"/>
    </row>
    <row r="678" spans="2:24" ht="15.75" customHeight="1">
      <c r="B678" s="37"/>
      <c r="I678" s="1"/>
      <c r="W678" s="40"/>
      <c r="X678" s="1"/>
    </row>
    <row r="679" spans="2:24" ht="15.75" customHeight="1">
      <c r="B679" s="37"/>
      <c r="I679" s="1"/>
      <c r="W679" s="40"/>
      <c r="X679" s="1"/>
    </row>
    <row r="680" spans="2:24" ht="15.75" customHeight="1">
      <c r="B680" s="37"/>
      <c r="I680" s="1"/>
      <c r="W680" s="40"/>
      <c r="X680" s="1"/>
    </row>
    <row r="681" spans="2:24" ht="15.75" customHeight="1">
      <c r="B681" s="37"/>
      <c r="I681" s="1"/>
      <c r="W681" s="40"/>
      <c r="X681" s="1"/>
    </row>
    <row r="682" spans="2:24" ht="15.75" customHeight="1">
      <c r="B682" s="37"/>
      <c r="I682" s="1"/>
      <c r="W682" s="40"/>
      <c r="X682" s="1"/>
    </row>
    <row r="683" spans="2:24" ht="15.75" customHeight="1">
      <c r="B683" s="37"/>
      <c r="I683" s="1"/>
      <c r="W683" s="40"/>
      <c r="X683" s="1"/>
    </row>
    <row r="684" spans="2:24" ht="15.75" customHeight="1">
      <c r="B684" s="37"/>
      <c r="I684" s="1"/>
      <c r="W684" s="40"/>
      <c r="X684" s="1"/>
    </row>
    <row r="685" spans="2:24" ht="15.75" customHeight="1">
      <c r="B685" s="37"/>
      <c r="I685" s="1"/>
      <c r="W685" s="40"/>
      <c r="X685" s="1"/>
    </row>
    <row r="686" spans="2:24" ht="15.75" customHeight="1">
      <c r="B686" s="37"/>
      <c r="I686" s="1"/>
      <c r="W686" s="40"/>
      <c r="X686" s="1"/>
    </row>
    <row r="687" spans="2:24" ht="15.75" customHeight="1">
      <c r="B687" s="37"/>
      <c r="I687" s="1"/>
      <c r="W687" s="40"/>
      <c r="X687" s="1"/>
    </row>
    <row r="688" spans="2:24" ht="15.75" customHeight="1">
      <c r="B688" s="37"/>
      <c r="I688" s="1"/>
      <c r="W688" s="40"/>
      <c r="X688" s="1"/>
    </row>
    <row r="689" spans="2:24" ht="15.75" customHeight="1">
      <c r="B689" s="37"/>
      <c r="I689" s="1"/>
      <c r="W689" s="40"/>
      <c r="X689" s="1"/>
    </row>
    <row r="690" spans="2:24" ht="15.75" customHeight="1">
      <c r="B690" s="37"/>
      <c r="I690" s="1"/>
      <c r="W690" s="40"/>
      <c r="X690" s="1"/>
    </row>
    <row r="691" spans="2:24" ht="15.75" customHeight="1">
      <c r="B691" s="37"/>
      <c r="I691" s="1"/>
      <c r="W691" s="40"/>
      <c r="X691" s="1"/>
    </row>
    <row r="692" spans="2:24" ht="15.75" customHeight="1">
      <c r="B692" s="37"/>
      <c r="I692" s="1"/>
      <c r="W692" s="40"/>
      <c r="X692" s="1"/>
    </row>
    <row r="693" spans="2:24" ht="15.75" customHeight="1">
      <c r="B693" s="37"/>
      <c r="I693" s="1"/>
      <c r="W693" s="40"/>
      <c r="X693" s="1"/>
    </row>
    <row r="694" spans="2:24" ht="15.75" customHeight="1">
      <c r="B694" s="37"/>
      <c r="I694" s="1"/>
      <c r="W694" s="40"/>
      <c r="X694" s="1"/>
    </row>
    <row r="695" spans="2:24" ht="15.75" customHeight="1">
      <c r="B695" s="37"/>
      <c r="I695" s="1"/>
      <c r="W695" s="40"/>
      <c r="X695" s="1"/>
    </row>
    <row r="696" spans="2:24" ht="15.75" customHeight="1">
      <c r="B696" s="37"/>
      <c r="I696" s="1"/>
      <c r="W696" s="40"/>
      <c r="X696" s="1"/>
    </row>
    <row r="697" spans="2:24" ht="15.75" customHeight="1">
      <c r="B697" s="37"/>
      <c r="I697" s="1"/>
      <c r="W697" s="40"/>
      <c r="X697" s="1"/>
    </row>
    <row r="698" spans="2:24" ht="15.75" customHeight="1">
      <c r="B698" s="37"/>
      <c r="I698" s="1"/>
      <c r="W698" s="40"/>
      <c r="X698" s="1"/>
    </row>
    <row r="699" spans="2:24" ht="15.75" customHeight="1">
      <c r="B699" s="37"/>
      <c r="I699" s="1"/>
      <c r="W699" s="40"/>
      <c r="X699" s="1"/>
    </row>
    <row r="700" spans="2:24" ht="15.75" customHeight="1">
      <c r="B700" s="37"/>
      <c r="I700" s="1"/>
      <c r="W700" s="40"/>
      <c r="X700" s="1"/>
    </row>
    <row r="701" spans="2:24" ht="15.75" customHeight="1">
      <c r="B701" s="37"/>
      <c r="I701" s="1"/>
      <c r="W701" s="40"/>
      <c r="X701" s="1"/>
    </row>
    <row r="702" spans="2:24" ht="15.75" customHeight="1">
      <c r="B702" s="37"/>
      <c r="I702" s="1"/>
      <c r="W702" s="40"/>
      <c r="X702" s="1"/>
    </row>
    <row r="703" spans="2:24" ht="15.75" customHeight="1">
      <c r="B703" s="37"/>
      <c r="I703" s="1"/>
      <c r="W703" s="40"/>
      <c r="X703" s="1"/>
    </row>
    <row r="704" spans="2:24" ht="15.75" customHeight="1">
      <c r="B704" s="37"/>
      <c r="I704" s="1"/>
      <c r="W704" s="40"/>
      <c r="X704" s="1"/>
    </row>
    <row r="705" spans="2:24" ht="15.75" customHeight="1">
      <c r="B705" s="37"/>
      <c r="I705" s="1"/>
      <c r="W705" s="40"/>
      <c r="X705" s="1"/>
    </row>
    <row r="706" spans="2:24" ht="15.75" customHeight="1">
      <c r="B706" s="37"/>
      <c r="I706" s="1"/>
      <c r="W706" s="40"/>
      <c r="X706" s="1"/>
    </row>
    <row r="707" spans="2:24" ht="15.75" customHeight="1">
      <c r="B707" s="37"/>
      <c r="I707" s="1"/>
      <c r="W707" s="40"/>
      <c r="X707" s="1"/>
    </row>
    <row r="708" spans="2:24" ht="15.75" customHeight="1">
      <c r="B708" s="37"/>
      <c r="I708" s="1"/>
      <c r="W708" s="40"/>
      <c r="X708" s="1"/>
    </row>
    <row r="709" spans="2:24" ht="15.75" customHeight="1">
      <c r="B709" s="37"/>
      <c r="I709" s="1"/>
      <c r="W709" s="40"/>
      <c r="X709" s="1"/>
    </row>
    <row r="710" spans="2:24" ht="15.75" customHeight="1">
      <c r="B710" s="37"/>
      <c r="I710" s="1"/>
      <c r="W710" s="40"/>
      <c r="X710" s="1"/>
    </row>
    <row r="711" spans="2:24" ht="15.75" customHeight="1">
      <c r="B711" s="37"/>
      <c r="I711" s="1"/>
      <c r="W711" s="40"/>
      <c r="X711" s="1"/>
    </row>
    <row r="712" spans="2:24" ht="15.75" customHeight="1">
      <c r="B712" s="37"/>
      <c r="I712" s="1"/>
      <c r="W712" s="40"/>
      <c r="X712" s="1"/>
    </row>
    <row r="713" spans="2:24" ht="15.75" customHeight="1">
      <c r="B713" s="37"/>
      <c r="I713" s="1"/>
      <c r="W713" s="40"/>
      <c r="X713" s="1"/>
    </row>
    <row r="714" spans="2:24" ht="15.75" customHeight="1">
      <c r="B714" s="37"/>
      <c r="I714" s="1"/>
      <c r="W714" s="40"/>
      <c r="X714" s="1"/>
    </row>
    <row r="715" spans="2:24" ht="15.75" customHeight="1">
      <c r="B715" s="37"/>
      <c r="I715" s="1"/>
      <c r="W715" s="40"/>
      <c r="X715" s="1"/>
    </row>
    <row r="716" spans="2:24" ht="15.75" customHeight="1">
      <c r="B716" s="37"/>
      <c r="I716" s="1"/>
      <c r="W716" s="40"/>
      <c r="X716" s="1"/>
    </row>
    <row r="717" spans="2:24" ht="15.75" customHeight="1">
      <c r="B717" s="37"/>
      <c r="I717" s="1"/>
      <c r="W717" s="40"/>
      <c r="X717" s="1"/>
    </row>
    <row r="718" spans="2:24" ht="15.75" customHeight="1">
      <c r="B718" s="37"/>
      <c r="I718" s="1"/>
      <c r="W718" s="40"/>
      <c r="X718" s="1"/>
    </row>
    <row r="719" spans="2:24" ht="15.75" customHeight="1">
      <c r="B719" s="37"/>
      <c r="I719" s="1"/>
      <c r="W719" s="40"/>
      <c r="X719" s="1"/>
    </row>
    <row r="720" spans="2:24" ht="15.75" customHeight="1">
      <c r="B720" s="37"/>
      <c r="I720" s="1"/>
      <c r="W720" s="40"/>
      <c r="X720" s="1"/>
    </row>
    <row r="721" spans="2:24" ht="15.75" customHeight="1">
      <c r="B721" s="37"/>
      <c r="I721" s="1"/>
      <c r="W721" s="40"/>
      <c r="X721" s="1"/>
    </row>
    <row r="722" spans="2:24" ht="15.75" customHeight="1">
      <c r="B722" s="37"/>
      <c r="I722" s="1"/>
      <c r="W722" s="40"/>
      <c r="X722" s="1"/>
    </row>
    <row r="723" spans="2:24" ht="15.75" customHeight="1">
      <c r="B723" s="37"/>
      <c r="I723" s="1"/>
      <c r="W723" s="40"/>
      <c r="X723" s="1"/>
    </row>
    <row r="724" spans="2:24" ht="15.75" customHeight="1">
      <c r="B724" s="37"/>
      <c r="I724" s="1"/>
      <c r="W724" s="40"/>
      <c r="X724" s="1"/>
    </row>
    <row r="725" spans="2:24" ht="15.75" customHeight="1">
      <c r="B725" s="37"/>
      <c r="I725" s="1"/>
      <c r="W725" s="40"/>
      <c r="X725" s="1"/>
    </row>
    <row r="726" spans="2:24" ht="15.75" customHeight="1">
      <c r="B726" s="37"/>
      <c r="I726" s="1"/>
      <c r="W726" s="40"/>
      <c r="X726" s="1"/>
    </row>
    <row r="727" spans="2:24" ht="15.75" customHeight="1">
      <c r="B727" s="37"/>
      <c r="I727" s="1"/>
      <c r="W727" s="40"/>
      <c r="X727" s="1"/>
    </row>
    <row r="728" spans="2:24" ht="15.75" customHeight="1">
      <c r="B728" s="37"/>
      <c r="I728" s="1"/>
      <c r="W728" s="40"/>
      <c r="X728" s="1"/>
    </row>
    <row r="729" spans="2:24" ht="15.75" customHeight="1">
      <c r="B729" s="37"/>
      <c r="I729" s="1"/>
      <c r="W729" s="40"/>
      <c r="X729" s="1"/>
    </row>
    <row r="730" spans="2:24" ht="15.75" customHeight="1">
      <c r="B730" s="37"/>
      <c r="I730" s="1"/>
      <c r="W730" s="40"/>
      <c r="X730" s="1"/>
    </row>
    <row r="731" spans="2:24" ht="15.75" customHeight="1">
      <c r="B731" s="37"/>
      <c r="I731" s="1"/>
      <c r="W731" s="40"/>
      <c r="X731" s="1"/>
    </row>
    <row r="732" spans="2:24" ht="15.75" customHeight="1">
      <c r="B732" s="37"/>
      <c r="I732" s="1"/>
      <c r="W732" s="40"/>
      <c r="X732" s="1"/>
    </row>
    <row r="733" spans="2:24" ht="15.75" customHeight="1">
      <c r="B733" s="37"/>
      <c r="I733" s="1"/>
      <c r="W733" s="40"/>
      <c r="X733" s="1"/>
    </row>
    <row r="734" spans="2:24" ht="15.75" customHeight="1">
      <c r="B734" s="37"/>
      <c r="I734" s="1"/>
      <c r="W734" s="40"/>
      <c r="X734" s="1"/>
    </row>
    <row r="735" spans="2:24" ht="15.75" customHeight="1">
      <c r="B735" s="37"/>
      <c r="I735" s="1"/>
      <c r="W735" s="40"/>
      <c r="X735" s="1"/>
    </row>
    <row r="736" spans="2:24" ht="15.75" customHeight="1">
      <c r="B736" s="37"/>
      <c r="I736" s="1"/>
      <c r="W736" s="40"/>
      <c r="X736" s="1"/>
    </row>
    <row r="737" spans="2:24" ht="15.75" customHeight="1">
      <c r="B737" s="37"/>
      <c r="I737" s="1"/>
      <c r="W737" s="40"/>
      <c r="X737" s="1"/>
    </row>
    <row r="738" spans="2:24" ht="15.75" customHeight="1">
      <c r="B738" s="37"/>
      <c r="I738" s="1"/>
      <c r="W738" s="40"/>
      <c r="X738" s="1"/>
    </row>
    <row r="739" spans="2:24" ht="15.75" customHeight="1">
      <c r="B739" s="37"/>
      <c r="I739" s="1"/>
      <c r="W739" s="40"/>
      <c r="X739" s="1"/>
    </row>
    <row r="740" spans="2:24" ht="15.75" customHeight="1">
      <c r="B740" s="37"/>
      <c r="I740" s="1"/>
      <c r="W740" s="40"/>
      <c r="X740" s="1"/>
    </row>
    <row r="741" spans="2:24" ht="15.75" customHeight="1">
      <c r="B741" s="37"/>
      <c r="I741" s="1"/>
      <c r="W741" s="40"/>
      <c r="X741" s="1"/>
    </row>
    <row r="742" spans="2:24" ht="15.75" customHeight="1">
      <c r="B742" s="37"/>
      <c r="I742" s="1"/>
      <c r="W742" s="40"/>
      <c r="X742" s="1"/>
    </row>
    <row r="743" spans="2:24" ht="15.75" customHeight="1">
      <c r="B743" s="37"/>
      <c r="I743" s="1"/>
      <c r="W743" s="40"/>
      <c r="X743" s="1"/>
    </row>
    <row r="744" spans="2:24" ht="15.75" customHeight="1">
      <c r="B744" s="37"/>
      <c r="I744" s="1"/>
      <c r="W744" s="40"/>
      <c r="X744" s="1"/>
    </row>
    <row r="745" spans="2:24" ht="15.75" customHeight="1">
      <c r="B745" s="37"/>
      <c r="I745" s="1"/>
      <c r="W745" s="40"/>
      <c r="X745" s="1"/>
    </row>
    <row r="746" spans="2:24" ht="15.75" customHeight="1">
      <c r="B746" s="37"/>
      <c r="I746" s="1"/>
      <c r="W746" s="40"/>
      <c r="X746" s="1"/>
    </row>
    <row r="747" spans="2:24" ht="15.75" customHeight="1">
      <c r="B747" s="37"/>
      <c r="I747" s="1"/>
      <c r="W747" s="40"/>
      <c r="X747" s="1"/>
    </row>
    <row r="748" spans="2:24" ht="15.75" customHeight="1">
      <c r="B748" s="37"/>
      <c r="I748" s="1"/>
      <c r="W748" s="40"/>
      <c r="X748" s="1"/>
    </row>
    <row r="749" spans="2:24" ht="15.75" customHeight="1">
      <c r="B749" s="37"/>
      <c r="I749" s="1"/>
      <c r="W749" s="40"/>
      <c r="X749" s="1"/>
    </row>
    <row r="750" spans="2:24" ht="15.75" customHeight="1">
      <c r="B750" s="37"/>
      <c r="I750" s="1"/>
      <c r="W750" s="40"/>
      <c r="X750" s="1"/>
    </row>
    <row r="751" spans="2:24" ht="15.75" customHeight="1">
      <c r="B751" s="37"/>
      <c r="I751" s="1"/>
      <c r="W751" s="40"/>
      <c r="X751" s="1"/>
    </row>
    <row r="752" spans="2:24" ht="15.75" customHeight="1">
      <c r="B752" s="37"/>
      <c r="I752" s="1"/>
      <c r="W752" s="40"/>
      <c r="X752" s="1"/>
    </row>
    <row r="753" spans="2:24" ht="15.75" customHeight="1">
      <c r="B753" s="37"/>
      <c r="I753" s="1"/>
      <c r="W753" s="40"/>
      <c r="X753" s="1"/>
    </row>
    <row r="754" spans="2:24" ht="15.75" customHeight="1">
      <c r="B754" s="37"/>
      <c r="I754" s="1"/>
      <c r="W754" s="40"/>
      <c r="X754" s="1"/>
    </row>
    <row r="755" spans="2:24" ht="15.75" customHeight="1">
      <c r="B755" s="37"/>
      <c r="I755" s="1"/>
      <c r="W755" s="40"/>
      <c r="X755" s="1"/>
    </row>
    <row r="756" spans="2:24" ht="15.75" customHeight="1">
      <c r="B756" s="37"/>
      <c r="I756" s="1"/>
      <c r="W756" s="40"/>
      <c r="X756" s="1"/>
    </row>
    <row r="757" spans="2:24" ht="15.75" customHeight="1">
      <c r="B757" s="37"/>
      <c r="I757" s="1"/>
      <c r="W757" s="40"/>
      <c r="X757" s="1"/>
    </row>
    <row r="758" spans="2:24" ht="15.75" customHeight="1">
      <c r="B758" s="37"/>
      <c r="I758" s="1"/>
      <c r="W758" s="40"/>
      <c r="X758" s="1"/>
    </row>
    <row r="759" spans="2:24" ht="15.75" customHeight="1">
      <c r="B759" s="37"/>
      <c r="I759" s="1"/>
      <c r="W759" s="40"/>
      <c r="X759" s="1"/>
    </row>
    <row r="760" spans="2:24" ht="15.75" customHeight="1">
      <c r="B760" s="37"/>
      <c r="I760" s="1"/>
      <c r="W760" s="40"/>
      <c r="X760" s="1"/>
    </row>
    <row r="761" spans="2:24" ht="15.75" customHeight="1">
      <c r="B761" s="37"/>
      <c r="I761" s="1"/>
      <c r="W761" s="40"/>
      <c r="X761" s="1"/>
    </row>
    <row r="762" spans="2:24" ht="15.75" customHeight="1">
      <c r="B762" s="37"/>
      <c r="I762" s="1"/>
      <c r="W762" s="40"/>
      <c r="X762" s="1"/>
    </row>
    <row r="763" spans="2:24" ht="15.75" customHeight="1">
      <c r="B763" s="37"/>
      <c r="I763" s="1"/>
      <c r="W763" s="40"/>
      <c r="X763" s="1"/>
    </row>
    <row r="764" spans="2:24" ht="15.75" customHeight="1">
      <c r="B764" s="37"/>
      <c r="I764" s="1"/>
      <c r="W764" s="40"/>
      <c r="X764" s="1"/>
    </row>
    <row r="765" spans="2:24" ht="15.75" customHeight="1">
      <c r="B765" s="37"/>
      <c r="I765" s="1"/>
      <c r="W765" s="40"/>
      <c r="X765" s="1"/>
    </row>
    <row r="766" spans="2:24" ht="15.75" customHeight="1">
      <c r="B766" s="37"/>
      <c r="I766" s="1"/>
      <c r="W766" s="40"/>
      <c r="X766" s="1"/>
    </row>
    <row r="767" spans="2:24" ht="15.75" customHeight="1">
      <c r="B767" s="37"/>
      <c r="I767" s="1"/>
      <c r="W767" s="40"/>
      <c r="X767" s="1"/>
    </row>
    <row r="768" spans="2:24" ht="15.75" customHeight="1">
      <c r="B768" s="37"/>
      <c r="I768" s="1"/>
      <c r="W768" s="40"/>
      <c r="X768" s="1"/>
    </row>
    <row r="769" spans="2:24" ht="15.75" customHeight="1">
      <c r="B769" s="37"/>
      <c r="I769" s="1"/>
      <c r="W769" s="40"/>
      <c r="X769" s="1"/>
    </row>
    <row r="770" spans="2:24" ht="15.75" customHeight="1">
      <c r="B770" s="37"/>
      <c r="I770" s="1"/>
      <c r="W770" s="40"/>
      <c r="X770" s="1"/>
    </row>
    <row r="771" spans="2:24" ht="15.75" customHeight="1">
      <c r="B771" s="37"/>
      <c r="I771" s="1"/>
      <c r="W771" s="40"/>
      <c r="X771" s="1"/>
    </row>
    <row r="772" spans="2:24" ht="15.75" customHeight="1">
      <c r="B772" s="37"/>
      <c r="I772" s="1"/>
      <c r="W772" s="40"/>
      <c r="X772" s="1"/>
    </row>
    <row r="773" spans="2:24" ht="15.75" customHeight="1">
      <c r="B773" s="37"/>
      <c r="I773" s="1"/>
      <c r="W773" s="40"/>
      <c r="X773" s="1"/>
    </row>
    <row r="774" spans="2:24" ht="15.75" customHeight="1">
      <c r="B774" s="37"/>
      <c r="I774" s="1"/>
      <c r="W774" s="40"/>
      <c r="X774" s="1"/>
    </row>
    <row r="775" spans="2:24" ht="15.75" customHeight="1">
      <c r="B775" s="37"/>
      <c r="I775" s="1"/>
      <c r="W775" s="40"/>
      <c r="X775" s="1"/>
    </row>
    <row r="776" spans="2:24" ht="15.75" customHeight="1">
      <c r="B776" s="37"/>
      <c r="I776" s="1"/>
      <c r="W776" s="40"/>
      <c r="X776" s="1"/>
    </row>
    <row r="777" spans="2:24" ht="15.75" customHeight="1">
      <c r="B777" s="37"/>
      <c r="I777" s="1"/>
      <c r="W777" s="40"/>
      <c r="X777" s="1"/>
    </row>
    <row r="778" spans="2:24" ht="15.75" customHeight="1">
      <c r="B778" s="37"/>
      <c r="I778" s="1"/>
      <c r="W778" s="40"/>
      <c r="X778" s="1"/>
    </row>
    <row r="779" spans="2:24" ht="15.75" customHeight="1">
      <c r="B779" s="37"/>
      <c r="I779" s="1"/>
      <c r="W779" s="40"/>
      <c r="X779" s="1"/>
    </row>
    <row r="780" spans="2:24" ht="15.75" customHeight="1">
      <c r="B780" s="37"/>
      <c r="I780" s="1"/>
      <c r="W780" s="40"/>
      <c r="X780" s="1"/>
    </row>
    <row r="781" spans="2:24" ht="15.75" customHeight="1">
      <c r="B781" s="37"/>
      <c r="I781" s="1"/>
      <c r="W781" s="40"/>
      <c r="X781" s="1"/>
    </row>
    <row r="782" spans="2:24" ht="15.75" customHeight="1">
      <c r="B782" s="37"/>
      <c r="I782" s="1"/>
      <c r="W782" s="40"/>
      <c r="X782" s="1"/>
    </row>
    <row r="783" spans="2:24" ht="15.75" customHeight="1">
      <c r="B783" s="37"/>
      <c r="I783" s="1"/>
      <c r="W783" s="40"/>
      <c r="X783" s="1"/>
    </row>
    <row r="784" spans="2:24" ht="15.75" customHeight="1">
      <c r="B784" s="37"/>
      <c r="I784" s="1"/>
      <c r="W784" s="40"/>
      <c r="X784" s="1"/>
    </row>
    <row r="785" spans="2:24" ht="15.75" customHeight="1">
      <c r="B785" s="37"/>
      <c r="I785" s="1"/>
      <c r="W785" s="40"/>
      <c r="X785" s="1"/>
    </row>
    <row r="786" spans="2:24" ht="15.75" customHeight="1">
      <c r="B786" s="37"/>
      <c r="I786" s="1"/>
      <c r="W786" s="40"/>
      <c r="X786" s="1"/>
    </row>
    <row r="787" spans="2:24" ht="15.75" customHeight="1">
      <c r="B787" s="37"/>
      <c r="I787" s="1"/>
      <c r="W787" s="40"/>
      <c r="X787" s="1"/>
    </row>
    <row r="788" spans="2:24" ht="15.75" customHeight="1">
      <c r="B788" s="37"/>
      <c r="I788" s="1"/>
      <c r="W788" s="40"/>
      <c r="X788" s="1"/>
    </row>
    <row r="789" spans="2:24" ht="15.75" customHeight="1">
      <c r="B789" s="37"/>
      <c r="I789" s="1"/>
      <c r="W789" s="40"/>
      <c r="X789" s="1"/>
    </row>
    <row r="790" spans="2:24" ht="15.75" customHeight="1">
      <c r="B790" s="37"/>
      <c r="I790" s="1"/>
      <c r="W790" s="40"/>
      <c r="X790" s="1"/>
    </row>
    <row r="791" spans="2:24" ht="15.75" customHeight="1">
      <c r="B791" s="37"/>
      <c r="I791" s="1"/>
      <c r="W791" s="40"/>
      <c r="X791" s="1"/>
    </row>
    <row r="792" spans="2:24" ht="15.75" customHeight="1">
      <c r="B792" s="37"/>
      <c r="I792" s="1"/>
      <c r="W792" s="40"/>
      <c r="X792" s="1"/>
    </row>
    <row r="793" spans="2:24" ht="15.75" customHeight="1">
      <c r="B793" s="37"/>
      <c r="I793" s="1"/>
      <c r="W793" s="40"/>
      <c r="X793" s="1"/>
    </row>
    <row r="794" spans="2:24" ht="15.75" customHeight="1">
      <c r="B794" s="37"/>
      <c r="I794" s="1"/>
      <c r="W794" s="40"/>
      <c r="X794" s="1"/>
    </row>
    <row r="795" spans="2:24" ht="15.75" customHeight="1">
      <c r="B795" s="37"/>
      <c r="I795" s="1"/>
      <c r="W795" s="40"/>
      <c r="X795" s="1"/>
    </row>
    <row r="796" spans="2:24" ht="15.75" customHeight="1">
      <c r="B796" s="37"/>
      <c r="I796" s="1"/>
      <c r="W796" s="40"/>
      <c r="X796" s="1"/>
    </row>
    <row r="797" spans="2:24" ht="15.75" customHeight="1">
      <c r="B797" s="37"/>
      <c r="I797" s="1"/>
      <c r="W797" s="40"/>
      <c r="X797" s="1"/>
    </row>
    <row r="798" spans="2:24" ht="15.75" customHeight="1">
      <c r="B798" s="37"/>
      <c r="I798" s="1"/>
      <c r="W798" s="40"/>
      <c r="X798" s="1"/>
    </row>
    <row r="799" spans="2:24" ht="15.75" customHeight="1">
      <c r="B799" s="37"/>
      <c r="I799" s="1"/>
      <c r="W799" s="40"/>
      <c r="X799" s="1"/>
    </row>
    <row r="800" spans="2:24" ht="15.75" customHeight="1">
      <c r="B800" s="37"/>
      <c r="I800" s="1"/>
      <c r="W800" s="40"/>
      <c r="X800" s="1"/>
    </row>
    <row r="801" spans="2:24" ht="15.75" customHeight="1">
      <c r="B801" s="37"/>
      <c r="I801" s="1"/>
      <c r="W801" s="40"/>
      <c r="X801" s="1"/>
    </row>
    <row r="802" spans="2:24" ht="15.75" customHeight="1">
      <c r="B802" s="37"/>
      <c r="I802" s="1"/>
      <c r="W802" s="40"/>
      <c r="X802" s="1"/>
    </row>
    <row r="803" spans="2:24" ht="15.75" customHeight="1">
      <c r="B803" s="37"/>
      <c r="I803" s="1"/>
      <c r="W803" s="40"/>
      <c r="X803" s="1"/>
    </row>
    <row r="804" spans="2:24" ht="15.75" customHeight="1">
      <c r="B804" s="37"/>
      <c r="I804" s="1"/>
      <c r="W804" s="40"/>
      <c r="X804" s="1"/>
    </row>
    <row r="805" spans="2:24" ht="15.75" customHeight="1">
      <c r="B805" s="37"/>
      <c r="I805" s="1"/>
      <c r="W805" s="40"/>
      <c r="X805" s="1"/>
    </row>
    <row r="806" spans="2:24" ht="15.75" customHeight="1">
      <c r="B806" s="37"/>
      <c r="I806" s="1"/>
      <c r="W806" s="40"/>
      <c r="X806" s="1"/>
    </row>
    <row r="807" spans="2:24" ht="15.75" customHeight="1">
      <c r="B807" s="37"/>
      <c r="I807" s="1"/>
      <c r="W807" s="40"/>
      <c r="X807" s="1"/>
    </row>
    <row r="808" spans="2:24" ht="15.75" customHeight="1">
      <c r="B808" s="37"/>
      <c r="I808" s="1"/>
      <c r="W808" s="40"/>
      <c r="X808" s="1"/>
    </row>
    <row r="809" spans="2:24" ht="15.75" customHeight="1">
      <c r="B809" s="37"/>
      <c r="I809" s="1"/>
      <c r="W809" s="40"/>
      <c r="X809" s="1"/>
    </row>
    <row r="810" spans="2:24" ht="15.75" customHeight="1">
      <c r="B810" s="37"/>
      <c r="I810" s="1"/>
      <c r="W810" s="40"/>
      <c r="X810" s="1"/>
    </row>
    <row r="811" spans="2:24" ht="15.75" customHeight="1">
      <c r="B811" s="37"/>
      <c r="I811" s="1"/>
      <c r="W811" s="40"/>
      <c r="X811" s="1"/>
    </row>
    <row r="812" spans="2:24" ht="15.75" customHeight="1">
      <c r="B812" s="37"/>
      <c r="I812" s="1"/>
      <c r="W812" s="40"/>
      <c r="X812" s="1"/>
    </row>
    <row r="813" spans="2:24" ht="15.75" customHeight="1">
      <c r="B813" s="37"/>
      <c r="I813" s="1"/>
      <c r="W813" s="40"/>
      <c r="X813" s="1"/>
    </row>
    <row r="814" spans="2:24" ht="15.75" customHeight="1">
      <c r="B814" s="37"/>
      <c r="I814" s="1"/>
      <c r="W814" s="40"/>
      <c r="X814" s="1"/>
    </row>
    <row r="815" spans="2:24" ht="15.75" customHeight="1">
      <c r="B815" s="37"/>
      <c r="I815" s="1"/>
      <c r="W815" s="40"/>
      <c r="X815" s="1"/>
    </row>
    <row r="816" spans="2:24" ht="15.75" customHeight="1">
      <c r="B816" s="37"/>
      <c r="I816" s="1"/>
      <c r="W816" s="40"/>
      <c r="X816" s="1"/>
    </row>
    <row r="817" spans="2:24" ht="15.75" customHeight="1">
      <c r="B817" s="37"/>
      <c r="I817" s="1"/>
      <c r="W817" s="40"/>
      <c r="X817" s="1"/>
    </row>
    <row r="818" spans="2:24" ht="15.75" customHeight="1">
      <c r="B818" s="37"/>
      <c r="I818" s="1"/>
      <c r="W818" s="40"/>
      <c r="X818" s="1"/>
    </row>
    <row r="819" spans="2:24" ht="15.75" customHeight="1">
      <c r="B819" s="37"/>
      <c r="I819" s="1"/>
      <c r="W819" s="40"/>
      <c r="X819" s="1"/>
    </row>
    <row r="820" spans="2:24" ht="15.75" customHeight="1">
      <c r="B820" s="37"/>
      <c r="I820" s="1"/>
      <c r="W820" s="40"/>
      <c r="X820" s="1"/>
    </row>
    <row r="821" spans="2:24" ht="15.75" customHeight="1">
      <c r="B821" s="37"/>
      <c r="I821" s="1"/>
      <c r="W821" s="40"/>
      <c r="X821" s="1"/>
    </row>
    <row r="822" spans="2:24" ht="15.75" customHeight="1">
      <c r="B822" s="37"/>
      <c r="I822" s="1"/>
      <c r="W822" s="40"/>
      <c r="X822" s="1"/>
    </row>
    <row r="823" spans="2:24" ht="15.75" customHeight="1">
      <c r="B823" s="37"/>
      <c r="I823" s="1"/>
      <c r="W823" s="40"/>
      <c r="X823" s="1"/>
    </row>
    <row r="824" spans="2:24" ht="15.75" customHeight="1">
      <c r="B824" s="37"/>
      <c r="I824" s="1"/>
      <c r="W824" s="40"/>
      <c r="X824" s="1"/>
    </row>
    <row r="825" spans="2:24" ht="15.75" customHeight="1">
      <c r="B825" s="37"/>
      <c r="I825" s="1"/>
      <c r="W825" s="40"/>
      <c r="X825" s="1"/>
    </row>
    <row r="826" spans="2:24" ht="15.75" customHeight="1">
      <c r="B826" s="37"/>
      <c r="I826" s="1"/>
      <c r="W826" s="40"/>
      <c r="X826" s="1"/>
    </row>
    <row r="827" spans="2:24" ht="15.75" customHeight="1">
      <c r="B827" s="37"/>
      <c r="I827" s="1"/>
      <c r="W827" s="40"/>
      <c r="X827" s="1"/>
    </row>
    <row r="828" spans="2:24" ht="15.75" customHeight="1">
      <c r="B828" s="37"/>
      <c r="I828" s="1"/>
      <c r="W828" s="40"/>
      <c r="X828" s="1"/>
    </row>
    <row r="829" spans="2:24" ht="15.75" customHeight="1">
      <c r="B829" s="37"/>
      <c r="I829" s="1"/>
      <c r="W829" s="40"/>
      <c r="X829" s="1"/>
    </row>
    <row r="830" spans="2:24" ht="15.75" customHeight="1">
      <c r="B830" s="37"/>
      <c r="I830" s="1"/>
      <c r="W830" s="40"/>
      <c r="X830" s="1"/>
    </row>
    <row r="831" spans="2:24" ht="15.75" customHeight="1">
      <c r="B831" s="37"/>
      <c r="I831" s="1"/>
      <c r="W831" s="40"/>
      <c r="X831" s="1"/>
    </row>
    <row r="832" spans="2:24" ht="15.75" customHeight="1">
      <c r="B832" s="37"/>
      <c r="I832" s="1"/>
      <c r="W832" s="40"/>
      <c r="X832" s="1"/>
    </row>
    <row r="833" spans="2:24" ht="15.75" customHeight="1">
      <c r="B833" s="37"/>
      <c r="I833" s="1"/>
      <c r="W833" s="40"/>
      <c r="X833" s="1"/>
    </row>
    <row r="834" spans="2:24" ht="15.75" customHeight="1">
      <c r="B834" s="37"/>
      <c r="I834" s="1"/>
      <c r="W834" s="40"/>
      <c r="X834" s="1"/>
    </row>
    <row r="835" spans="2:24" ht="15.75" customHeight="1">
      <c r="B835" s="37"/>
      <c r="I835" s="1"/>
      <c r="W835" s="40"/>
      <c r="X835" s="1"/>
    </row>
    <row r="836" spans="2:24" ht="15.75" customHeight="1">
      <c r="B836" s="37"/>
      <c r="I836" s="1"/>
      <c r="W836" s="40"/>
      <c r="X836" s="1"/>
    </row>
    <row r="837" spans="2:24" ht="15.75" customHeight="1">
      <c r="B837" s="37"/>
      <c r="I837" s="1"/>
      <c r="W837" s="40"/>
      <c r="X837" s="1"/>
    </row>
    <row r="838" spans="2:24" ht="15.75" customHeight="1">
      <c r="B838" s="37"/>
      <c r="I838" s="1"/>
      <c r="W838" s="40"/>
      <c r="X838" s="1"/>
    </row>
    <row r="839" spans="2:24" ht="15.75" customHeight="1">
      <c r="B839" s="37"/>
      <c r="I839" s="1"/>
      <c r="W839" s="40"/>
      <c r="X839" s="1"/>
    </row>
    <row r="840" spans="2:24" ht="15.75" customHeight="1">
      <c r="B840" s="37"/>
      <c r="I840" s="1"/>
      <c r="W840" s="40"/>
      <c r="X840" s="1"/>
    </row>
    <row r="841" spans="2:24" ht="15.75" customHeight="1">
      <c r="B841" s="37"/>
      <c r="I841" s="1"/>
      <c r="W841" s="40"/>
      <c r="X841" s="1"/>
    </row>
    <row r="842" spans="2:24" ht="15.75" customHeight="1">
      <c r="B842" s="37"/>
      <c r="I842" s="1"/>
      <c r="W842" s="40"/>
      <c r="X842" s="1"/>
    </row>
    <row r="843" spans="2:24" ht="15.75" customHeight="1">
      <c r="B843" s="37"/>
      <c r="I843" s="1"/>
      <c r="W843" s="40"/>
      <c r="X843" s="1"/>
    </row>
    <row r="844" spans="2:24" ht="15.75" customHeight="1">
      <c r="B844" s="37"/>
      <c r="I844" s="1"/>
      <c r="W844" s="40"/>
      <c r="X844" s="1"/>
    </row>
    <row r="845" spans="2:24" ht="15.75" customHeight="1">
      <c r="B845" s="37"/>
      <c r="I845" s="1"/>
      <c r="W845" s="40"/>
      <c r="X845" s="1"/>
    </row>
    <row r="846" spans="2:24" ht="15.75" customHeight="1">
      <c r="B846" s="37"/>
      <c r="I846" s="1"/>
      <c r="W846" s="40"/>
      <c r="X846" s="1"/>
    </row>
    <row r="847" spans="2:24" ht="15.75" customHeight="1">
      <c r="B847" s="37"/>
      <c r="I847" s="1"/>
      <c r="W847" s="40"/>
      <c r="X847" s="1"/>
    </row>
    <row r="848" spans="2:24" ht="15.75" customHeight="1">
      <c r="B848" s="37"/>
      <c r="I848" s="1"/>
      <c r="W848" s="40"/>
      <c r="X848" s="1"/>
    </row>
    <row r="849" spans="2:24" ht="15.75" customHeight="1">
      <c r="B849" s="37"/>
      <c r="I849" s="1"/>
      <c r="W849" s="40"/>
      <c r="X849" s="1"/>
    </row>
    <row r="850" spans="2:24" ht="15.75" customHeight="1">
      <c r="B850" s="37"/>
      <c r="I850" s="1"/>
      <c r="W850" s="40"/>
      <c r="X850" s="1"/>
    </row>
    <row r="851" spans="2:24" ht="15.75" customHeight="1">
      <c r="B851" s="37"/>
      <c r="I851" s="1"/>
      <c r="W851" s="40"/>
      <c r="X851" s="1"/>
    </row>
    <row r="852" spans="2:24" ht="15.75" customHeight="1">
      <c r="B852" s="37"/>
      <c r="I852" s="1"/>
      <c r="W852" s="40"/>
      <c r="X852" s="1"/>
    </row>
    <row r="853" spans="2:24" ht="15.75" customHeight="1">
      <c r="B853" s="37"/>
      <c r="I853" s="1"/>
      <c r="W853" s="40"/>
      <c r="X853" s="1"/>
    </row>
    <row r="854" spans="2:24" ht="15.75" customHeight="1">
      <c r="B854" s="37"/>
      <c r="I854" s="1"/>
      <c r="W854" s="40"/>
      <c r="X854" s="1"/>
    </row>
    <row r="855" spans="2:24" ht="15.75" customHeight="1">
      <c r="B855" s="37"/>
      <c r="I855" s="1"/>
      <c r="W855" s="40"/>
      <c r="X855" s="1"/>
    </row>
    <row r="856" spans="2:24" ht="15.75" customHeight="1">
      <c r="B856" s="37"/>
      <c r="I856" s="1"/>
      <c r="W856" s="40"/>
      <c r="X856" s="1"/>
    </row>
    <row r="857" spans="2:24" ht="15.75" customHeight="1">
      <c r="B857" s="37"/>
      <c r="I857" s="1"/>
      <c r="W857" s="40"/>
      <c r="X857" s="1"/>
    </row>
    <row r="858" spans="2:24" ht="15.75" customHeight="1">
      <c r="B858" s="37"/>
      <c r="I858" s="1"/>
      <c r="W858" s="40"/>
      <c r="X858" s="1"/>
    </row>
    <row r="859" spans="2:24" ht="15.75" customHeight="1">
      <c r="B859" s="37"/>
      <c r="I859" s="1"/>
      <c r="W859" s="40"/>
      <c r="X859" s="1"/>
    </row>
    <row r="860" spans="2:24" ht="15.75" customHeight="1">
      <c r="B860" s="37"/>
      <c r="I860" s="1"/>
      <c r="W860" s="40"/>
      <c r="X860" s="1"/>
    </row>
    <row r="861" spans="2:24" ht="15.75" customHeight="1">
      <c r="B861" s="37"/>
      <c r="I861" s="1"/>
      <c r="W861" s="40"/>
      <c r="X861" s="1"/>
    </row>
    <row r="862" spans="2:24" ht="15.75" customHeight="1">
      <c r="B862" s="37"/>
      <c r="I862" s="1"/>
      <c r="W862" s="40"/>
      <c r="X862" s="1"/>
    </row>
    <row r="863" spans="2:24" ht="15.75" customHeight="1">
      <c r="B863" s="37"/>
      <c r="I863" s="1"/>
      <c r="W863" s="40"/>
      <c r="X863" s="1"/>
    </row>
    <row r="864" spans="2:24" ht="15.75" customHeight="1">
      <c r="B864" s="37"/>
      <c r="I864" s="1"/>
      <c r="W864" s="40"/>
      <c r="X864" s="1"/>
    </row>
    <row r="865" spans="2:24" ht="15.75" customHeight="1">
      <c r="B865" s="37"/>
      <c r="I865" s="1"/>
      <c r="W865" s="40"/>
      <c r="X865" s="1"/>
    </row>
    <row r="866" spans="2:24" ht="15.75" customHeight="1">
      <c r="B866" s="37"/>
      <c r="I866" s="1"/>
      <c r="W866" s="40"/>
      <c r="X866" s="1"/>
    </row>
    <row r="867" spans="2:24" ht="15.75" customHeight="1">
      <c r="B867" s="37"/>
      <c r="I867" s="1"/>
      <c r="W867" s="40"/>
      <c r="X867" s="1"/>
    </row>
    <row r="868" spans="2:24" ht="15.75" customHeight="1">
      <c r="B868" s="37"/>
      <c r="I868" s="1"/>
      <c r="W868" s="40"/>
      <c r="X868" s="1"/>
    </row>
    <row r="869" spans="2:24" ht="15.75" customHeight="1">
      <c r="B869" s="37"/>
      <c r="I869" s="1"/>
      <c r="W869" s="40"/>
      <c r="X869" s="1"/>
    </row>
    <row r="870" spans="2:24" ht="15.75" customHeight="1">
      <c r="B870" s="37"/>
      <c r="I870" s="1"/>
      <c r="W870" s="40"/>
      <c r="X870" s="1"/>
    </row>
    <row r="871" spans="2:24" ht="15.75" customHeight="1">
      <c r="B871" s="37"/>
      <c r="I871" s="1"/>
      <c r="W871" s="40"/>
      <c r="X871" s="1"/>
    </row>
    <row r="872" spans="2:24" ht="15.75" customHeight="1">
      <c r="B872" s="37"/>
      <c r="I872" s="1"/>
      <c r="W872" s="40"/>
      <c r="X872" s="1"/>
    </row>
    <row r="873" spans="2:24" ht="15.75" customHeight="1">
      <c r="B873" s="37"/>
      <c r="I873" s="1"/>
      <c r="W873" s="40"/>
      <c r="X873" s="1"/>
    </row>
    <row r="874" spans="2:24" ht="15.75" customHeight="1">
      <c r="B874" s="37"/>
      <c r="I874" s="1"/>
      <c r="W874" s="40"/>
      <c r="X874" s="1"/>
    </row>
    <row r="875" spans="2:24" ht="15.75" customHeight="1">
      <c r="B875" s="37"/>
      <c r="I875" s="1"/>
      <c r="W875" s="40"/>
      <c r="X875" s="1"/>
    </row>
    <row r="876" spans="2:24" ht="15.75" customHeight="1">
      <c r="B876" s="37"/>
      <c r="I876" s="1"/>
      <c r="W876" s="40"/>
      <c r="X876" s="1"/>
    </row>
    <row r="877" spans="2:24" ht="15.75" customHeight="1">
      <c r="B877" s="37"/>
      <c r="I877" s="1"/>
      <c r="W877" s="40"/>
      <c r="X877" s="1"/>
    </row>
    <row r="878" spans="2:24" ht="15.75" customHeight="1">
      <c r="B878" s="37"/>
      <c r="I878" s="1"/>
      <c r="W878" s="40"/>
      <c r="X878" s="1"/>
    </row>
    <row r="879" spans="2:24" ht="15.75" customHeight="1">
      <c r="B879" s="37"/>
      <c r="I879" s="1"/>
      <c r="W879" s="40"/>
      <c r="X879" s="1"/>
    </row>
    <row r="880" spans="2:24" ht="15.75" customHeight="1">
      <c r="B880" s="37"/>
      <c r="I880" s="1"/>
      <c r="W880" s="40"/>
      <c r="X880" s="1"/>
    </row>
    <row r="881" spans="2:24" ht="15.75" customHeight="1">
      <c r="B881" s="37"/>
      <c r="I881" s="1"/>
      <c r="W881" s="40"/>
      <c r="X881" s="1"/>
    </row>
    <row r="882" spans="2:24" ht="15.75" customHeight="1">
      <c r="B882" s="37"/>
      <c r="I882" s="1"/>
      <c r="W882" s="40"/>
      <c r="X882" s="1"/>
    </row>
    <row r="883" spans="2:24" ht="15.75" customHeight="1">
      <c r="B883" s="37"/>
      <c r="I883" s="1"/>
      <c r="W883" s="40"/>
      <c r="X883" s="1"/>
    </row>
    <row r="884" spans="2:24" ht="15.75" customHeight="1">
      <c r="B884" s="37"/>
      <c r="I884" s="1"/>
      <c r="W884" s="40"/>
      <c r="X884" s="1"/>
    </row>
    <row r="885" spans="2:24" ht="15.75" customHeight="1">
      <c r="B885" s="37"/>
      <c r="I885" s="1"/>
      <c r="W885" s="40"/>
      <c r="X885" s="1"/>
    </row>
    <row r="886" spans="2:24" ht="15.75" customHeight="1">
      <c r="B886" s="37"/>
      <c r="I886" s="1"/>
      <c r="W886" s="40"/>
      <c r="X886" s="1"/>
    </row>
    <row r="887" spans="2:24" ht="15.75" customHeight="1">
      <c r="B887" s="37"/>
      <c r="I887" s="1"/>
      <c r="W887" s="40"/>
      <c r="X887" s="1"/>
    </row>
    <row r="888" spans="2:24" ht="15.75" customHeight="1">
      <c r="B888" s="37"/>
      <c r="I888" s="1"/>
      <c r="W888" s="40"/>
      <c r="X888" s="1"/>
    </row>
    <row r="889" spans="2:24" ht="15.75" customHeight="1">
      <c r="B889" s="37"/>
      <c r="I889" s="1"/>
      <c r="W889" s="40"/>
      <c r="X889" s="1"/>
    </row>
    <row r="890" spans="2:24" ht="15.75" customHeight="1">
      <c r="B890" s="37"/>
      <c r="I890" s="1"/>
      <c r="W890" s="40"/>
      <c r="X890" s="1"/>
    </row>
    <row r="891" spans="2:24" ht="15.75" customHeight="1">
      <c r="B891" s="37"/>
      <c r="I891" s="1"/>
      <c r="W891" s="40"/>
      <c r="X891" s="1"/>
    </row>
    <row r="892" spans="2:24" ht="15.75" customHeight="1">
      <c r="B892" s="37"/>
      <c r="I892" s="1"/>
      <c r="W892" s="40"/>
      <c r="X892" s="1"/>
    </row>
    <row r="893" spans="2:24" ht="15.75" customHeight="1">
      <c r="B893" s="37"/>
      <c r="I893" s="1"/>
      <c r="W893" s="40"/>
      <c r="X893" s="1"/>
    </row>
    <row r="894" spans="2:24" ht="15.75" customHeight="1">
      <c r="B894" s="37"/>
      <c r="I894" s="1"/>
      <c r="W894" s="40"/>
      <c r="X894" s="1"/>
    </row>
    <row r="895" spans="2:24" ht="15.75" customHeight="1">
      <c r="B895" s="37"/>
      <c r="I895" s="1"/>
      <c r="W895" s="40"/>
      <c r="X895" s="1"/>
    </row>
    <row r="896" spans="2:24" ht="15.75" customHeight="1">
      <c r="B896" s="37"/>
      <c r="I896" s="1"/>
      <c r="W896" s="40"/>
      <c r="X896" s="1"/>
    </row>
    <row r="897" spans="2:24" ht="15.75" customHeight="1">
      <c r="B897" s="37"/>
      <c r="I897" s="1"/>
      <c r="W897" s="40"/>
      <c r="X897" s="1"/>
    </row>
    <row r="898" spans="2:24" ht="15.75" customHeight="1">
      <c r="B898" s="37"/>
      <c r="I898" s="1"/>
      <c r="W898" s="40"/>
      <c r="X898" s="1"/>
    </row>
    <row r="899" spans="2:24" ht="15.75" customHeight="1">
      <c r="B899" s="37"/>
      <c r="I899" s="1"/>
      <c r="W899" s="40"/>
      <c r="X899" s="1"/>
    </row>
    <row r="900" spans="2:24" ht="15.75" customHeight="1">
      <c r="B900" s="37"/>
      <c r="I900" s="1"/>
      <c r="W900" s="40"/>
      <c r="X900" s="1"/>
    </row>
    <row r="901" spans="2:24" ht="15.75" customHeight="1">
      <c r="B901" s="37"/>
      <c r="I901" s="1"/>
      <c r="W901" s="40"/>
      <c r="X901" s="1"/>
    </row>
    <row r="902" spans="2:24" ht="15.75" customHeight="1">
      <c r="B902" s="37"/>
      <c r="I902" s="1"/>
      <c r="W902" s="40"/>
      <c r="X902" s="1"/>
    </row>
    <row r="903" spans="2:24" ht="15.75" customHeight="1">
      <c r="B903" s="37"/>
      <c r="I903" s="1"/>
      <c r="W903" s="40"/>
      <c r="X903" s="1"/>
    </row>
    <row r="904" spans="2:24" ht="15.75" customHeight="1">
      <c r="B904" s="37"/>
      <c r="I904" s="1"/>
      <c r="W904" s="40"/>
      <c r="X904" s="1"/>
    </row>
    <row r="905" spans="2:24" ht="15.75" customHeight="1">
      <c r="B905" s="37"/>
      <c r="I905" s="1"/>
      <c r="W905" s="40"/>
      <c r="X905" s="1"/>
    </row>
    <row r="906" spans="2:24" ht="15.75" customHeight="1">
      <c r="B906" s="37"/>
      <c r="I906" s="1"/>
      <c r="W906" s="40"/>
      <c r="X906" s="1"/>
    </row>
    <row r="907" spans="2:24" ht="15.75" customHeight="1">
      <c r="B907" s="37"/>
      <c r="I907" s="1"/>
      <c r="W907" s="40"/>
      <c r="X907" s="1"/>
    </row>
    <row r="908" spans="2:24" ht="15.75" customHeight="1">
      <c r="B908" s="37"/>
      <c r="I908" s="1"/>
      <c r="W908" s="40"/>
      <c r="X908" s="1"/>
    </row>
    <row r="909" spans="2:24" ht="15.75" customHeight="1">
      <c r="B909" s="37"/>
      <c r="I909" s="1"/>
      <c r="W909" s="40"/>
      <c r="X909" s="1"/>
    </row>
    <row r="910" spans="2:24" ht="15.75" customHeight="1">
      <c r="B910" s="37"/>
      <c r="I910" s="1"/>
      <c r="W910" s="40"/>
      <c r="X910" s="1"/>
    </row>
    <row r="911" spans="2:24" ht="15.75" customHeight="1">
      <c r="B911" s="37"/>
      <c r="I911" s="1"/>
      <c r="W911" s="40"/>
      <c r="X911" s="1"/>
    </row>
    <row r="912" spans="2:24" ht="15.75" customHeight="1">
      <c r="B912" s="37"/>
      <c r="I912" s="1"/>
      <c r="W912" s="40"/>
      <c r="X912" s="1"/>
    </row>
    <row r="913" spans="2:24" ht="15.75" customHeight="1">
      <c r="B913" s="37"/>
      <c r="I913" s="1"/>
      <c r="W913" s="40"/>
      <c r="X913" s="1"/>
    </row>
    <row r="914" spans="2:24" ht="15.75" customHeight="1">
      <c r="B914" s="37"/>
      <c r="I914" s="1"/>
      <c r="W914" s="40"/>
      <c r="X914" s="1"/>
    </row>
    <row r="915" spans="2:24" ht="15.75" customHeight="1">
      <c r="B915" s="37"/>
      <c r="I915" s="1"/>
      <c r="W915" s="40"/>
      <c r="X915" s="1"/>
    </row>
    <row r="916" spans="2:24" ht="15.75" customHeight="1">
      <c r="B916" s="37"/>
      <c r="I916" s="1"/>
      <c r="W916" s="40"/>
      <c r="X916" s="1"/>
    </row>
    <row r="917" spans="2:24" ht="15.75" customHeight="1">
      <c r="B917" s="37"/>
      <c r="I917" s="1"/>
      <c r="W917" s="40"/>
      <c r="X917" s="1"/>
    </row>
    <row r="918" spans="2:24" ht="15.75" customHeight="1">
      <c r="B918" s="37"/>
      <c r="I918" s="1"/>
      <c r="W918" s="40"/>
      <c r="X918" s="1"/>
    </row>
    <row r="919" spans="2:24" ht="15.75" customHeight="1">
      <c r="B919" s="37"/>
      <c r="I919" s="1"/>
      <c r="W919" s="40"/>
      <c r="X919" s="1"/>
    </row>
    <row r="920" spans="2:24" ht="15.75" customHeight="1">
      <c r="B920" s="37"/>
      <c r="I920" s="1"/>
      <c r="W920" s="40"/>
      <c r="X920" s="1"/>
    </row>
    <row r="921" spans="2:24" ht="15.75" customHeight="1">
      <c r="B921" s="37"/>
      <c r="I921" s="1"/>
      <c r="W921" s="40"/>
      <c r="X921" s="1"/>
    </row>
    <row r="922" spans="2:24" ht="15.75" customHeight="1">
      <c r="B922" s="37"/>
      <c r="I922" s="1"/>
      <c r="W922" s="40"/>
      <c r="X922" s="1"/>
    </row>
    <row r="923" spans="2:24" ht="15.75" customHeight="1">
      <c r="B923" s="37"/>
      <c r="I923" s="1"/>
      <c r="W923" s="40"/>
      <c r="X923" s="1"/>
    </row>
    <row r="924" spans="2:24" ht="15.75" customHeight="1">
      <c r="B924" s="37"/>
      <c r="I924" s="1"/>
      <c r="W924" s="40"/>
      <c r="X924" s="1"/>
    </row>
    <row r="925" spans="2:24" ht="15.75" customHeight="1">
      <c r="B925" s="37"/>
      <c r="I925" s="1"/>
      <c r="W925" s="40"/>
      <c r="X925" s="1"/>
    </row>
    <row r="926" spans="2:24" ht="15.75" customHeight="1">
      <c r="B926" s="37"/>
      <c r="I926" s="1"/>
      <c r="W926" s="40"/>
      <c r="X926" s="1"/>
    </row>
    <row r="927" spans="2:24" ht="15.75" customHeight="1">
      <c r="B927" s="37"/>
      <c r="I927" s="1"/>
      <c r="W927" s="40"/>
      <c r="X927" s="1"/>
    </row>
    <row r="928" spans="2:24" ht="15.75" customHeight="1">
      <c r="B928" s="37"/>
      <c r="I928" s="1"/>
      <c r="W928" s="40"/>
      <c r="X928" s="1"/>
    </row>
    <row r="929" spans="2:24" ht="15.75" customHeight="1">
      <c r="B929" s="37"/>
      <c r="I929" s="1"/>
      <c r="W929" s="40"/>
      <c r="X929" s="1"/>
    </row>
    <row r="930" spans="2:24" ht="15.75" customHeight="1">
      <c r="B930" s="37"/>
      <c r="I930" s="1"/>
      <c r="W930" s="40"/>
      <c r="X930" s="1"/>
    </row>
    <row r="931" spans="2:24" ht="15.75" customHeight="1">
      <c r="B931" s="37"/>
      <c r="I931" s="1"/>
      <c r="W931" s="40"/>
      <c r="X931" s="1"/>
    </row>
    <row r="932" spans="2:24" ht="15.75" customHeight="1">
      <c r="B932" s="37"/>
      <c r="I932" s="1"/>
      <c r="W932" s="40"/>
      <c r="X932" s="1"/>
    </row>
    <row r="933" spans="2:24" ht="15.75" customHeight="1">
      <c r="B933" s="37"/>
      <c r="I933" s="1"/>
      <c r="W933" s="40"/>
      <c r="X933" s="1"/>
    </row>
    <row r="934" spans="2:24" ht="15.75" customHeight="1">
      <c r="B934" s="37"/>
      <c r="I934" s="1"/>
      <c r="W934" s="40"/>
      <c r="X934" s="1"/>
    </row>
    <row r="935" spans="2:24" ht="15.75" customHeight="1">
      <c r="B935" s="37"/>
      <c r="I935" s="1"/>
      <c r="W935" s="40"/>
      <c r="X935" s="1"/>
    </row>
    <row r="936" spans="2:24" ht="15.75" customHeight="1">
      <c r="B936" s="37"/>
      <c r="I936" s="1"/>
      <c r="W936" s="40"/>
      <c r="X936" s="1"/>
    </row>
    <row r="937" spans="2:24" ht="15.75" customHeight="1">
      <c r="B937" s="37"/>
      <c r="I937" s="1"/>
      <c r="W937" s="40"/>
      <c r="X937" s="1"/>
    </row>
    <row r="938" spans="2:24" ht="15.75" customHeight="1">
      <c r="B938" s="37"/>
      <c r="I938" s="1"/>
      <c r="W938" s="40"/>
      <c r="X938" s="1"/>
    </row>
    <row r="939" spans="2:24" ht="15.75" customHeight="1">
      <c r="B939" s="37"/>
      <c r="I939" s="1"/>
      <c r="W939" s="40"/>
      <c r="X939" s="1"/>
    </row>
    <row r="940" spans="2:24" ht="15.75" customHeight="1">
      <c r="B940" s="37"/>
      <c r="I940" s="1"/>
      <c r="W940" s="40"/>
      <c r="X940" s="1"/>
    </row>
    <row r="941" spans="2:24" ht="15.75" customHeight="1">
      <c r="B941" s="37"/>
      <c r="I941" s="1"/>
      <c r="W941" s="40"/>
      <c r="X941" s="1"/>
    </row>
    <row r="942" spans="2:24" ht="15.75" customHeight="1">
      <c r="B942" s="37"/>
      <c r="I942" s="1"/>
      <c r="W942" s="40"/>
      <c r="X942" s="1"/>
    </row>
    <row r="943" spans="2:24" ht="15.75" customHeight="1">
      <c r="B943" s="37"/>
      <c r="I943" s="1"/>
      <c r="W943" s="40"/>
      <c r="X943" s="1"/>
    </row>
    <row r="944" spans="2:24" ht="15.75" customHeight="1">
      <c r="B944" s="37"/>
      <c r="I944" s="1"/>
      <c r="W944" s="40"/>
      <c r="X944" s="1"/>
    </row>
    <row r="945" spans="2:24" ht="15.75" customHeight="1">
      <c r="B945" s="37"/>
      <c r="I945" s="1"/>
      <c r="W945" s="40"/>
      <c r="X945" s="1"/>
    </row>
    <row r="946" spans="2:24" ht="15.75" customHeight="1">
      <c r="B946" s="37"/>
      <c r="I946" s="1"/>
      <c r="W946" s="40"/>
      <c r="X946" s="1"/>
    </row>
    <row r="947" spans="2:24" ht="15.75" customHeight="1">
      <c r="B947" s="37"/>
      <c r="I947" s="1"/>
      <c r="W947" s="40"/>
      <c r="X947" s="1"/>
    </row>
    <row r="948" spans="2:24" ht="15.75" customHeight="1">
      <c r="B948" s="37"/>
      <c r="I948" s="1"/>
      <c r="W948" s="40"/>
      <c r="X948" s="1"/>
    </row>
    <row r="949" spans="2:24" ht="15.75" customHeight="1">
      <c r="B949" s="37"/>
      <c r="I949" s="1"/>
      <c r="W949" s="40"/>
      <c r="X949" s="1"/>
    </row>
    <row r="950" spans="2:24" ht="15.75" customHeight="1">
      <c r="B950" s="37"/>
      <c r="I950" s="1"/>
      <c r="W950" s="40"/>
      <c r="X950" s="1"/>
    </row>
    <row r="951" spans="2:24" ht="15.75" customHeight="1">
      <c r="B951" s="37"/>
      <c r="I951" s="1"/>
      <c r="W951" s="40"/>
      <c r="X951" s="1"/>
    </row>
    <row r="952" spans="2:24" ht="15.75" customHeight="1">
      <c r="B952" s="37"/>
      <c r="I952" s="1"/>
      <c r="W952" s="40"/>
      <c r="X952" s="1"/>
    </row>
    <row r="953" spans="2:24" ht="15.75" customHeight="1">
      <c r="B953" s="37"/>
      <c r="I953" s="1"/>
      <c r="W953" s="40"/>
      <c r="X953" s="1"/>
    </row>
    <row r="954" spans="2:24" ht="15.75" customHeight="1">
      <c r="B954" s="37"/>
      <c r="I954" s="1"/>
      <c r="W954" s="40"/>
      <c r="X954" s="1"/>
    </row>
    <row r="955" spans="2:24" ht="15.75" customHeight="1">
      <c r="B955" s="37"/>
      <c r="I955" s="1"/>
      <c r="W955" s="40"/>
      <c r="X955" s="1"/>
    </row>
    <row r="956" spans="2:24" ht="15.75" customHeight="1">
      <c r="B956" s="37"/>
      <c r="I956" s="1"/>
      <c r="W956" s="40"/>
      <c r="X956" s="1"/>
    </row>
    <row r="957" spans="2:24" ht="15.75" customHeight="1">
      <c r="B957" s="37"/>
      <c r="I957" s="1"/>
      <c r="W957" s="40"/>
      <c r="X957" s="1"/>
    </row>
    <row r="958" spans="2:24" ht="15.75" customHeight="1">
      <c r="B958" s="37"/>
      <c r="I958" s="1"/>
      <c r="W958" s="40"/>
      <c r="X958" s="1"/>
    </row>
    <row r="959" spans="2:24" ht="15.75" customHeight="1">
      <c r="B959" s="37"/>
      <c r="I959" s="1"/>
      <c r="W959" s="40"/>
      <c r="X959" s="1"/>
    </row>
    <row r="960" spans="2:24" ht="15.75" customHeight="1">
      <c r="B960" s="37"/>
      <c r="I960" s="1"/>
      <c r="W960" s="40"/>
      <c r="X960" s="1"/>
    </row>
    <row r="961" spans="2:24" ht="15.75" customHeight="1">
      <c r="B961" s="37"/>
      <c r="I961" s="1"/>
      <c r="W961" s="40"/>
      <c r="X961" s="1"/>
    </row>
    <row r="962" spans="2:24" ht="15.75" customHeight="1">
      <c r="B962" s="37"/>
      <c r="I962" s="1"/>
      <c r="W962" s="40"/>
      <c r="X962" s="1"/>
    </row>
    <row r="963" spans="2:24" ht="15.75" customHeight="1">
      <c r="B963" s="37"/>
      <c r="I963" s="1"/>
      <c r="W963" s="40"/>
      <c r="X963" s="1"/>
    </row>
    <row r="964" spans="2:24" ht="15.75" customHeight="1">
      <c r="B964" s="37"/>
      <c r="I964" s="1"/>
      <c r="W964" s="40"/>
      <c r="X964" s="1"/>
    </row>
    <row r="965" spans="2:24" ht="15.75" customHeight="1">
      <c r="B965" s="37"/>
      <c r="I965" s="1"/>
      <c r="W965" s="40"/>
      <c r="X965" s="1"/>
    </row>
    <row r="966" spans="2:24" ht="15.75" customHeight="1">
      <c r="B966" s="37"/>
      <c r="I966" s="1"/>
      <c r="W966" s="40"/>
      <c r="X966" s="1"/>
    </row>
    <row r="967" spans="2:24" ht="15.75" customHeight="1">
      <c r="B967" s="37"/>
      <c r="I967" s="1"/>
      <c r="W967" s="40"/>
      <c r="X967" s="1"/>
    </row>
    <row r="968" spans="2:24" ht="15.75" customHeight="1">
      <c r="B968" s="37"/>
      <c r="I968" s="1"/>
      <c r="W968" s="40"/>
      <c r="X968" s="1"/>
    </row>
    <row r="969" spans="2:24" ht="15.75" customHeight="1">
      <c r="B969" s="37"/>
      <c r="I969" s="1"/>
      <c r="W969" s="40"/>
      <c r="X969" s="1"/>
    </row>
    <row r="970" spans="2:24" ht="15.75" customHeight="1">
      <c r="B970" s="37"/>
      <c r="I970" s="1"/>
      <c r="W970" s="40"/>
      <c r="X970" s="1"/>
    </row>
    <row r="971" spans="2:24" ht="15.75" customHeight="1">
      <c r="B971" s="37"/>
      <c r="I971" s="1"/>
      <c r="W971" s="40"/>
      <c r="X971" s="1"/>
    </row>
    <row r="972" spans="2:24" ht="15.75" customHeight="1">
      <c r="B972" s="37"/>
      <c r="I972" s="1"/>
      <c r="W972" s="40"/>
      <c r="X972" s="1"/>
    </row>
    <row r="973" spans="2:24" ht="15.75" customHeight="1">
      <c r="B973" s="37"/>
      <c r="I973" s="1"/>
      <c r="W973" s="40"/>
      <c r="X973" s="1"/>
    </row>
    <row r="974" spans="2:24" ht="15.75" customHeight="1">
      <c r="B974" s="37"/>
      <c r="I974" s="1"/>
      <c r="W974" s="40"/>
      <c r="X974" s="1"/>
    </row>
    <row r="975" spans="2:24" ht="15.75" customHeight="1">
      <c r="B975" s="37"/>
      <c r="I975" s="1"/>
      <c r="W975" s="40"/>
      <c r="X975" s="1"/>
    </row>
    <row r="976" spans="2:24" ht="15.75" customHeight="1">
      <c r="B976" s="37"/>
      <c r="I976" s="1"/>
      <c r="W976" s="40"/>
      <c r="X976" s="1"/>
    </row>
    <row r="977" spans="2:24" ht="15.75" customHeight="1">
      <c r="B977" s="37"/>
      <c r="I977" s="1"/>
      <c r="W977" s="40"/>
      <c r="X977" s="1"/>
    </row>
    <row r="978" spans="2:24" ht="15.75" customHeight="1">
      <c r="B978" s="37"/>
      <c r="I978" s="1"/>
      <c r="W978" s="40"/>
      <c r="X978" s="1"/>
    </row>
    <row r="979" spans="2:24" ht="15.75" customHeight="1">
      <c r="B979" s="37"/>
      <c r="I979" s="1"/>
      <c r="W979" s="40"/>
      <c r="X979" s="1"/>
    </row>
    <row r="980" spans="2:24" ht="15.75" customHeight="1">
      <c r="B980" s="37"/>
      <c r="I980" s="1"/>
      <c r="W980" s="40"/>
      <c r="X980" s="1"/>
    </row>
    <row r="981" spans="2:24" ht="15.75" customHeight="1">
      <c r="B981" s="37"/>
      <c r="I981" s="1"/>
      <c r="W981" s="40"/>
      <c r="X981" s="1"/>
    </row>
    <row r="982" spans="2:24" ht="15.75" customHeight="1">
      <c r="B982" s="37"/>
      <c r="I982" s="1"/>
      <c r="W982" s="40"/>
      <c r="X982" s="1"/>
    </row>
    <row r="983" spans="2:24" ht="15.75" customHeight="1">
      <c r="B983" s="37"/>
      <c r="I983" s="1"/>
      <c r="W983" s="40"/>
      <c r="X983" s="1"/>
    </row>
    <row r="984" spans="2:24" ht="15.75" customHeight="1">
      <c r="B984" s="37"/>
      <c r="I984" s="1"/>
      <c r="W984" s="40"/>
      <c r="X984" s="1"/>
    </row>
    <row r="985" spans="2:24" ht="15.75" customHeight="1">
      <c r="B985" s="37"/>
      <c r="I985" s="1"/>
      <c r="W985" s="40"/>
      <c r="X985" s="1"/>
    </row>
    <row r="986" spans="2:24" ht="15.75" customHeight="1">
      <c r="B986" s="37"/>
      <c r="I986" s="1"/>
      <c r="W986" s="40"/>
      <c r="X986" s="1"/>
    </row>
    <row r="987" spans="2:24" ht="15.75" customHeight="1">
      <c r="B987" s="37"/>
      <c r="I987" s="1"/>
      <c r="W987" s="40"/>
      <c r="X987" s="1"/>
    </row>
    <row r="988" spans="2:24" ht="15.75" customHeight="1">
      <c r="B988" s="37"/>
      <c r="I988" s="1"/>
      <c r="W988" s="40"/>
      <c r="X988" s="1"/>
    </row>
    <row r="989" spans="2:24" ht="15.75" customHeight="1">
      <c r="B989" s="37"/>
      <c r="I989" s="1"/>
      <c r="W989" s="40"/>
      <c r="X989" s="1"/>
    </row>
    <row r="990" spans="2:24" ht="15.75" customHeight="1">
      <c r="B990" s="37"/>
      <c r="I990" s="1"/>
      <c r="W990" s="40"/>
      <c r="X990" s="1"/>
    </row>
    <row r="991" spans="2:24" ht="15.75" customHeight="1">
      <c r="B991" s="37"/>
      <c r="I991" s="1"/>
      <c r="W991" s="40"/>
      <c r="X991" s="1"/>
    </row>
    <row r="992" spans="2:24" ht="15.75" customHeight="1">
      <c r="B992" s="37"/>
      <c r="I992" s="1"/>
      <c r="W992" s="40"/>
      <c r="X992" s="1"/>
    </row>
    <row r="993" spans="2:24" ht="15.75" customHeight="1">
      <c r="B993" s="37"/>
      <c r="I993" s="1"/>
      <c r="W993" s="40"/>
      <c r="X993" s="1"/>
    </row>
    <row r="994" spans="2:24" ht="15.75" customHeight="1">
      <c r="B994" s="37"/>
      <c r="I994" s="1"/>
      <c r="W994" s="40"/>
      <c r="X994" s="1"/>
    </row>
    <row r="995" spans="2:24" ht="15.75" customHeight="1">
      <c r="B995" s="37"/>
      <c r="I995" s="1"/>
      <c r="W995" s="40"/>
      <c r="X995" s="1"/>
    </row>
    <row r="996" spans="2:24" ht="15.75" customHeight="1">
      <c r="B996" s="37"/>
      <c r="I996" s="1"/>
      <c r="W996" s="40"/>
      <c r="X996" s="1"/>
    </row>
    <row r="997" spans="2:24" ht="15.75" customHeight="1">
      <c r="B997" s="37"/>
      <c r="I997" s="1"/>
      <c r="W997" s="40"/>
      <c r="X997" s="1"/>
    </row>
    <row r="998" spans="2:24" ht="15.75" customHeight="1">
      <c r="B998" s="37"/>
      <c r="I998" s="1"/>
      <c r="W998" s="40"/>
      <c r="X998" s="1"/>
    </row>
    <row r="999" spans="2:24" ht="15.75" customHeight="1">
      <c r="B999" s="37"/>
      <c r="I999" s="1"/>
      <c r="W999" s="40"/>
      <c r="X999" s="1"/>
    </row>
    <row r="1000" spans="2:24" ht="15.75" customHeight="1">
      <c r="B1000" s="37"/>
      <c r="I1000" s="1"/>
      <c r="W1000" s="40"/>
      <c r="X1000" s="1"/>
    </row>
    <row r="1001" spans="2:24" ht="15.75" customHeight="1">
      <c r="B1001" s="37"/>
      <c r="I1001" s="1"/>
      <c r="W1001" s="40"/>
      <c r="X1001" s="1"/>
    </row>
  </sheetData>
  <autoFilter ref="A1:Y54" xr:uid="{00000000-0009-0000-0000-000001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1000"/>
  <sheetViews>
    <sheetView topLeftCell="C1" workbookViewId="0"/>
  </sheetViews>
  <sheetFormatPr defaultColWidth="14.44140625" defaultRowHeight="15" customHeight="1"/>
  <cols>
    <col min="1" max="1" width="17.6640625" hidden="1" customWidth="1"/>
    <col min="2" max="2" width="30.44140625" hidden="1" customWidth="1"/>
    <col min="3" max="3" width="9" customWidth="1"/>
    <col min="4" max="4" width="11.44140625" customWidth="1"/>
    <col min="5" max="5" width="10.44140625" customWidth="1"/>
    <col min="6" max="6" width="11" customWidth="1"/>
    <col min="7" max="26" width="8.6640625" customWidth="1"/>
  </cols>
  <sheetData>
    <row r="1" spans="1:6" ht="14.4">
      <c r="A1" s="66" t="s">
        <v>459</v>
      </c>
      <c r="B1" s="66" t="s">
        <v>460</v>
      </c>
      <c r="C1" s="66" t="s">
        <v>461</v>
      </c>
      <c r="D1" s="66" t="s">
        <v>462</v>
      </c>
      <c r="E1" s="66" t="s">
        <v>463</v>
      </c>
      <c r="F1" s="66" t="s">
        <v>464</v>
      </c>
    </row>
    <row r="2" spans="1:6" ht="14.4">
      <c r="A2" s="66" t="s">
        <v>465</v>
      </c>
      <c r="B2" s="66" t="s">
        <v>466</v>
      </c>
      <c r="C2" s="66" t="s">
        <v>467</v>
      </c>
      <c r="D2" s="67" t="s">
        <v>468</v>
      </c>
      <c r="E2" s="68">
        <v>135</v>
      </c>
    </row>
    <row r="3" spans="1:6" ht="14.4">
      <c r="A3" s="66" t="s">
        <v>469</v>
      </c>
      <c r="B3" s="66" t="s">
        <v>470</v>
      </c>
      <c r="C3" s="66" t="s">
        <v>467</v>
      </c>
      <c r="D3" s="67" t="s">
        <v>468</v>
      </c>
      <c r="E3" s="68">
        <v>135</v>
      </c>
    </row>
    <row r="4" spans="1:6" ht="14.4">
      <c r="A4" s="66" t="s">
        <v>471</v>
      </c>
      <c r="B4" s="66" t="s">
        <v>472</v>
      </c>
      <c r="C4" s="66" t="s">
        <v>467</v>
      </c>
      <c r="D4" s="67" t="s">
        <v>468</v>
      </c>
      <c r="E4" s="68">
        <v>135</v>
      </c>
    </row>
    <row r="5" spans="1:6" ht="14.4">
      <c r="A5" s="66" t="s">
        <v>473</v>
      </c>
      <c r="B5" s="66" t="s">
        <v>474</v>
      </c>
      <c r="C5" s="66" t="s">
        <v>467</v>
      </c>
      <c r="D5" s="67" t="s">
        <v>468</v>
      </c>
      <c r="E5" s="68">
        <v>135</v>
      </c>
    </row>
    <row r="6" spans="1:6" ht="14.4">
      <c r="A6" s="66" t="s">
        <v>475</v>
      </c>
      <c r="B6" s="66" t="s">
        <v>476</v>
      </c>
      <c r="C6" s="66" t="s">
        <v>467</v>
      </c>
      <c r="D6" s="67" t="s">
        <v>468</v>
      </c>
      <c r="E6" s="68">
        <v>135</v>
      </c>
    </row>
    <row r="7" spans="1:6" ht="14.4">
      <c r="A7" s="66" t="s">
        <v>477</v>
      </c>
      <c r="B7" s="66" t="s">
        <v>478</v>
      </c>
      <c r="C7" s="66" t="s">
        <v>467</v>
      </c>
      <c r="D7" s="67" t="s">
        <v>468</v>
      </c>
      <c r="E7" s="68">
        <v>135</v>
      </c>
    </row>
    <row r="8" spans="1:6" ht="14.4">
      <c r="A8" s="66" t="s">
        <v>479</v>
      </c>
      <c r="B8" s="66" t="s">
        <v>480</v>
      </c>
      <c r="C8" s="66" t="s">
        <v>467</v>
      </c>
      <c r="D8" s="67" t="s">
        <v>468</v>
      </c>
      <c r="E8" s="68">
        <v>135</v>
      </c>
    </row>
    <row r="9" spans="1:6" ht="14.4">
      <c r="A9" s="66" t="s">
        <v>481</v>
      </c>
      <c r="B9" s="66" t="s">
        <v>482</v>
      </c>
      <c r="C9" s="66" t="s">
        <v>467</v>
      </c>
      <c r="D9" s="67" t="s">
        <v>468</v>
      </c>
      <c r="E9" s="68">
        <v>135</v>
      </c>
    </row>
    <row r="10" spans="1:6" ht="14.4">
      <c r="A10" s="66" t="s">
        <v>483</v>
      </c>
      <c r="B10" s="66" t="s">
        <v>484</v>
      </c>
      <c r="C10" s="66" t="s">
        <v>467</v>
      </c>
      <c r="D10" s="67" t="s">
        <v>468</v>
      </c>
      <c r="E10" s="68">
        <v>135</v>
      </c>
    </row>
    <row r="11" spans="1:6" ht="14.4">
      <c r="A11" s="66" t="s">
        <v>485</v>
      </c>
      <c r="B11" s="66" t="s">
        <v>486</v>
      </c>
      <c r="C11" s="66" t="s">
        <v>467</v>
      </c>
      <c r="D11" s="67" t="s">
        <v>468</v>
      </c>
      <c r="E11" s="68">
        <v>135</v>
      </c>
    </row>
    <row r="12" spans="1:6" ht="14.4">
      <c r="A12" s="66" t="s">
        <v>487</v>
      </c>
      <c r="B12" s="66" t="s">
        <v>488</v>
      </c>
      <c r="C12" s="66" t="s">
        <v>467</v>
      </c>
      <c r="D12" s="67" t="s">
        <v>468</v>
      </c>
      <c r="E12" s="68">
        <v>135</v>
      </c>
    </row>
    <row r="13" spans="1:6" ht="14.4">
      <c r="A13" s="66" t="s">
        <v>489</v>
      </c>
      <c r="B13" s="66" t="s">
        <v>490</v>
      </c>
      <c r="C13" s="66" t="s">
        <v>467</v>
      </c>
      <c r="D13" s="67" t="s">
        <v>468</v>
      </c>
      <c r="E13" s="68">
        <v>135</v>
      </c>
    </row>
    <row r="14" spans="1:6" ht="14.4">
      <c r="A14" s="66" t="s">
        <v>491</v>
      </c>
      <c r="B14" s="66" t="s">
        <v>492</v>
      </c>
      <c r="C14" s="66" t="s">
        <v>467</v>
      </c>
      <c r="D14" s="67" t="s">
        <v>468</v>
      </c>
      <c r="E14" s="68">
        <v>135</v>
      </c>
    </row>
    <row r="15" spans="1:6" ht="14.4">
      <c r="A15" s="66" t="s">
        <v>493</v>
      </c>
      <c r="B15" s="66" t="s">
        <v>494</v>
      </c>
      <c r="C15" s="66" t="s">
        <v>467</v>
      </c>
      <c r="D15" s="67" t="s">
        <v>468</v>
      </c>
      <c r="E15" s="68">
        <v>135</v>
      </c>
    </row>
    <row r="16" spans="1:6" ht="14.4">
      <c r="A16" s="66" t="s">
        <v>495</v>
      </c>
      <c r="B16" s="66" t="s">
        <v>496</v>
      </c>
      <c r="C16" s="66" t="s">
        <v>467</v>
      </c>
      <c r="D16" s="67" t="s">
        <v>468</v>
      </c>
      <c r="E16" s="68">
        <v>135</v>
      </c>
    </row>
    <row r="17" spans="1:5" ht="14.4">
      <c r="A17" s="66" t="s">
        <v>497</v>
      </c>
      <c r="B17" s="66" t="s">
        <v>498</v>
      </c>
      <c r="C17" s="66" t="s">
        <v>467</v>
      </c>
      <c r="D17" s="67" t="s">
        <v>468</v>
      </c>
      <c r="E17" s="68">
        <v>135</v>
      </c>
    </row>
    <row r="18" spans="1:5" ht="14.4">
      <c r="A18" s="66" t="s">
        <v>499</v>
      </c>
      <c r="B18" s="66" t="s">
        <v>500</v>
      </c>
      <c r="C18" s="66" t="s">
        <v>467</v>
      </c>
      <c r="D18" s="67" t="s">
        <v>468</v>
      </c>
      <c r="E18" s="68">
        <v>135</v>
      </c>
    </row>
    <row r="19" spans="1:5" ht="14.4">
      <c r="A19" s="66" t="s">
        <v>501</v>
      </c>
      <c r="B19" s="66" t="s">
        <v>502</v>
      </c>
      <c r="C19" s="66" t="s">
        <v>467</v>
      </c>
      <c r="D19" s="67" t="s">
        <v>468</v>
      </c>
      <c r="E19" s="68">
        <v>135</v>
      </c>
    </row>
    <row r="20" spans="1:5" ht="14.4">
      <c r="A20" s="66" t="s">
        <v>503</v>
      </c>
      <c r="B20" s="66" t="s">
        <v>504</v>
      </c>
      <c r="C20" s="66" t="s">
        <v>467</v>
      </c>
      <c r="D20" s="67" t="s">
        <v>468</v>
      </c>
      <c r="E20" s="68">
        <v>135</v>
      </c>
    </row>
    <row r="21" spans="1:5" ht="15.75" customHeight="1">
      <c r="A21" s="66" t="s">
        <v>505</v>
      </c>
      <c r="B21" s="66" t="s">
        <v>506</v>
      </c>
      <c r="C21" s="66" t="s">
        <v>467</v>
      </c>
      <c r="D21" s="67" t="s">
        <v>468</v>
      </c>
      <c r="E21" s="68">
        <v>135</v>
      </c>
    </row>
    <row r="22" spans="1:5" ht="15.75" customHeight="1">
      <c r="A22" s="66" t="s">
        <v>507</v>
      </c>
      <c r="B22" s="66" t="s">
        <v>508</v>
      </c>
      <c r="C22" s="66" t="s">
        <v>467</v>
      </c>
      <c r="D22" s="67" t="s">
        <v>468</v>
      </c>
      <c r="E22" s="68">
        <v>135</v>
      </c>
    </row>
    <row r="23" spans="1:5" ht="15.75" customHeight="1">
      <c r="A23" s="66" t="s">
        <v>509</v>
      </c>
      <c r="B23" s="66" t="s">
        <v>510</v>
      </c>
      <c r="C23" s="66" t="s">
        <v>467</v>
      </c>
      <c r="D23" s="67" t="s">
        <v>468</v>
      </c>
      <c r="E23" s="68">
        <v>135</v>
      </c>
    </row>
    <row r="24" spans="1:5" ht="15.75" customHeight="1">
      <c r="A24" s="66" t="s">
        <v>511</v>
      </c>
      <c r="B24" s="66" t="s">
        <v>512</v>
      </c>
      <c r="C24" s="66" t="s">
        <v>513</v>
      </c>
      <c r="D24" s="67" t="s">
        <v>468</v>
      </c>
      <c r="E24" s="68">
        <v>150</v>
      </c>
    </row>
    <row r="25" spans="1:5" ht="15.75" customHeight="1">
      <c r="A25" s="66" t="s">
        <v>514</v>
      </c>
      <c r="B25" s="66" t="s">
        <v>515</v>
      </c>
      <c r="C25" s="66" t="s">
        <v>513</v>
      </c>
      <c r="D25" s="67" t="s">
        <v>468</v>
      </c>
      <c r="E25" s="68">
        <v>150</v>
      </c>
    </row>
    <row r="26" spans="1:5" ht="15.75" customHeight="1">
      <c r="A26" s="66" t="s">
        <v>516</v>
      </c>
      <c r="B26" s="66" t="s">
        <v>517</v>
      </c>
      <c r="C26" s="66" t="s">
        <v>513</v>
      </c>
      <c r="D26" s="67" t="s">
        <v>518</v>
      </c>
      <c r="E26" s="68">
        <v>38</v>
      </c>
    </row>
    <row r="27" spans="1:5" ht="15.75" customHeight="1">
      <c r="A27" s="66" t="s">
        <v>519</v>
      </c>
      <c r="B27" s="66" t="s">
        <v>520</v>
      </c>
      <c r="C27" s="66" t="s">
        <v>513</v>
      </c>
      <c r="D27" s="67" t="s">
        <v>521</v>
      </c>
      <c r="E27" s="68">
        <v>120</v>
      </c>
    </row>
    <row r="28" spans="1:5" ht="15.75" customHeight="1">
      <c r="A28" s="66" t="s">
        <v>522</v>
      </c>
      <c r="B28" s="66" t="s">
        <v>523</v>
      </c>
      <c r="C28" s="66" t="s">
        <v>513</v>
      </c>
      <c r="D28" s="67" t="s">
        <v>524</v>
      </c>
      <c r="E28" s="68">
        <v>150</v>
      </c>
    </row>
    <row r="29" spans="1:5" ht="15.75" customHeight="1">
      <c r="A29" s="66" t="s">
        <v>525</v>
      </c>
      <c r="B29" s="66" t="s">
        <v>526</v>
      </c>
      <c r="C29" s="66" t="s">
        <v>467</v>
      </c>
      <c r="D29" s="69" t="s">
        <v>527</v>
      </c>
      <c r="E29" s="68">
        <v>135</v>
      </c>
    </row>
    <row r="30" spans="1:5" ht="15.75" customHeight="1">
      <c r="A30" s="66" t="s">
        <v>528</v>
      </c>
      <c r="B30" s="66" t="s">
        <v>529</v>
      </c>
      <c r="C30" s="66" t="s">
        <v>513</v>
      </c>
      <c r="D30" s="69" t="s">
        <v>518</v>
      </c>
      <c r="E30" s="68">
        <v>38</v>
      </c>
    </row>
    <row r="31" spans="1:5" ht="15.75" customHeight="1">
      <c r="A31" s="67" t="s">
        <v>530</v>
      </c>
      <c r="B31" s="67" t="s">
        <v>531</v>
      </c>
      <c r="C31" s="67" t="s">
        <v>467</v>
      </c>
      <c r="D31" s="67" t="s">
        <v>468</v>
      </c>
      <c r="E31" s="68">
        <v>135</v>
      </c>
    </row>
    <row r="32" spans="1:5" ht="15.75" customHeight="1">
      <c r="A32" s="67" t="s">
        <v>532</v>
      </c>
      <c r="B32" s="67" t="s">
        <v>531</v>
      </c>
      <c r="C32" s="67" t="s">
        <v>467</v>
      </c>
      <c r="D32" s="67" t="s">
        <v>468</v>
      </c>
      <c r="E32" s="68">
        <v>135</v>
      </c>
    </row>
    <row r="33" spans="1:6" ht="15.75" customHeight="1">
      <c r="A33" s="67" t="s">
        <v>533</v>
      </c>
      <c r="B33" s="67" t="s">
        <v>534</v>
      </c>
      <c r="C33" s="67" t="s">
        <v>467</v>
      </c>
      <c r="D33" s="67" t="s">
        <v>468</v>
      </c>
      <c r="E33" s="68">
        <v>135</v>
      </c>
    </row>
    <row r="34" spans="1:6" ht="15.75" customHeight="1">
      <c r="A34" s="67" t="s">
        <v>535</v>
      </c>
      <c r="B34" s="67" t="s">
        <v>534</v>
      </c>
      <c r="C34" s="67" t="s">
        <v>467</v>
      </c>
      <c r="D34" s="67" t="s">
        <v>468</v>
      </c>
      <c r="E34" s="68">
        <v>135</v>
      </c>
    </row>
    <row r="35" spans="1:6" ht="15.75" customHeight="1">
      <c r="A35" s="67" t="s">
        <v>536</v>
      </c>
      <c r="B35" s="67" t="s">
        <v>537</v>
      </c>
      <c r="C35" s="67" t="s">
        <v>467</v>
      </c>
      <c r="D35" s="67" t="s">
        <v>468</v>
      </c>
      <c r="E35" s="68">
        <v>135</v>
      </c>
    </row>
    <row r="36" spans="1:6" ht="15.75" customHeight="1">
      <c r="A36" s="67" t="s">
        <v>538</v>
      </c>
      <c r="B36" s="67" t="s">
        <v>537</v>
      </c>
      <c r="C36" s="67" t="s">
        <v>467</v>
      </c>
      <c r="D36" s="67" t="s">
        <v>468</v>
      </c>
      <c r="E36" s="68">
        <v>135</v>
      </c>
    </row>
    <row r="37" spans="1:6" ht="15.75" customHeight="1">
      <c r="A37" s="67" t="s">
        <v>539</v>
      </c>
      <c r="B37" s="67" t="s">
        <v>540</v>
      </c>
      <c r="C37" s="67" t="s">
        <v>467</v>
      </c>
      <c r="D37" s="67" t="s">
        <v>468</v>
      </c>
      <c r="E37" s="68">
        <v>135</v>
      </c>
    </row>
    <row r="38" spans="1:6" ht="15.75" customHeight="1">
      <c r="A38" s="67" t="s">
        <v>541</v>
      </c>
      <c r="B38" s="67" t="s">
        <v>540</v>
      </c>
      <c r="C38" s="67" t="s">
        <v>467</v>
      </c>
      <c r="D38" s="67" t="s">
        <v>468</v>
      </c>
      <c r="E38" s="68">
        <v>135</v>
      </c>
    </row>
    <row r="39" spans="1:6" ht="15.75" customHeight="1">
      <c r="A39" s="67" t="s">
        <v>542</v>
      </c>
      <c r="B39" s="67" t="s">
        <v>543</v>
      </c>
      <c r="C39" s="67" t="s">
        <v>467</v>
      </c>
      <c r="D39" s="67" t="s">
        <v>468</v>
      </c>
      <c r="E39" s="68">
        <v>135</v>
      </c>
    </row>
    <row r="40" spans="1:6" ht="15.75" customHeight="1">
      <c r="A40" s="67" t="s">
        <v>544</v>
      </c>
      <c r="B40" s="67" t="s">
        <v>543</v>
      </c>
      <c r="C40" s="67" t="s">
        <v>467</v>
      </c>
      <c r="D40" s="67" t="s">
        <v>468</v>
      </c>
      <c r="E40" s="68">
        <v>135</v>
      </c>
    </row>
    <row r="41" spans="1:6" ht="15.75" customHeight="1">
      <c r="A41" s="67" t="s">
        <v>545</v>
      </c>
      <c r="B41" s="67" t="s">
        <v>546</v>
      </c>
      <c r="C41" s="67" t="s">
        <v>467</v>
      </c>
      <c r="D41" s="67" t="s">
        <v>468</v>
      </c>
      <c r="E41" s="68">
        <v>135</v>
      </c>
    </row>
    <row r="42" spans="1:6" ht="15.75" customHeight="1">
      <c r="A42" s="67" t="s">
        <v>547</v>
      </c>
      <c r="B42" s="67" t="s">
        <v>546</v>
      </c>
      <c r="C42" s="67" t="s">
        <v>467</v>
      </c>
      <c r="D42" s="67" t="s">
        <v>468</v>
      </c>
      <c r="E42" s="68">
        <v>135</v>
      </c>
    </row>
    <row r="43" spans="1:6" ht="15.75" customHeight="1">
      <c r="A43" s="69" t="s">
        <v>548</v>
      </c>
      <c r="B43" s="69" t="s">
        <v>549</v>
      </c>
      <c r="C43" s="69" t="s">
        <v>513</v>
      </c>
      <c r="D43" s="69" t="s">
        <v>521</v>
      </c>
      <c r="E43" s="68">
        <v>120</v>
      </c>
    </row>
    <row r="44" spans="1:6" ht="15.75" customHeight="1">
      <c r="A44" s="69" t="s">
        <v>550</v>
      </c>
      <c r="B44" s="69" t="s">
        <v>549</v>
      </c>
      <c r="C44" s="69" t="s">
        <v>513</v>
      </c>
      <c r="D44" s="69" t="s">
        <v>521</v>
      </c>
      <c r="E44" s="68">
        <v>120</v>
      </c>
    </row>
    <row r="45" spans="1:6" ht="15.75" customHeight="1">
      <c r="A45" s="67" t="s">
        <v>551</v>
      </c>
      <c r="B45" s="67" t="s">
        <v>552</v>
      </c>
      <c r="C45" s="67" t="s">
        <v>467</v>
      </c>
      <c r="D45" s="67" t="s">
        <v>468</v>
      </c>
      <c r="E45" s="68">
        <v>135</v>
      </c>
    </row>
    <row r="46" spans="1:6" ht="15.75" customHeight="1">
      <c r="A46" s="69" t="s">
        <v>553</v>
      </c>
      <c r="B46" s="69" t="s">
        <v>552</v>
      </c>
      <c r="C46" s="69" t="s">
        <v>513</v>
      </c>
      <c r="D46" s="69" t="s">
        <v>468</v>
      </c>
      <c r="E46" s="68">
        <v>150</v>
      </c>
    </row>
    <row r="47" spans="1:6" ht="15.75" customHeight="1">
      <c r="A47" s="67" t="s">
        <v>554</v>
      </c>
      <c r="B47" s="67" t="s">
        <v>555</v>
      </c>
      <c r="C47" s="67" t="s">
        <v>467</v>
      </c>
      <c r="D47" s="67" t="s">
        <v>468</v>
      </c>
      <c r="E47" s="66"/>
      <c r="F47" s="68">
        <v>135</v>
      </c>
    </row>
    <row r="48" spans="1:6" ht="15.75" customHeight="1">
      <c r="A48" s="67" t="s">
        <v>556</v>
      </c>
      <c r="B48" s="67" t="s">
        <v>557</v>
      </c>
      <c r="C48" s="67" t="s">
        <v>467</v>
      </c>
      <c r="D48" s="67" t="s">
        <v>468</v>
      </c>
      <c r="E48" s="66"/>
      <c r="F48" s="68">
        <v>135</v>
      </c>
    </row>
    <row r="49" spans="1:6" ht="15.75" customHeight="1">
      <c r="A49" s="67" t="s">
        <v>558</v>
      </c>
      <c r="B49" s="67" t="s">
        <v>557</v>
      </c>
      <c r="C49" s="67" t="s">
        <v>467</v>
      </c>
      <c r="D49" s="67" t="s">
        <v>468</v>
      </c>
      <c r="E49" s="66"/>
      <c r="F49" s="68">
        <v>135</v>
      </c>
    </row>
    <row r="50" spans="1:6" ht="15.75" customHeight="1">
      <c r="A50" s="67" t="s">
        <v>559</v>
      </c>
      <c r="B50" s="67" t="s">
        <v>557</v>
      </c>
      <c r="C50" s="67" t="s">
        <v>513</v>
      </c>
      <c r="D50" s="67" t="s">
        <v>468</v>
      </c>
      <c r="E50" s="66"/>
      <c r="F50" s="68">
        <v>150</v>
      </c>
    </row>
    <row r="51" spans="1:6" ht="15.75" customHeight="1">
      <c r="A51" s="67" t="s">
        <v>560</v>
      </c>
      <c r="B51" s="67" t="s">
        <v>561</v>
      </c>
      <c r="C51" s="67" t="s">
        <v>467</v>
      </c>
      <c r="D51" s="67" t="s">
        <v>468</v>
      </c>
      <c r="E51" s="66"/>
      <c r="F51" s="68">
        <v>137.69999999999999</v>
      </c>
    </row>
    <row r="52" spans="1:6" ht="15.75" customHeight="1">
      <c r="A52" s="67" t="s">
        <v>562</v>
      </c>
      <c r="B52" s="67" t="s">
        <v>561</v>
      </c>
      <c r="C52" s="67" t="s">
        <v>467</v>
      </c>
      <c r="D52" s="67" t="s">
        <v>468</v>
      </c>
      <c r="E52" s="66"/>
      <c r="F52" s="68">
        <v>137.69999999999999</v>
      </c>
    </row>
    <row r="53" spans="1:6" ht="15.75" customHeight="1">
      <c r="A53" s="67" t="s">
        <v>563</v>
      </c>
      <c r="B53" s="67" t="s">
        <v>564</v>
      </c>
      <c r="C53" s="67" t="s">
        <v>467</v>
      </c>
      <c r="D53" s="67" t="s">
        <v>468</v>
      </c>
      <c r="E53" s="70">
        <v>22</v>
      </c>
      <c r="F53" s="71">
        <v>137.69999999999999</v>
      </c>
    </row>
    <row r="54" spans="1:6" ht="15.75" customHeight="1">
      <c r="A54" s="67" t="s">
        <v>565</v>
      </c>
      <c r="B54" s="67" t="s">
        <v>564</v>
      </c>
      <c r="C54" s="67" t="s">
        <v>467</v>
      </c>
      <c r="D54" s="67" t="s">
        <v>468</v>
      </c>
      <c r="E54" s="70">
        <v>22</v>
      </c>
      <c r="F54" s="71">
        <v>93.7</v>
      </c>
    </row>
    <row r="55" spans="1:6" ht="15.75" customHeight="1">
      <c r="A55" s="67" t="s">
        <v>566</v>
      </c>
      <c r="B55" s="67" t="s">
        <v>567</v>
      </c>
      <c r="C55" s="67" t="s">
        <v>467</v>
      </c>
      <c r="D55" s="67" t="s">
        <v>468</v>
      </c>
      <c r="E55" s="70">
        <v>81.5</v>
      </c>
      <c r="F55" s="71">
        <v>103.45</v>
      </c>
    </row>
    <row r="56" spans="1:6" ht="15.75" customHeight="1">
      <c r="A56" s="67" t="s">
        <v>568</v>
      </c>
      <c r="B56" s="67" t="s">
        <v>567</v>
      </c>
      <c r="C56" s="67" t="s">
        <v>467</v>
      </c>
      <c r="D56" s="67" t="s">
        <v>468</v>
      </c>
      <c r="E56" s="70">
        <v>81.5</v>
      </c>
      <c r="F56" s="71">
        <v>56.7</v>
      </c>
    </row>
    <row r="57" spans="1:6" ht="15.75" customHeight="1">
      <c r="A57" s="67" t="s">
        <v>569</v>
      </c>
      <c r="B57" s="67" t="s">
        <v>570</v>
      </c>
      <c r="C57" s="67" t="s">
        <v>513</v>
      </c>
      <c r="D57" s="67" t="s">
        <v>468</v>
      </c>
      <c r="E57" s="70">
        <v>51</v>
      </c>
      <c r="F57" s="71">
        <v>47.8</v>
      </c>
    </row>
    <row r="58" spans="1:6" ht="15.75" customHeight="1">
      <c r="E58" s="72">
        <f t="shared" ref="E58:F58" si="0">SUM(E2:E57)</f>
        <v>6154</v>
      </c>
      <c r="F58" s="72">
        <f t="shared" si="0"/>
        <v>1269.7500000000002</v>
      </c>
    </row>
    <row r="59" spans="1:6" ht="15.75" customHeight="1">
      <c r="D59" s="67" t="s">
        <v>571</v>
      </c>
      <c r="E59" s="73">
        <v>50</v>
      </c>
      <c r="F59" s="73">
        <v>50</v>
      </c>
    </row>
    <row r="60" spans="1:6" ht="15.75" customHeight="1">
      <c r="E60" s="74">
        <f t="shared" ref="E60:F60" si="1">+E58*E59</f>
        <v>307700</v>
      </c>
      <c r="F60" s="74">
        <f t="shared" si="1"/>
        <v>63487.500000000015</v>
      </c>
    </row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000"/>
  <sheetViews>
    <sheetView workbookViewId="0"/>
  </sheetViews>
  <sheetFormatPr defaultColWidth="14.44140625" defaultRowHeight="15" customHeight="1"/>
  <cols>
    <col min="1" max="1" width="11.6640625" customWidth="1"/>
    <col min="2" max="2" width="9.109375" customWidth="1"/>
    <col min="3" max="6" width="8.6640625" customWidth="1"/>
  </cols>
  <sheetData>
    <row r="1" spans="1:2" ht="14.4">
      <c r="A1" s="13" t="s">
        <v>572</v>
      </c>
      <c r="B1" s="1" t="s">
        <v>573</v>
      </c>
    </row>
    <row r="2" spans="1:2" ht="14.4">
      <c r="A2" s="13" t="s">
        <v>574</v>
      </c>
      <c r="B2" s="1">
        <v>48000</v>
      </c>
    </row>
    <row r="3" spans="1:2" ht="14.4">
      <c r="A3" s="13" t="s">
        <v>575</v>
      </c>
      <c r="B3" s="1">
        <v>6000</v>
      </c>
    </row>
    <row r="4" spans="1:2" ht="14.4">
      <c r="A4" s="13" t="s">
        <v>576</v>
      </c>
      <c r="B4" s="1">
        <v>3000</v>
      </c>
    </row>
    <row r="5" spans="1:2" ht="14.4">
      <c r="A5" s="13" t="s">
        <v>577</v>
      </c>
      <c r="B5" s="1">
        <v>4000</v>
      </c>
    </row>
    <row r="6" spans="1:2" ht="14.4">
      <c r="A6" s="13" t="s">
        <v>578</v>
      </c>
      <c r="B6" s="1">
        <v>5000</v>
      </c>
    </row>
    <row r="7" spans="1:2" ht="14.4">
      <c r="A7" s="13" t="s">
        <v>579</v>
      </c>
      <c r="B7" s="1">
        <v>4000</v>
      </c>
    </row>
    <row r="8" spans="1:2" ht="14.4">
      <c r="A8" s="13" t="s">
        <v>580</v>
      </c>
      <c r="B8" s="1">
        <v>5000</v>
      </c>
    </row>
    <row r="9" spans="1:2" ht="14.4">
      <c r="A9" s="13" t="s">
        <v>581</v>
      </c>
      <c r="B9" s="1">
        <v>5000</v>
      </c>
    </row>
    <row r="10" spans="1:2" ht="14.4">
      <c r="A10" s="13" t="s">
        <v>582</v>
      </c>
      <c r="B10" s="74">
        <f>SUM(B2:B9)</f>
        <v>80000</v>
      </c>
    </row>
    <row r="11" spans="1:2" ht="14.4">
      <c r="B11" s="1"/>
    </row>
    <row r="12" spans="1:2" ht="14.4">
      <c r="B12" s="1"/>
    </row>
    <row r="13" spans="1:2" ht="14.4">
      <c r="B13" s="1"/>
    </row>
    <row r="14" spans="1:2" ht="14.4">
      <c r="B14" s="1"/>
    </row>
    <row r="15" spans="1:2" ht="14.4">
      <c r="B15" s="1"/>
    </row>
    <row r="16" spans="1:2" ht="14.4">
      <c r="B16" s="1"/>
    </row>
    <row r="17" spans="2:2" ht="14.4">
      <c r="B17" s="1"/>
    </row>
    <row r="18" spans="2:2" ht="14.4">
      <c r="B18" s="1"/>
    </row>
    <row r="19" spans="2:2" ht="14.4">
      <c r="B19" s="1"/>
    </row>
    <row r="20" spans="2:2" ht="14.4">
      <c r="B20" s="1"/>
    </row>
    <row r="21" spans="2:2" ht="15.75" customHeight="1">
      <c r="B21" s="1"/>
    </row>
    <row r="22" spans="2:2" ht="15.75" customHeight="1">
      <c r="B22" s="1"/>
    </row>
    <row r="23" spans="2:2" ht="15.75" customHeight="1">
      <c r="B23" s="1"/>
    </row>
    <row r="24" spans="2:2" ht="15.75" customHeight="1">
      <c r="B24" s="1"/>
    </row>
    <row r="25" spans="2:2" ht="15.75" customHeight="1">
      <c r="B25" s="1"/>
    </row>
    <row r="26" spans="2:2" ht="15.75" customHeight="1">
      <c r="B26" s="1"/>
    </row>
    <row r="27" spans="2:2" ht="15.75" customHeight="1">
      <c r="B27" s="1"/>
    </row>
    <row r="28" spans="2:2" ht="15.75" customHeight="1">
      <c r="B28" s="1"/>
    </row>
    <row r="29" spans="2:2" ht="15.75" customHeight="1">
      <c r="B29" s="1"/>
    </row>
    <row r="30" spans="2:2" ht="15.75" customHeight="1">
      <c r="B30" s="1"/>
    </row>
    <row r="31" spans="2:2" ht="15.75" customHeight="1">
      <c r="B31" s="1"/>
    </row>
    <row r="32" spans="2:2" ht="15.75" customHeight="1">
      <c r="B32" s="1"/>
    </row>
    <row r="33" spans="2:2" ht="15.75" customHeight="1">
      <c r="B33" s="1"/>
    </row>
    <row r="34" spans="2:2" ht="15.75" customHeight="1">
      <c r="B34" s="1"/>
    </row>
    <row r="35" spans="2:2" ht="15.75" customHeight="1">
      <c r="B35" s="1"/>
    </row>
    <row r="36" spans="2:2" ht="15.75" customHeight="1">
      <c r="B36" s="1"/>
    </row>
    <row r="37" spans="2:2" ht="15.75" customHeight="1">
      <c r="B37" s="1"/>
    </row>
    <row r="38" spans="2:2" ht="15.75" customHeight="1">
      <c r="B38" s="1"/>
    </row>
    <row r="39" spans="2:2" ht="15.75" customHeight="1">
      <c r="B39" s="1"/>
    </row>
    <row r="40" spans="2:2" ht="15.75" customHeight="1">
      <c r="B40" s="1"/>
    </row>
    <row r="41" spans="2:2" ht="15.75" customHeight="1">
      <c r="B41" s="1"/>
    </row>
    <row r="42" spans="2:2" ht="15.75" customHeight="1">
      <c r="B42" s="1"/>
    </row>
    <row r="43" spans="2:2" ht="15.75" customHeight="1">
      <c r="B43" s="1"/>
    </row>
    <row r="44" spans="2:2" ht="15.75" customHeight="1">
      <c r="B44" s="1"/>
    </row>
    <row r="45" spans="2:2" ht="15.75" customHeight="1">
      <c r="B45" s="1"/>
    </row>
    <row r="46" spans="2:2" ht="15.75" customHeight="1">
      <c r="B46" s="1"/>
    </row>
    <row r="47" spans="2:2" ht="15.75" customHeight="1">
      <c r="B47" s="1"/>
    </row>
    <row r="48" spans="2:2" ht="15.75" customHeight="1">
      <c r="B48" s="1"/>
    </row>
    <row r="49" spans="2:2" ht="15.75" customHeight="1">
      <c r="B49" s="1"/>
    </row>
    <row r="50" spans="2:2" ht="15.75" customHeight="1">
      <c r="B50" s="1"/>
    </row>
    <row r="51" spans="2:2" ht="15.75" customHeight="1">
      <c r="B51" s="1"/>
    </row>
    <row r="52" spans="2:2" ht="15.75" customHeight="1">
      <c r="B52" s="1"/>
    </row>
    <row r="53" spans="2:2" ht="15.75" customHeight="1">
      <c r="B53" s="1"/>
    </row>
    <row r="54" spans="2:2" ht="15.75" customHeight="1">
      <c r="B54" s="1"/>
    </row>
    <row r="55" spans="2:2" ht="15.75" customHeight="1">
      <c r="B55" s="1"/>
    </row>
    <row r="56" spans="2:2" ht="15.75" customHeight="1">
      <c r="B56" s="1"/>
    </row>
    <row r="57" spans="2:2" ht="15.75" customHeight="1">
      <c r="B57" s="1"/>
    </row>
    <row r="58" spans="2:2" ht="15.75" customHeight="1">
      <c r="B58" s="1"/>
    </row>
    <row r="59" spans="2:2" ht="15.75" customHeight="1">
      <c r="B59" s="1"/>
    </row>
    <row r="60" spans="2:2" ht="15.75" customHeight="1">
      <c r="B60" s="1"/>
    </row>
    <row r="61" spans="2:2" ht="15.75" customHeight="1">
      <c r="B61" s="1"/>
    </row>
    <row r="62" spans="2:2" ht="15.75" customHeight="1">
      <c r="B62" s="1"/>
    </row>
    <row r="63" spans="2:2" ht="15.75" customHeight="1">
      <c r="B63" s="1"/>
    </row>
    <row r="64" spans="2:2" ht="15.75" customHeight="1">
      <c r="B64" s="1"/>
    </row>
    <row r="65" spans="2:2" ht="15.75" customHeight="1">
      <c r="B65" s="1"/>
    </row>
    <row r="66" spans="2:2" ht="15.75" customHeight="1">
      <c r="B66" s="1"/>
    </row>
    <row r="67" spans="2:2" ht="15.75" customHeight="1">
      <c r="B67" s="1"/>
    </row>
    <row r="68" spans="2:2" ht="15.75" customHeight="1">
      <c r="B68" s="1"/>
    </row>
    <row r="69" spans="2:2" ht="15.75" customHeight="1">
      <c r="B69" s="1"/>
    </row>
    <row r="70" spans="2:2" ht="15.75" customHeight="1">
      <c r="B70" s="1"/>
    </row>
    <row r="71" spans="2:2" ht="15.75" customHeight="1">
      <c r="B71" s="1"/>
    </row>
    <row r="72" spans="2:2" ht="15.75" customHeight="1">
      <c r="B72" s="1"/>
    </row>
    <row r="73" spans="2:2" ht="15.75" customHeight="1">
      <c r="B73" s="1"/>
    </row>
    <row r="74" spans="2:2" ht="15.75" customHeight="1">
      <c r="B74" s="1"/>
    </row>
    <row r="75" spans="2:2" ht="15.75" customHeight="1">
      <c r="B75" s="1"/>
    </row>
    <row r="76" spans="2:2" ht="15.75" customHeight="1">
      <c r="B76" s="1"/>
    </row>
    <row r="77" spans="2:2" ht="15.75" customHeight="1">
      <c r="B77" s="1"/>
    </row>
    <row r="78" spans="2:2" ht="15.75" customHeight="1">
      <c r="B78" s="1"/>
    </row>
    <row r="79" spans="2:2" ht="15.75" customHeight="1">
      <c r="B79" s="1"/>
    </row>
    <row r="80" spans="2:2" ht="15.75" customHeight="1">
      <c r="B80" s="1"/>
    </row>
    <row r="81" spans="2:2" ht="15.75" customHeight="1">
      <c r="B81" s="1"/>
    </row>
    <row r="82" spans="2:2" ht="15.75" customHeight="1">
      <c r="B82" s="1"/>
    </row>
    <row r="83" spans="2:2" ht="15.75" customHeight="1">
      <c r="B83" s="1"/>
    </row>
    <row r="84" spans="2:2" ht="15.75" customHeight="1">
      <c r="B84" s="1"/>
    </row>
    <row r="85" spans="2:2" ht="15.75" customHeight="1">
      <c r="B85" s="1"/>
    </row>
    <row r="86" spans="2:2" ht="15.75" customHeight="1">
      <c r="B86" s="1"/>
    </row>
    <row r="87" spans="2:2" ht="15.75" customHeight="1">
      <c r="B87" s="1"/>
    </row>
    <row r="88" spans="2:2" ht="15.75" customHeight="1">
      <c r="B88" s="1"/>
    </row>
    <row r="89" spans="2:2" ht="15.75" customHeight="1">
      <c r="B89" s="1"/>
    </row>
    <row r="90" spans="2:2" ht="15.75" customHeight="1">
      <c r="B90" s="1"/>
    </row>
    <row r="91" spans="2:2" ht="15.75" customHeight="1">
      <c r="B91" s="1"/>
    </row>
    <row r="92" spans="2:2" ht="15.75" customHeight="1">
      <c r="B92" s="1"/>
    </row>
    <row r="93" spans="2:2" ht="15.75" customHeight="1">
      <c r="B93" s="1"/>
    </row>
    <row r="94" spans="2:2" ht="15.75" customHeight="1">
      <c r="B94" s="1"/>
    </row>
    <row r="95" spans="2:2" ht="15.75" customHeight="1">
      <c r="B95" s="1"/>
    </row>
    <row r="96" spans="2:2" ht="15.75" customHeight="1">
      <c r="B96" s="1"/>
    </row>
    <row r="97" spans="2:2" ht="15.75" customHeight="1">
      <c r="B97" s="1"/>
    </row>
    <row r="98" spans="2:2" ht="15.75" customHeight="1">
      <c r="B98" s="1"/>
    </row>
    <row r="99" spans="2:2" ht="15.75" customHeight="1">
      <c r="B99" s="1"/>
    </row>
    <row r="100" spans="2:2" ht="15.75" customHeight="1">
      <c r="B100" s="1"/>
    </row>
    <row r="101" spans="2:2" ht="15.75" customHeight="1">
      <c r="B101" s="1"/>
    </row>
    <row r="102" spans="2:2" ht="15.75" customHeight="1">
      <c r="B102" s="1"/>
    </row>
    <row r="103" spans="2:2" ht="15.75" customHeight="1">
      <c r="B103" s="1"/>
    </row>
    <row r="104" spans="2:2" ht="15.75" customHeight="1">
      <c r="B104" s="1"/>
    </row>
    <row r="105" spans="2:2" ht="15.75" customHeight="1">
      <c r="B105" s="1"/>
    </row>
    <row r="106" spans="2:2" ht="15.75" customHeight="1">
      <c r="B106" s="1"/>
    </row>
    <row r="107" spans="2:2" ht="15.75" customHeight="1">
      <c r="B107" s="1"/>
    </row>
    <row r="108" spans="2:2" ht="15.75" customHeight="1">
      <c r="B108" s="1"/>
    </row>
    <row r="109" spans="2:2" ht="15.75" customHeight="1">
      <c r="B109" s="1"/>
    </row>
    <row r="110" spans="2:2" ht="15.75" customHeight="1">
      <c r="B110" s="1"/>
    </row>
    <row r="111" spans="2:2" ht="15.75" customHeight="1">
      <c r="B111" s="1"/>
    </row>
    <row r="112" spans="2:2" ht="15.75" customHeight="1">
      <c r="B112" s="1"/>
    </row>
    <row r="113" spans="2:2" ht="15.75" customHeight="1">
      <c r="B113" s="1"/>
    </row>
    <row r="114" spans="2:2" ht="15.75" customHeight="1">
      <c r="B114" s="1"/>
    </row>
    <row r="115" spans="2:2" ht="15.75" customHeight="1">
      <c r="B115" s="1"/>
    </row>
    <row r="116" spans="2:2" ht="15.75" customHeight="1">
      <c r="B116" s="1"/>
    </row>
    <row r="117" spans="2:2" ht="15.75" customHeight="1">
      <c r="B117" s="1"/>
    </row>
    <row r="118" spans="2:2" ht="15.75" customHeight="1">
      <c r="B118" s="1"/>
    </row>
    <row r="119" spans="2:2" ht="15.75" customHeight="1">
      <c r="B119" s="1"/>
    </row>
    <row r="120" spans="2:2" ht="15.75" customHeight="1">
      <c r="B120" s="1"/>
    </row>
    <row r="121" spans="2:2" ht="15.75" customHeight="1">
      <c r="B121" s="1"/>
    </row>
    <row r="122" spans="2:2" ht="15.75" customHeight="1">
      <c r="B122" s="1"/>
    </row>
    <row r="123" spans="2:2" ht="15.75" customHeight="1">
      <c r="B123" s="1"/>
    </row>
    <row r="124" spans="2:2" ht="15.75" customHeight="1">
      <c r="B124" s="1"/>
    </row>
    <row r="125" spans="2:2" ht="15.75" customHeight="1">
      <c r="B125" s="1"/>
    </row>
    <row r="126" spans="2:2" ht="15.75" customHeight="1">
      <c r="B126" s="1"/>
    </row>
    <row r="127" spans="2:2" ht="15.75" customHeight="1">
      <c r="B127" s="1"/>
    </row>
    <row r="128" spans="2:2" ht="15.75" customHeight="1">
      <c r="B128" s="1"/>
    </row>
    <row r="129" spans="2:2" ht="15.75" customHeight="1">
      <c r="B129" s="1"/>
    </row>
    <row r="130" spans="2:2" ht="15.75" customHeight="1">
      <c r="B130" s="1"/>
    </row>
    <row r="131" spans="2:2" ht="15.75" customHeight="1">
      <c r="B131" s="1"/>
    </row>
    <row r="132" spans="2:2" ht="15.75" customHeight="1">
      <c r="B132" s="1"/>
    </row>
    <row r="133" spans="2:2" ht="15.75" customHeight="1">
      <c r="B133" s="1"/>
    </row>
    <row r="134" spans="2:2" ht="15.75" customHeight="1">
      <c r="B134" s="1"/>
    </row>
    <row r="135" spans="2:2" ht="15.75" customHeight="1">
      <c r="B135" s="1"/>
    </row>
    <row r="136" spans="2:2" ht="15.75" customHeight="1">
      <c r="B136" s="1"/>
    </row>
    <row r="137" spans="2:2" ht="15.75" customHeight="1">
      <c r="B137" s="1"/>
    </row>
    <row r="138" spans="2:2" ht="15.75" customHeight="1">
      <c r="B138" s="1"/>
    </row>
    <row r="139" spans="2:2" ht="15.75" customHeight="1">
      <c r="B139" s="1"/>
    </row>
    <row r="140" spans="2:2" ht="15.75" customHeight="1">
      <c r="B140" s="1"/>
    </row>
    <row r="141" spans="2:2" ht="15.75" customHeight="1">
      <c r="B141" s="1"/>
    </row>
    <row r="142" spans="2:2" ht="15.75" customHeight="1">
      <c r="B142" s="1"/>
    </row>
    <row r="143" spans="2:2" ht="15.75" customHeight="1">
      <c r="B143" s="1"/>
    </row>
    <row r="144" spans="2:2" ht="15.75" customHeight="1">
      <c r="B144" s="1"/>
    </row>
    <row r="145" spans="2:2" ht="15.75" customHeight="1">
      <c r="B145" s="1"/>
    </row>
    <row r="146" spans="2:2" ht="15.75" customHeight="1">
      <c r="B146" s="1"/>
    </row>
    <row r="147" spans="2:2" ht="15.75" customHeight="1">
      <c r="B147" s="1"/>
    </row>
    <row r="148" spans="2:2" ht="15.75" customHeight="1">
      <c r="B148" s="1"/>
    </row>
    <row r="149" spans="2:2" ht="15.75" customHeight="1">
      <c r="B149" s="1"/>
    </row>
    <row r="150" spans="2:2" ht="15.75" customHeight="1">
      <c r="B150" s="1"/>
    </row>
    <row r="151" spans="2:2" ht="15.75" customHeight="1">
      <c r="B151" s="1"/>
    </row>
    <row r="152" spans="2:2" ht="15.75" customHeight="1">
      <c r="B152" s="1"/>
    </row>
    <row r="153" spans="2:2" ht="15.75" customHeight="1">
      <c r="B153" s="1"/>
    </row>
    <row r="154" spans="2:2" ht="15.75" customHeight="1">
      <c r="B154" s="1"/>
    </row>
    <row r="155" spans="2:2" ht="15.75" customHeight="1">
      <c r="B155" s="1"/>
    </row>
    <row r="156" spans="2:2" ht="15.75" customHeight="1">
      <c r="B156" s="1"/>
    </row>
    <row r="157" spans="2:2" ht="15.75" customHeight="1">
      <c r="B157" s="1"/>
    </row>
    <row r="158" spans="2:2" ht="15.75" customHeight="1">
      <c r="B158" s="1"/>
    </row>
    <row r="159" spans="2:2" ht="15.75" customHeight="1">
      <c r="B159" s="1"/>
    </row>
    <row r="160" spans="2:2" ht="15.75" customHeight="1">
      <c r="B160" s="1"/>
    </row>
    <row r="161" spans="2:2" ht="15.75" customHeight="1">
      <c r="B161" s="1"/>
    </row>
    <row r="162" spans="2:2" ht="15.75" customHeight="1">
      <c r="B162" s="1"/>
    </row>
    <row r="163" spans="2:2" ht="15.75" customHeight="1">
      <c r="B163" s="1"/>
    </row>
    <row r="164" spans="2:2" ht="15.75" customHeight="1">
      <c r="B164" s="1"/>
    </row>
    <row r="165" spans="2:2" ht="15.75" customHeight="1">
      <c r="B165" s="1"/>
    </row>
    <row r="166" spans="2:2" ht="15.75" customHeight="1">
      <c r="B166" s="1"/>
    </row>
    <row r="167" spans="2:2" ht="15.75" customHeight="1">
      <c r="B167" s="1"/>
    </row>
    <row r="168" spans="2:2" ht="15.75" customHeight="1">
      <c r="B168" s="1"/>
    </row>
    <row r="169" spans="2:2" ht="15.75" customHeight="1">
      <c r="B169" s="1"/>
    </row>
    <row r="170" spans="2:2" ht="15.75" customHeight="1">
      <c r="B170" s="1"/>
    </row>
    <row r="171" spans="2:2" ht="15.75" customHeight="1">
      <c r="B171" s="1"/>
    </row>
    <row r="172" spans="2:2" ht="15.75" customHeight="1">
      <c r="B172" s="1"/>
    </row>
    <row r="173" spans="2:2" ht="15.75" customHeight="1">
      <c r="B173" s="1"/>
    </row>
    <row r="174" spans="2:2" ht="15.75" customHeight="1">
      <c r="B174" s="1"/>
    </row>
    <row r="175" spans="2:2" ht="15.75" customHeight="1">
      <c r="B175" s="1"/>
    </row>
    <row r="176" spans="2:2" ht="15.75" customHeight="1">
      <c r="B176" s="1"/>
    </row>
    <row r="177" spans="2:2" ht="15.75" customHeight="1">
      <c r="B177" s="1"/>
    </row>
    <row r="178" spans="2:2" ht="15.75" customHeight="1">
      <c r="B178" s="1"/>
    </row>
    <row r="179" spans="2:2" ht="15.75" customHeight="1">
      <c r="B179" s="1"/>
    </row>
    <row r="180" spans="2:2" ht="15.75" customHeight="1">
      <c r="B180" s="1"/>
    </row>
    <row r="181" spans="2:2" ht="15.75" customHeight="1">
      <c r="B181" s="1"/>
    </row>
    <row r="182" spans="2:2" ht="15.75" customHeight="1">
      <c r="B182" s="1"/>
    </row>
    <row r="183" spans="2:2" ht="15.75" customHeight="1">
      <c r="B183" s="1"/>
    </row>
    <row r="184" spans="2:2" ht="15.75" customHeight="1">
      <c r="B184" s="1"/>
    </row>
    <row r="185" spans="2:2" ht="15.75" customHeight="1">
      <c r="B185" s="1"/>
    </row>
    <row r="186" spans="2:2" ht="15.75" customHeight="1">
      <c r="B186" s="1"/>
    </row>
    <row r="187" spans="2:2" ht="15.75" customHeight="1">
      <c r="B187" s="1"/>
    </row>
    <row r="188" spans="2:2" ht="15.75" customHeight="1">
      <c r="B188" s="1"/>
    </row>
    <row r="189" spans="2:2" ht="15.75" customHeight="1">
      <c r="B189" s="1"/>
    </row>
    <row r="190" spans="2:2" ht="15.75" customHeight="1">
      <c r="B190" s="1"/>
    </row>
    <row r="191" spans="2:2" ht="15.75" customHeight="1">
      <c r="B191" s="1"/>
    </row>
    <row r="192" spans="2:2" ht="15.75" customHeight="1">
      <c r="B192" s="1"/>
    </row>
    <row r="193" spans="2:2" ht="15.75" customHeight="1">
      <c r="B193" s="1"/>
    </row>
    <row r="194" spans="2:2" ht="15.75" customHeight="1">
      <c r="B194" s="1"/>
    </row>
    <row r="195" spans="2:2" ht="15.75" customHeight="1">
      <c r="B195" s="1"/>
    </row>
    <row r="196" spans="2:2" ht="15.75" customHeight="1">
      <c r="B196" s="1"/>
    </row>
    <row r="197" spans="2:2" ht="15.75" customHeight="1">
      <c r="B197" s="1"/>
    </row>
    <row r="198" spans="2:2" ht="15.75" customHeight="1">
      <c r="B198" s="1"/>
    </row>
    <row r="199" spans="2:2" ht="15.75" customHeight="1">
      <c r="B199" s="1"/>
    </row>
    <row r="200" spans="2:2" ht="15.75" customHeight="1">
      <c r="B200" s="1"/>
    </row>
    <row r="201" spans="2:2" ht="15.75" customHeight="1">
      <c r="B201" s="1"/>
    </row>
    <row r="202" spans="2:2" ht="15.75" customHeight="1">
      <c r="B202" s="1"/>
    </row>
    <row r="203" spans="2:2" ht="15.75" customHeight="1">
      <c r="B203" s="1"/>
    </row>
    <row r="204" spans="2:2" ht="15.75" customHeight="1">
      <c r="B204" s="1"/>
    </row>
    <row r="205" spans="2:2" ht="15.75" customHeight="1">
      <c r="B205" s="1"/>
    </row>
    <row r="206" spans="2:2" ht="15.75" customHeight="1">
      <c r="B206" s="1"/>
    </row>
    <row r="207" spans="2:2" ht="15.75" customHeight="1">
      <c r="B207" s="1"/>
    </row>
    <row r="208" spans="2:2" ht="15.75" customHeight="1">
      <c r="B208" s="1"/>
    </row>
    <row r="209" spans="2:2" ht="15.75" customHeight="1">
      <c r="B209" s="1"/>
    </row>
    <row r="210" spans="2:2" ht="15.75" customHeight="1">
      <c r="B210" s="1"/>
    </row>
    <row r="211" spans="2:2" ht="15.75" customHeight="1">
      <c r="B211" s="1"/>
    </row>
    <row r="212" spans="2:2" ht="15.75" customHeight="1">
      <c r="B212" s="1"/>
    </row>
    <row r="213" spans="2:2" ht="15.75" customHeight="1">
      <c r="B213" s="1"/>
    </row>
    <row r="214" spans="2:2" ht="15.75" customHeight="1">
      <c r="B214" s="1"/>
    </row>
    <row r="215" spans="2:2" ht="15.75" customHeight="1">
      <c r="B215" s="1"/>
    </row>
    <row r="216" spans="2:2" ht="15.75" customHeight="1">
      <c r="B216" s="1"/>
    </row>
    <row r="217" spans="2:2" ht="15.75" customHeight="1">
      <c r="B217" s="1"/>
    </row>
    <row r="218" spans="2:2" ht="15.75" customHeight="1">
      <c r="B218" s="1"/>
    </row>
    <row r="219" spans="2:2" ht="15.75" customHeight="1">
      <c r="B219" s="1"/>
    </row>
    <row r="220" spans="2:2" ht="15.75" customHeight="1">
      <c r="B220" s="1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000"/>
  <sheetViews>
    <sheetView workbookViewId="0">
      <selection sqref="A1:F1"/>
    </sheetView>
  </sheetViews>
  <sheetFormatPr defaultColWidth="14.44140625" defaultRowHeight="15" customHeight="1"/>
  <cols>
    <col min="1" max="1" width="9.44140625" customWidth="1"/>
    <col min="2" max="2" width="12" customWidth="1"/>
    <col min="3" max="3" width="15.44140625" customWidth="1"/>
    <col min="4" max="4" width="63.44140625" customWidth="1"/>
    <col min="5" max="5" width="57.44140625" customWidth="1"/>
    <col min="6" max="6" width="10.33203125" customWidth="1"/>
    <col min="7" max="26" width="8.6640625" customWidth="1"/>
  </cols>
  <sheetData>
    <row r="1" spans="1:6" ht="14.4">
      <c r="A1" s="90"/>
      <c r="B1" s="87"/>
      <c r="C1" s="87"/>
      <c r="D1" s="87"/>
      <c r="E1" s="87"/>
      <c r="F1" s="87"/>
    </row>
    <row r="2" spans="1:6" ht="14.4">
      <c r="A2" s="90"/>
      <c r="B2" s="87"/>
      <c r="C2" s="87"/>
      <c r="D2" s="87"/>
      <c r="E2" s="87"/>
      <c r="F2" s="87"/>
    </row>
    <row r="3" spans="1:6" ht="14.4">
      <c r="A3" s="90"/>
      <c r="B3" s="87"/>
      <c r="C3" s="87"/>
      <c r="D3" s="87"/>
      <c r="E3" s="87"/>
      <c r="F3" s="87"/>
    </row>
    <row r="5" spans="1:6" ht="24.6">
      <c r="A5" s="75" t="s">
        <v>583</v>
      </c>
      <c r="B5" s="75" t="s">
        <v>584</v>
      </c>
      <c r="C5" s="75" t="s">
        <v>585</v>
      </c>
      <c r="D5" s="75" t="s">
        <v>586</v>
      </c>
      <c r="E5" s="75" t="s">
        <v>587</v>
      </c>
      <c r="F5" s="75" t="s">
        <v>573</v>
      </c>
    </row>
    <row r="7" spans="1:6" ht="14.4">
      <c r="A7" s="76" t="s">
        <v>588</v>
      </c>
      <c r="B7" s="76" t="s">
        <v>589</v>
      </c>
      <c r="C7" s="76" t="s">
        <v>590</v>
      </c>
      <c r="D7" s="76" t="s">
        <v>591</v>
      </c>
      <c r="E7" s="76" t="s">
        <v>592</v>
      </c>
      <c r="F7" s="77">
        <v>163.5</v>
      </c>
    </row>
    <row r="8" spans="1:6" ht="14.4">
      <c r="A8" s="76" t="s">
        <v>593</v>
      </c>
      <c r="B8" s="76" t="s">
        <v>594</v>
      </c>
      <c r="C8" s="76" t="s">
        <v>595</v>
      </c>
      <c r="D8" s="76" t="s">
        <v>596</v>
      </c>
      <c r="E8" s="76" t="s">
        <v>597</v>
      </c>
      <c r="F8" s="77">
        <v>10</v>
      </c>
    </row>
    <row r="9" spans="1:6" ht="14.4">
      <c r="A9" s="76" t="s">
        <v>593</v>
      </c>
      <c r="B9" s="76" t="s">
        <v>594</v>
      </c>
      <c r="C9" s="76"/>
      <c r="D9" s="76" t="s">
        <v>598</v>
      </c>
      <c r="E9" s="76"/>
      <c r="F9" s="77">
        <v>62.48</v>
      </c>
    </row>
    <row r="10" spans="1:6" ht="14.4">
      <c r="A10" s="76" t="s">
        <v>599</v>
      </c>
      <c r="B10" s="76" t="s">
        <v>594</v>
      </c>
      <c r="C10" s="76" t="s">
        <v>600</v>
      </c>
      <c r="D10" s="76" t="s">
        <v>601</v>
      </c>
      <c r="E10" s="76" t="s">
        <v>602</v>
      </c>
      <c r="F10" s="77">
        <v>12.95</v>
      </c>
    </row>
    <row r="11" spans="1:6" ht="14.4">
      <c r="A11" s="76" t="s">
        <v>603</v>
      </c>
      <c r="B11" s="76" t="s">
        <v>589</v>
      </c>
      <c r="C11" s="76">
        <v>8817</v>
      </c>
      <c r="D11" s="76" t="s">
        <v>604</v>
      </c>
      <c r="E11" s="76" t="s">
        <v>605</v>
      </c>
      <c r="F11" s="77">
        <v>100</v>
      </c>
    </row>
    <row r="12" spans="1:6" ht="14.4">
      <c r="A12" s="76" t="s">
        <v>606</v>
      </c>
      <c r="B12" s="76" t="s">
        <v>594</v>
      </c>
      <c r="C12" s="76" t="s">
        <v>607</v>
      </c>
      <c r="D12" s="76" t="s">
        <v>608</v>
      </c>
      <c r="E12" s="76" t="s">
        <v>609</v>
      </c>
      <c r="F12" s="77">
        <v>19.95</v>
      </c>
    </row>
    <row r="13" spans="1:6" ht="14.4">
      <c r="A13" s="76" t="s">
        <v>610</v>
      </c>
      <c r="B13" s="76" t="s">
        <v>589</v>
      </c>
      <c r="C13" s="76" t="s">
        <v>611</v>
      </c>
      <c r="D13" s="76" t="s">
        <v>612</v>
      </c>
      <c r="E13" s="76" t="s">
        <v>613</v>
      </c>
      <c r="F13" s="77">
        <v>145.83000000000001</v>
      </c>
    </row>
    <row r="14" spans="1:6" ht="14.4">
      <c r="A14" s="76" t="s">
        <v>614</v>
      </c>
      <c r="B14" s="76" t="s">
        <v>594</v>
      </c>
      <c r="C14" s="76" t="s">
        <v>615</v>
      </c>
      <c r="D14" s="76" t="s">
        <v>596</v>
      </c>
      <c r="E14" s="76" t="s">
        <v>616</v>
      </c>
      <c r="F14" s="77">
        <v>10</v>
      </c>
    </row>
    <row r="15" spans="1:6" ht="14.4">
      <c r="A15" s="76" t="s">
        <v>617</v>
      </c>
      <c r="B15" s="76" t="s">
        <v>589</v>
      </c>
      <c r="C15" s="76" t="s">
        <v>615</v>
      </c>
      <c r="D15" s="76" t="s">
        <v>591</v>
      </c>
      <c r="E15" s="76" t="s">
        <v>618</v>
      </c>
      <c r="F15" s="77">
        <v>163.5</v>
      </c>
    </row>
    <row r="16" spans="1:6" ht="14.4">
      <c r="A16" s="76" t="s">
        <v>617</v>
      </c>
      <c r="B16" s="76" t="s">
        <v>594</v>
      </c>
      <c r="C16" s="76"/>
      <c r="D16" s="76" t="s">
        <v>598</v>
      </c>
      <c r="E16" s="76"/>
      <c r="F16" s="77">
        <v>62.91</v>
      </c>
    </row>
    <row r="17" spans="1:6" ht="14.4">
      <c r="A17" s="76" t="s">
        <v>619</v>
      </c>
      <c r="B17" s="76" t="s">
        <v>589</v>
      </c>
      <c r="C17" s="76" t="s">
        <v>620</v>
      </c>
      <c r="D17" s="76" t="s">
        <v>621</v>
      </c>
      <c r="E17" s="76"/>
      <c r="F17" s="77">
        <v>68.36</v>
      </c>
    </row>
    <row r="18" spans="1:6" ht="14.4">
      <c r="A18" s="76" t="s">
        <v>622</v>
      </c>
      <c r="B18" s="76" t="s">
        <v>594</v>
      </c>
      <c r="C18" s="76" t="s">
        <v>623</v>
      </c>
      <c r="D18" s="76" t="s">
        <v>624</v>
      </c>
      <c r="E18" s="76" t="s">
        <v>625</v>
      </c>
      <c r="F18" s="77">
        <v>4.53</v>
      </c>
    </row>
    <row r="19" spans="1:6" ht="14.4">
      <c r="A19" s="76" t="s">
        <v>626</v>
      </c>
      <c r="B19" s="76" t="s">
        <v>594</v>
      </c>
      <c r="C19" s="76" t="s">
        <v>615</v>
      </c>
      <c r="D19" s="76" t="s">
        <v>608</v>
      </c>
      <c r="E19" s="76" t="s">
        <v>609</v>
      </c>
      <c r="F19" s="77">
        <v>19.95</v>
      </c>
    </row>
    <row r="20" spans="1:6" ht="14.4">
      <c r="A20" s="76" t="s">
        <v>627</v>
      </c>
      <c r="B20" s="76" t="s">
        <v>628</v>
      </c>
      <c r="C20" s="76" t="s">
        <v>629</v>
      </c>
      <c r="D20" s="76"/>
      <c r="E20" s="76" t="s">
        <v>630</v>
      </c>
      <c r="F20" s="77">
        <v>74.239999999999995</v>
      </c>
    </row>
    <row r="21" spans="1:6" ht="15.75" customHeight="1">
      <c r="A21" s="76" t="s">
        <v>627</v>
      </c>
      <c r="B21" s="76" t="s">
        <v>628</v>
      </c>
      <c r="C21" s="76" t="s">
        <v>629</v>
      </c>
      <c r="D21" s="76"/>
      <c r="E21" s="76" t="s">
        <v>631</v>
      </c>
      <c r="F21" s="77">
        <v>100</v>
      </c>
    </row>
    <row r="22" spans="1:6" ht="15.75" customHeight="1">
      <c r="A22" s="76" t="s">
        <v>627</v>
      </c>
      <c r="B22" s="76" t="s">
        <v>628</v>
      </c>
      <c r="C22" s="76" t="s">
        <v>629</v>
      </c>
      <c r="D22" s="76"/>
      <c r="E22" s="76" t="s">
        <v>612</v>
      </c>
      <c r="F22" s="77">
        <v>145.83000000000001</v>
      </c>
    </row>
    <row r="23" spans="1:6" ht="15.75" customHeight="1">
      <c r="A23" s="76" t="s">
        <v>632</v>
      </c>
      <c r="B23" s="76" t="s">
        <v>589</v>
      </c>
      <c r="C23" s="76" t="s">
        <v>633</v>
      </c>
      <c r="D23" s="76" t="s">
        <v>591</v>
      </c>
      <c r="E23" s="76" t="s">
        <v>634</v>
      </c>
      <c r="F23" s="77">
        <v>163.5</v>
      </c>
    </row>
    <row r="24" spans="1:6" ht="15.75" customHeight="1">
      <c r="A24" s="76" t="s">
        <v>635</v>
      </c>
      <c r="B24" s="76" t="s">
        <v>594</v>
      </c>
      <c r="C24" s="76" t="s">
        <v>636</v>
      </c>
      <c r="D24" s="76" t="s">
        <v>596</v>
      </c>
      <c r="E24" s="76" t="s">
        <v>637</v>
      </c>
      <c r="F24" s="77">
        <v>10</v>
      </c>
    </row>
    <row r="25" spans="1:6" ht="15.75" customHeight="1">
      <c r="A25" s="76" t="s">
        <v>635</v>
      </c>
      <c r="B25" s="76" t="s">
        <v>594</v>
      </c>
      <c r="C25" s="76" t="s">
        <v>636</v>
      </c>
      <c r="D25" s="76" t="s">
        <v>601</v>
      </c>
      <c r="E25" s="76" t="s">
        <v>638</v>
      </c>
      <c r="F25" s="77">
        <v>12.95</v>
      </c>
    </row>
    <row r="26" spans="1:6" ht="15.75" customHeight="1">
      <c r="A26" s="76" t="s">
        <v>635</v>
      </c>
      <c r="B26" s="76" t="s">
        <v>594</v>
      </c>
      <c r="C26" s="76"/>
      <c r="D26" s="76" t="s">
        <v>598</v>
      </c>
      <c r="E26" s="76"/>
      <c r="F26" s="77">
        <v>62.91</v>
      </c>
    </row>
    <row r="27" spans="1:6" ht="15.75" customHeight="1">
      <c r="A27" s="76" t="s">
        <v>639</v>
      </c>
      <c r="B27" s="76" t="s">
        <v>594</v>
      </c>
      <c r="C27" s="76" t="s">
        <v>640</v>
      </c>
      <c r="D27" s="76" t="s">
        <v>608</v>
      </c>
      <c r="E27" s="76" t="s">
        <v>641</v>
      </c>
      <c r="F27" s="77">
        <v>19.95</v>
      </c>
    </row>
    <row r="28" spans="1:6" ht="15.75" customHeight="1">
      <c r="A28" s="76" t="s">
        <v>642</v>
      </c>
      <c r="B28" s="76" t="s">
        <v>628</v>
      </c>
      <c r="C28" s="76" t="s">
        <v>643</v>
      </c>
      <c r="D28" s="76"/>
      <c r="E28" s="76" t="s">
        <v>630</v>
      </c>
      <c r="F28" s="77">
        <v>74.239999999999995</v>
      </c>
    </row>
    <row r="29" spans="1:6" ht="15.75" customHeight="1">
      <c r="A29" s="76" t="s">
        <v>642</v>
      </c>
      <c r="B29" s="76" t="s">
        <v>628</v>
      </c>
      <c r="C29" s="76" t="s">
        <v>643</v>
      </c>
      <c r="D29" s="76"/>
      <c r="E29" s="76" t="s">
        <v>631</v>
      </c>
      <c r="F29" s="77">
        <v>100</v>
      </c>
    </row>
    <row r="30" spans="1:6" ht="15.75" customHeight="1">
      <c r="A30" s="76" t="s">
        <v>642</v>
      </c>
      <c r="B30" s="76" t="s">
        <v>628</v>
      </c>
      <c r="C30" s="76" t="s">
        <v>643</v>
      </c>
      <c r="D30" s="76"/>
      <c r="E30" s="76" t="s">
        <v>612</v>
      </c>
      <c r="F30" s="77">
        <v>145.83000000000001</v>
      </c>
    </row>
    <row r="31" spans="1:6" ht="15.75" customHeight="1">
      <c r="A31" s="76" t="s">
        <v>644</v>
      </c>
      <c r="B31" s="76" t="s">
        <v>589</v>
      </c>
      <c r="C31" s="76" t="s">
        <v>645</v>
      </c>
      <c r="D31" s="76" t="s">
        <v>591</v>
      </c>
      <c r="E31" s="76" t="s">
        <v>646</v>
      </c>
      <c r="F31" s="77">
        <v>163.5</v>
      </c>
    </row>
    <row r="32" spans="1:6" ht="15.75" customHeight="1">
      <c r="A32" s="76" t="s">
        <v>644</v>
      </c>
      <c r="B32" s="76" t="s">
        <v>594</v>
      </c>
      <c r="C32" s="76" t="s">
        <v>647</v>
      </c>
      <c r="D32" s="76" t="s">
        <v>596</v>
      </c>
      <c r="E32" s="76" t="s">
        <v>648</v>
      </c>
      <c r="F32" s="77">
        <v>10</v>
      </c>
    </row>
    <row r="33" spans="1:6" ht="15.75" customHeight="1">
      <c r="A33" s="76" t="s">
        <v>649</v>
      </c>
      <c r="B33" s="76" t="s">
        <v>594</v>
      </c>
      <c r="C33" s="76">
        <v>3476</v>
      </c>
      <c r="D33" s="76" t="s">
        <v>598</v>
      </c>
      <c r="E33" s="76"/>
      <c r="F33" s="77">
        <v>67.16</v>
      </c>
    </row>
    <row r="34" spans="1:6" ht="15.75" customHeight="1">
      <c r="A34" s="76" t="s">
        <v>650</v>
      </c>
      <c r="B34" s="76" t="s">
        <v>594</v>
      </c>
      <c r="C34" s="76" t="s">
        <v>647</v>
      </c>
      <c r="D34" s="76" t="s">
        <v>601</v>
      </c>
      <c r="E34" s="76" t="s">
        <v>651</v>
      </c>
      <c r="F34" s="77">
        <v>12.95</v>
      </c>
    </row>
    <row r="35" spans="1:6" ht="15.75" customHeight="1">
      <c r="A35" s="76" t="s">
        <v>652</v>
      </c>
      <c r="B35" s="76" t="s">
        <v>594</v>
      </c>
      <c r="C35" s="76"/>
      <c r="D35" s="76" t="s">
        <v>653</v>
      </c>
      <c r="E35" s="76" t="s">
        <v>654</v>
      </c>
      <c r="F35" s="77">
        <v>514.5</v>
      </c>
    </row>
    <row r="36" spans="1:6" ht="15.75" customHeight="1">
      <c r="A36" s="76" t="s">
        <v>655</v>
      </c>
      <c r="B36" s="76" t="s">
        <v>594</v>
      </c>
      <c r="C36" s="76"/>
      <c r="D36" s="76" t="s">
        <v>656</v>
      </c>
      <c r="E36" s="76" t="s">
        <v>657</v>
      </c>
      <c r="F36" s="77">
        <v>112.42</v>
      </c>
    </row>
    <row r="37" spans="1:6" ht="15.75" customHeight="1">
      <c r="A37" s="76" t="s">
        <v>658</v>
      </c>
      <c r="B37" s="76" t="s">
        <v>594</v>
      </c>
      <c r="C37" s="76" t="s">
        <v>659</v>
      </c>
      <c r="D37" s="76" t="s">
        <v>608</v>
      </c>
      <c r="E37" s="76" t="s">
        <v>660</v>
      </c>
      <c r="F37" s="77">
        <v>19.95</v>
      </c>
    </row>
    <row r="38" spans="1:6" ht="15.75" customHeight="1">
      <c r="A38" s="76" t="s">
        <v>661</v>
      </c>
      <c r="B38" s="76" t="s">
        <v>628</v>
      </c>
      <c r="C38" s="76" t="s">
        <v>662</v>
      </c>
      <c r="D38" s="76"/>
      <c r="E38" s="76" t="s">
        <v>630</v>
      </c>
      <c r="F38" s="77">
        <v>74.239999999999995</v>
      </c>
    </row>
    <row r="39" spans="1:6" ht="15.75" customHeight="1">
      <c r="A39" s="76" t="s">
        <v>661</v>
      </c>
      <c r="B39" s="76" t="s">
        <v>628</v>
      </c>
      <c r="C39" s="76" t="s">
        <v>662</v>
      </c>
      <c r="D39" s="76"/>
      <c r="E39" s="76" t="s">
        <v>631</v>
      </c>
      <c r="F39" s="77">
        <v>100</v>
      </c>
    </row>
    <row r="40" spans="1:6" ht="15.75" customHeight="1">
      <c r="A40" s="76" t="s">
        <v>661</v>
      </c>
      <c r="B40" s="76" t="s">
        <v>628</v>
      </c>
      <c r="C40" s="76" t="s">
        <v>662</v>
      </c>
      <c r="D40" s="76"/>
      <c r="E40" s="76" t="s">
        <v>612</v>
      </c>
      <c r="F40" s="77">
        <v>145.83000000000001</v>
      </c>
    </row>
    <row r="41" spans="1:6" ht="15.75" customHeight="1">
      <c r="A41" s="76" t="s">
        <v>663</v>
      </c>
      <c r="B41" s="76" t="s">
        <v>589</v>
      </c>
      <c r="C41" s="76" t="s">
        <v>664</v>
      </c>
      <c r="D41" s="76" t="s">
        <v>591</v>
      </c>
      <c r="E41" s="76" t="s">
        <v>665</v>
      </c>
      <c r="F41" s="77">
        <v>180</v>
      </c>
    </row>
    <row r="42" spans="1:6" ht="15.75" customHeight="1">
      <c r="A42" s="76" t="s">
        <v>666</v>
      </c>
      <c r="B42" s="76" t="s">
        <v>594</v>
      </c>
      <c r="C42" s="76"/>
      <c r="D42" s="76" t="s">
        <v>596</v>
      </c>
      <c r="E42" s="76" t="s">
        <v>667</v>
      </c>
      <c r="F42" s="77">
        <v>10</v>
      </c>
    </row>
    <row r="43" spans="1:6" ht="15.75" customHeight="1">
      <c r="A43" s="76" t="s">
        <v>666</v>
      </c>
      <c r="B43" s="76" t="s">
        <v>594</v>
      </c>
      <c r="C43" s="76"/>
      <c r="D43" s="76" t="s">
        <v>601</v>
      </c>
      <c r="E43" s="76" t="s">
        <v>668</v>
      </c>
      <c r="F43" s="77">
        <v>12.95</v>
      </c>
    </row>
    <row r="44" spans="1:6" ht="15.75" customHeight="1">
      <c r="A44" s="76" t="s">
        <v>666</v>
      </c>
      <c r="B44" s="76" t="s">
        <v>594</v>
      </c>
      <c r="C44" s="76"/>
      <c r="D44" s="76" t="s">
        <v>598</v>
      </c>
      <c r="E44" s="76"/>
      <c r="F44" s="77">
        <v>88.14</v>
      </c>
    </row>
    <row r="45" spans="1:6" ht="15.75" customHeight="1">
      <c r="A45" s="76" t="s">
        <v>669</v>
      </c>
      <c r="B45" s="76" t="s">
        <v>594</v>
      </c>
      <c r="C45" s="76"/>
      <c r="D45" s="76" t="s">
        <v>670</v>
      </c>
      <c r="E45" s="76" t="s">
        <v>671</v>
      </c>
      <c r="F45" s="77">
        <v>3025</v>
      </c>
    </row>
    <row r="46" spans="1:6" ht="15.75" customHeight="1">
      <c r="A46" s="76" t="s">
        <v>669</v>
      </c>
      <c r="B46" s="76" t="s">
        <v>594</v>
      </c>
      <c r="C46" s="76"/>
      <c r="D46" s="76" t="s">
        <v>670</v>
      </c>
      <c r="E46" s="76"/>
      <c r="F46" s="77">
        <v>3227.4</v>
      </c>
    </row>
    <row r="47" spans="1:6" ht="15.75" customHeight="1">
      <c r="A47" s="76" t="s">
        <v>672</v>
      </c>
      <c r="B47" s="76" t="s">
        <v>594</v>
      </c>
      <c r="C47" s="76"/>
      <c r="D47" s="76" t="s">
        <v>608</v>
      </c>
      <c r="E47" s="76" t="s">
        <v>673</v>
      </c>
      <c r="F47" s="77">
        <v>19.95</v>
      </c>
    </row>
    <row r="48" spans="1:6" ht="15.75" customHeight="1">
      <c r="A48" s="76" t="s">
        <v>674</v>
      </c>
      <c r="B48" s="76" t="s">
        <v>628</v>
      </c>
      <c r="C48" s="76" t="s">
        <v>675</v>
      </c>
      <c r="D48" s="76"/>
      <c r="E48" s="76" t="s">
        <v>630</v>
      </c>
      <c r="F48" s="77">
        <v>74.239999999999995</v>
      </c>
    </row>
    <row r="49" spans="1:6" ht="15.75" customHeight="1">
      <c r="A49" s="76" t="s">
        <v>674</v>
      </c>
      <c r="B49" s="76" t="s">
        <v>628</v>
      </c>
      <c r="C49" s="76" t="s">
        <v>675</v>
      </c>
      <c r="D49" s="76"/>
      <c r="E49" s="76" t="s">
        <v>631</v>
      </c>
      <c r="F49" s="77">
        <v>100</v>
      </c>
    </row>
    <row r="50" spans="1:6" ht="15.75" customHeight="1">
      <c r="A50" s="76" t="s">
        <v>674</v>
      </c>
      <c r="B50" s="76" t="s">
        <v>628</v>
      </c>
      <c r="C50" s="76" t="s">
        <v>675</v>
      </c>
      <c r="D50" s="76"/>
      <c r="E50" s="76" t="s">
        <v>612</v>
      </c>
      <c r="F50" s="77">
        <v>145.83000000000001</v>
      </c>
    </row>
    <row r="51" spans="1:6" ht="15.75" customHeight="1">
      <c r="A51" s="76" t="s">
        <v>676</v>
      </c>
      <c r="B51" s="76" t="s">
        <v>589</v>
      </c>
      <c r="C51" s="76" t="s">
        <v>677</v>
      </c>
      <c r="D51" s="76" t="s">
        <v>591</v>
      </c>
      <c r="E51" s="76" t="s">
        <v>665</v>
      </c>
      <c r="F51" s="77">
        <v>180</v>
      </c>
    </row>
    <row r="52" spans="1:6" ht="15.75" customHeight="1">
      <c r="A52" s="76" t="s">
        <v>678</v>
      </c>
      <c r="B52" s="76" t="s">
        <v>594</v>
      </c>
      <c r="C52" s="76"/>
      <c r="D52" s="76" t="s">
        <v>596</v>
      </c>
      <c r="E52" s="76" t="s">
        <v>667</v>
      </c>
      <c r="F52" s="77">
        <v>10</v>
      </c>
    </row>
    <row r="53" spans="1:6" ht="15.75" customHeight="1">
      <c r="A53" s="76" t="s">
        <v>678</v>
      </c>
      <c r="B53" s="76" t="s">
        <v>594</v>
      </c>
      <c r="C53" s="76"/>
      <c r="D53" s="76" t="s">
        <v>598</v>
      </c>
      <c r="E53" s="76"/>
      <c r="F53" s="77">
        <v>88.14</v>
      </c>
    </row>
    <row r="54" spans="1:6" ht="15.75" customHeight="1">
      <c r="A54" s="76" t="s">
        <v>679</v>
      </c>
      <c r="B54" s="76" t="s">
        <v>594</v>
      </c>
      <c r="C54" s="76"/>
      <c r="D54" s="76" t="s">
        <v>601</v>
      </c>
      <c r="E54" s="76" t="s">
        <v>680</v>
      </c>
      <c r="F54" s="77">
        <v>12.95</v>
      </c>
    </row>
    <row r="55" spans="1:6" ht="15.75" customHeight="1">
      <c r="A55" s="76" t="s">
        <v>681</v>
      </c>
      <c r="B55" s="76" t="s">
        <v>594</v>
      </c>
      <c r="C55" s="76">
        <v>74554</v>
      </c>
      <c r="D55" s="76" t="s">
        <v>682</v>
      </c>
      <c r="E55" s="76" t="s">
        <v>683</v>
      </c>
      <c r="F55" s="77">
        <v>299</v>
      </c>
    </row>
    <row r="56" spans="1:6" ht="15.75" customHeight="1">
      <c r="A56" s="76" t="s">
        <v>684</v>
      </c>
      <c r="B56" s="76" t="s">
        <v>589</v>
      </c>
      <c r="C56" s="76" t="s">
        <v>685</v>
      </c>
      <c r="D56" s="76" t="s">
        <v>686</v>
      </c>
      <c r="E56" s="76" t="s">
        <v>687</v>
      </c>
      <c r="F56" s="77">
        <v>49.99</v>
      </c>
    </row>
    <row r="57" spans="1:6" ht="15.75" customHeight="1">
      <c r="A57" s="76" t="s">
        <v>688</v>
      </c>
      <c r="B57" s="76" t="s">
        <v>594</v>
      </c>
      <c r="C57" s="76"/>
      <c r="D57" s="76" t="s">
        <v>608</v>
      </c>
      <c r="E57" s="76" t="s">
        <v>673</v>
      </c>
      <c r="F57" s="77">
        <v>19.95</v>
      </c>
    </row>
    <row r="58" spans="1:6" ht="15.75" customHeight="1">
      <c r="A58" s="76" t="s">
        <v>689</v>
      </c>
      <c r="B58" s="76" t="s">
        <v>628</v>
      </c>
      <c r="C58" s="76" t="s">
        <v>690</v>
      </c>
      <c r="D58" s="76"/>
      <c r="E58" s="76" t="s">
        <v>630</v>
      </c>
      <c r="F58" s="77">
        <v>74.239999999999995</v>
      </c>
    </row>
    <row r="59" spans="1:6" ht="15.75" customHeight="1">
      <c r="A59" s="76" t="s">
        <v>689</v>
      </c>
      <c r="B59" s="76" t="s">
        <v>628</v>
      </c>
      <c r="C59" s="76" t="s">
        <v>690</v>
      </c>
      <c r="D59" s="76"/>
      <c r="E59" s="76" t="s">
        <v>631</v>
      </c>
      <c r="F59" s="77">
        <v>100</v>
      </c>
    </row>
    <row r="60" spans="1:6" ht="15.75" customHeight="1">
      <c r="A60" s="76" t="s">
        <v>689</v>
      </c>
      <c r="B60" s="76" t="s">
        <v>628</v>
      </c>
      <c r="C60" s="76" t="s">
        <v>690</v>
      </c>
      <c r="D60" s="76"/>
      <c r="E60" s="76" t="s">
        <v>612</v>
      </c>
      <c r="F60" s="77">
        <v>145.83000000000001</v>
      </c>
    </row>
    <row r="61" spans="1:6" ht="15.75" customHeight="1">
      <c r="A61" s="76" t="s">
        <v>691</v>
      </c>
      <c r="B61" s="76" t="s">
        <v>589</v>
      </c>
      <c r="C61" s="76" t="s">
        <v>692</v>
      </c>
      <c r="D61" s="76" t="s">
        <v>591</v>
      </c>
      <c r="E61" s="76" t="s">
        <v>665</v>
      </c>
      <c r="F61" s="77">
        <v>180</v>
      </c>
    </row>
    <row r="62" spans="1:6" ht="15.75" customHeight="1">
      <c r="A62" s="76" t="s">
        <v>693</v>
      </c>
      <c r="B62" s="76" t="s">
        <v>594</v>
      </c>
      <c r="C62" s="76"/>
      <c r="D62" s="76" t="s">
        <v>598</v>
      </c>
      <c r="E62" s="76"/>
      <c r="F62" s="77">
        <v>88.14</v>
      </c>
    </row>
    <row r="63" spans="1:6" ht="15.75" customHeight="1">
      <c r="A63" s="76" t="s">
        <v>694</v>
      </c>
      <c r="B63" s="76" t="s">
        <v>594</v>
      </c>
      <c r="C63" s="76"/>
      <c r="D63" s="76" t="s">
        <v>601</v>
      </c>
      <c r="E63" s="76" t="s">
        <v>695</v>
      </c>
      <c r="F63" s="77">
        <v>12.95</v>
      </c>
    </row>
    <row r="64" spans="1:6" ht="15.75" customHeight="1">
      <c r="A64" s="76" t="s">
        <v>696</v>
      </c>
      <c r="B64" s="76" t="s">
        <v>589</v>
      </c>
      <c r="C64" s="76" t="s">
        <v>697</v>
      </c>
      <c r="D64" s="76" t="s">
        <v>591</v>
      </c>
      <c r="E64" s="76" t="s">
        <v>665</v>
      </c>
      <c r="F64" s="77">
        <v>200</v>
      </c>
    </row>
    <row r="65" spans="1:6" ht="15.75" customHeight="1">
      <c r="A65" s="76" t="s">
        <v>698</v>
      </c>
      <c r="B65" s="76" t="s">
        <v>589</v>
      </c>
      <c r="C65" s="76" t="s">
        <v>699</v>
      </c>
      <c r="D65" s="76" t="s">
        <v>700</v>
      </c>
      <c r="E65" s="76" t="s">
        <v>701</v>
      </c>
      <c r="F65" s="77">
        <v>289</v>
      </c>
    </row>
    <row r="66" spans="1:6" ht="15.75" customHeight="1">
      <c r="A66" s="76" t="s">
        <v>698</v>
      </c>
      <c r="B66" s="76" t="s">
        <v>594</v>
      </c>
      <c r="C66" s="76"/>
      <c r="D66" s="76" t="s">
        <v>608</v>
      </c>
      <c r="E66" s="76" t="s">
        <v>673</v>
      </c>
      <c r="F66" s="77">
        <v>19.95</v>
      </c>
    </row>
    <row r="67" spans="1:6" ht="15.75" customHeight="1">
      <c r="A67" s="76" t="s">
        <v>702</v>
      </c>
      <c r="B67" s="76" t="s">
        <v>628</v>
      </c>
      <c r="C67" s="76" t="s">
        <v>703</v>
      </c>
      <c r="D67" s="76"/>
      <c r="E67" s="76" t="s">
        <v>630</v>
      </c>
      <c r="F67" s="77">
        <v>74.239999999999995</v>
      </c>
    </row>
    <row r="68" spans="1:6" ht="15.75" customHeight="1">
      <c r="A68" s="76" t="s">
        <v>702</v>
      </c>
      <c r="B68" s="76" t="s">
        <v>628</v>
      </c>
      <c r="C68" s="76" t="s">
        <v>703</v>
      </c>
      <c r="D68" s="76"/>
      <c r="E68" s="76" t="s">
        <v>631</v>
      </c>
      <c r="F68" s="77">
        <v>100</v>
      </c>
    </row>
    <row r="69" spans="1:6" ht="15.75" customHeight="1">
      <c r="A69" s="76" t="s">
        <v>702</v>
      </c>
      <c r="B69" s="76" t="s">
        <v>628</v>
      </c>
      <c r="C69" s="76" t="s">
        <v>703</v>
      </c>
      <c r="D69" s="76"/>
      <c r="E69" s="76" t="s">
        <v>612</v>
      </c>
      <c r="F69" s="77">
        <v>145.83000000000001</v>
      </c>
    </row>
    <row r="70" spans="1:6" ht="15.75" customHeight="1">
      <c r="A70" s="76" t="s">
        <v>704</v>
      </c>
      <c r="B70" s="76" t="s">
        <v>589</v>
      </c>
      <c r="C70" s="76">
        <v>2636970</v>
      </c>
      <c r="D70" s="76" t="s">
        <v>705</v>
      </c>
      <c r="E70" s="76" t="s">
        <v>706</v>
      </c>
      <c r="F70" s="77">
        <v>475</v>
      </c>
    </row>
    <row r="71" spans="1:6" ht="15.75" customHeight="1">
      <c r="A71" s="76" t="s">
        <v>707</v>
      </c>
      <c r="B71" s="76" t="s">
        <v>589</v>
      </c>
      <c r="C71" s="76" t="s">
        <v>708</v>
      </c>
      <c r="D71" s="76" t="s">
        <v>591</v>
      </c>
      <c r="E71" s="76" t="s">
        <v>665</v>
      </c>
      <c r="F71" s="77">
        <v>180</v>
      </c>
    </row>
    <row r="72" spans="1:6" ht="15.75" customHeight="1">
      <c r="A72" s="76" t="s">
        <v>709</v>
      </c>
      <c r="B72" s="76" t="s">
        <v>594</v>
      </c>
      <c r="C72" s="76" t="s">
        <v>710</v>
      </c>
      <c r="D72" s="76" t="s">
        <v>596</v>
      </c>
      <c r="E72" s="76" t="s">
        <v>711</v>
      </c>
      <c r="F72" s="77">
        <v>10</v>
      </c>
    </row>
    <row r="73" spans="1:6" ht="15.75" customHeight="1">
      <c r="A73" s="76" t="s">
        <v>709</v>
      </c>
      <c r="B73" s="76" t="s">
        <v>594</v>
      </c>
      <c r="C73" s="76"/>
      <c r="D73" s="76" t="s">
        <v>598</v>
      </c>
      <c r="E73" s="76"/>
      <c r="F73" s="77">
        <v>88.71</v>
      </c>
    </row>
    <row r="74" spans="1:6" ht="15.75" customHeight="1">
      <c r="A74" s="76" t="s">
        <v>712</v>
      </c>
      <c r="B74" s="76" t="s">
        <v>594</v>
      </c>
      <c r="C74" s="76"/>
      <c r="D74" s="76" t="s">
        <v>601</v>
      </c>
      <c r="E74" s="76" t="s">
        <v>680</v>
      </c>
      <c r="F74" s="77">
        <v>12.95</v>
      </c>
    </row>
    <row r="75" spans="1:6" ht="15.75" customHeight="1">
      <c r="A75" s="76" t="s">
        <v>713</v>
      </c>
      <c r="B75" s="76" t="s">
        <v>594</v>
      </c>
      <c r="C75" s="76"/>
      <c r="D75" s="76" t="s">
        <v>608</v>
      </c>
      <c r="E75" s="76" t="s">
        <v>714</v>
      </c>
      <c r="F75" s="77">
        <v>19.95</v>
      </c>
    </row>
    <row r="76" spans="1:6" ht="15.75" customHeight="1">
      <c r="A76" s="76" t="s">
        <v>715</v>
      </c>
      <c r="B76" s="76" t="s">
        <v>628</v>
      </c>
      <c r="C76" s="76" t="s">
        <v>716</v>
      </c>
      <c r="D76" s="76"/>
      <c r="E76" s="76" t="s">
        <v>630</v>
      </c>
      <c r="F76" s="77">
        <v>74.239999999999995</v>
      </c>
    </row>
    <row r="77" spans="1:6" ht="15.75" customHeight="1">
      <c r="A77" s="76" t="s">
        <v>715</v>
      </c>
      <c r="B77" s="76" t="s">
        <v>628</v>
      </c>
      <c r="C77" s="76" t="s">
        <v>716</v>
      </c>
      <c r="D77" s="76"/>
      <c r="E77" s="76" t="s">
        <v>631</v>
      </c>
      <c r="F77" s="77">
        <v>100</v>
      </c>
    </row>
    <row r="78" spans="1:6" ht="15.75" customHeight="1">
      <c r="A78" s="76" t="s">
        <v>715</v>
      </c>
      <c r="B78" s="76" t="s">
        <v>628</v>
      </c>
      <c r="C78" s="76" t="s">
        <v>716</v>
      </c>
      <c r="D78" s="76"/>
      <c r="E78" s="76" t="s">
        <v>612</v>
      </c>
      <c r="F78" s="77">
        <v>145.83000000000001</v>
      </c>
    </row>
    <row r="79" spans="1:6" ht="15.75" customHeight="1">
      <c r="A79" s="76" t="s">
        <v>715</v>
      </c>
      <c r="B79" s="76" t="s">
        <v>589</v>
      </c>
      <c r="C79" s="76">
        <v>2656447</v>
      </c>
      <c r="D79" s="76" t="s">
        <v>705</v>
      </c>
      <c r="E79" s="76" t="s">
        <v>717</v>
      </c>
      <c r="F79" s="77">
        <v>475</v>
      </c>
    </row>
    <row r="80" spans="1:6" ht="15.75" customHeight="1">
      <c r="F80" s="78">
        <v>13529.36</v>
      </c>
    </row>
    <row r="81" spans="1:6" ht="15.75" customHeight="1"/>
    <row r="82" spans="1:6" ht="15.75" customHeight="1"/>
    <row r="83" spans="1:6" ht="15.75" customHeight="1">
      <c r="A83" s="90"/>
      <c r="B83" s="87"/>
      <c r="C83" s="87"/>
      <c r="D83" s="87"/>
      <c r="E83" s="87"/>
      <c r="F83" s="87"/>
    </row>
    <row r="84" spans="1:6" ht="15.75" customHeight="1"/>
    <row r="85" spans="1:6" ht="15.75" customHeight="1"/>
    <row r="86" spans="1:6" ht="15.75" customHeight="1"/>
    <row r="87" spans="1:6" ht="15.75" customHeight="1"/>
    <row r="88" spans="1:6" ht="15.75" customHeight="1"/>
    <row r="89" spans="1:6" ht="15.75" customHeight="1"/>
    <row r="90" spans="1:6" ht="15.75" customHeight="1"/>
    <row r="91" spans="1:6" ht="15.75" customHeight="1"/>
    <row r="92" spans="1:6" ht="15.75" customHeight="1"/>
    <row r="93" spans="1:6" ht="15.75" customHeight="1"/>
    <row r="94" spans="1:6" ht="15.75" customHeight="1"/>
    <row r="95" spans="1:6" ht="15.75" customHeight="1"/>
    <row r="96" spans="1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F1"/>
    <mergeCell ref="A2:F2"/>
    <mergeCell ref="A3:F3"/>
    <mergeCell ref="A83:F8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000"/>
  <sheetViews>
    <sheetView workbookViewId="0">
      <selection sqref="A1:G1"/>
    </sheetView>
  </sheetViews>
  <sheetFormatPr defaultColWidth="14.44140625" defaultRowHeight="15" customHeight="1"/>
  <cols>
    <col min="1" max="1" width="23.109375" customWidth="1"/>
    <col min="2" max="2" width="9.44140625" customWidth="1"/>
    <col min="3" max="3" width="10.33203125" customWidth="1"/>
    <col min="4" max="4" width="8.44140625" customWidth="1"/>
    <col min="5" max="5" width="21.44140625" customWidth="1"/>
    <col min="6" max="6" width="34.44140625" customWidth="1"/>
    <col min="7" max="7" width="9.44140625" customWidth="1"/>
    <col min="8" max="26" width="8.6640625" customWidth="1"/>
  </cols>
  <sheetData>
    <row r="1" spans="1:7" ht="17.399999999999999">
      <c r="A1" s="91" t="s">
        <v>0</v>
      </c>
      <c r="B1" s="87"/>
      <c r="C1" s="87"/>
      <c r="D1" s="87"/>
      <c r="E1" s="87"/>
      <c r="F1" s="87"/>
      <c r="G1" s="87"/>
    </row>
    <row r="2" spans="1:7" ht="17.399999999999999">
      <c r="A2" s="91" t="s">
        <v>718</v>
      </c>
      <c r="B2" s="87"/>
      <c r="C2" s="87"/>
      <c r="D2" s="87"/>
      <c r="E2" s="87"/>
      <c r="F2" s="87"/>
      <c r="G2" s="87"/>
    </row>
    <row r="3" spans="1:7" ht="14.4">
      <c r="A3" s="92" t="s">
        <v>719</v>
      </c>
      <c r="B3" s="87"/>
      <c r="C3" s="87"/>
      <c r="D3" s="87"/>
      <c r="E3" s="87"/>
      <c r="F3" s="87"/>
      <c r="G3" s="87"/>
    </row>
    <row r="5" spans="1:7" ht="24.6">
      <c r="B5" s="75" t="s">
        <v>583</v>
      </c>
      <c r="C5" s="75" t="s">
        <v>584</v>
      </c>
      <c r="D5" s="75" t="s">
        <v>585</v>
      </c>
      <c r="E5" s="75" t="s">
        <v>586</v>
      </c>
      <c r="F5" s="75" t="s">
        <v>587</v>
      </c>
      <c r="G5" s="75" t="s">
        <v>573</v>
      </c>
    </row>
    <row r="6" spans="1:7" ht="14.4">
      <c r="A6" s="79" t="s">
        <v>720</v>
      </c>
    </row>
    <row r="7" spans="1:7" ht="14.4">
      <c r="B7" s="76" t="s">
        <v>721</v>
      </c>
      <c r="C7" s="76" t="s">
        <v>594</v>
      </c>
      <c r="D7" s="76">
        <v>4365042</v>
      </c>
      <c r="E7" s="76" t="s">
        <v>624</v>
      </c>
      <c r="F7" s="76" t="s">
        <v>722</v>
      </c>
      <c r="G7" s="77">
        <v>14.99</v>
      </c>
    </row>
    <row r="8" spans="1:7" ht="14.4">
      <c r="B8" s="76" t="s">
        <v>723</v>
      </c>
      <c r="C8" s="76" t="s">
        <v>594</v>
      </c>
      <c r="D8" s="76" t="s">
        <v>724</v>
      </c>
      <c r="E8" s="76" t="s">
        <v>601</v>
      </c>
      <c r="F8" s="76" t="s">
        <v>725</v>
      </c>
      <c r="G8" s="77">
        <v>12.95</v>
      </c>
    </row>
    <row r="9" spans="1:7" ht="14.4">
      <c r="B9" s="76" t="s">
        <v>726</v>
      </c>
      <c r="C9" s="76" t="s">
        <v>594</v>
      </c>
      <c r="D9" s="76">
        <v>8617865</v>
      </c>
      <c r="E9" s="76" t="s">
        <v>624</v>
      </c>
      <c r="F9" s="76" t="s">
        <v>727</v>
      </c>
      <c r="G9" s="77">
        <v>14.99</v>
      </c>
    </row>
    <row r="10" spans="1:7" ht="14.4">
      <c r="B10" s="76" t="s">
        <v>728</v>
      </c>
      <c r="C10" s="76" t="s">
        <v>589</v>
      </c>
      <c r="D10" s="76" t="s">
        <v>729</v>
      </c>
      <c r="E10" s="76" t="s">
        <v>730</v>
      </c>
      <c r="F10" s="76" t="s">
        <v>731</v>
      </c>
      <c r="G10" s="77">
        <v>695</v>
      </c>
    </row>
    <row r="11" spans="1:7" ht="14.4">
      <c r="B11" s="76" t="s">
        <v>732</v>
      </c>
      <c r="C11" s="76" t="s">
        <v>594</v>
      </c>
      <c r="D11" s="76">
        <v>6589031</v>
      </c>
      <c r="E11" s="76" t="s">
        <v>624</v>
      </c>
      <c r="F11" s="76" t="s">
        <v>733</v>
      </c>
      <c r="G11" s="77">
        <v>14.99</v>
      </c>
    </row>
    <row r="12" spans="1:7" ht="14.4">
      <c r="B12" s="76" t="s">
        <v>734</v>
      </c>
      <c r="C12" s="76" t="s">
        <v>594</v>
      </c>
      <c r="D12" s="76">
        <v>30308</v>
      </c>
      <c r="E12" s="76" t="s">
        <v>735</v>
      </c>
      <c r="F12" s="76"/>
      <c r="G12" s="77">
        <v>153.44999999999999</v>
      </c>
    </row>
    <row r="13" spans="1:7" ht="14.4">
      <c r="B13" s="76" t="s">
        <v>736</v>
      </c>
      <c r="C13" s="76" t="s">
        <v>594</v>
      </c>
      <c r="D13" s="76">
        <v>66813</v>
      </c>
      <c r="E13" s="76" t="s">
        <v>624</v>
      </c>
      <c r="F13" s="76"/>
      <c r="G13" s="77">
        <v>14.99</v>
      </c>
    </row>
    <row r="14" spans="1:7" ht="14.4">
      <c r="B14" s="76" t="s">
        <v>672</v>
      </c>
      <c r="C14" s="76" t="s">
        <v>594</v>
      </c>
      <c r="D14" s="76"/>
      <c r="E14" s="76" t="s">
        <v>624</v>
      </c>
      <c r="F14" s="76" t="s">
        <v>665</v>
      </c>
      <c r="G14" s="77">
        <v>14.99</v>
      </c>
    </row>
    <row r="15" spans="1:7" ht="14.4">
      <c r="B15" s="76" t="s">
        <v>674</v>
      </c>
      <c r="C15" s="76" t="s">
        <v>594</v>
      </c>
      <c r="D15" s="76">
        <v>4121814</v>
      </c>
      <c r="E15" s="76" t="s">
        <v>737</v>
      </c>
      <c r="F15" s="76" t="s">
        <v>738</v>
      </c>
      <c r="G15" s="77">
        <v>80</v>
      </c>
    </row>
    <row r="16" spans="1:7" ht="14.4">
      <c r="B16" s="76" t="s">
        <v>739</v>
      </c>
      <c r="C16" s="76" t="s">
        <v>594</v>
      </c>
      <c r="D16" s="76"/>
      <c r="E16" s="76" t="s">
        <v>624</v>
      </c>
      <c r="F16" s="76" t="s">
        <v>665</v>
      </c>
      <c r="G16" s="77">
        <v>14.99</v>
      </c>
    </row>
    <row r="17" spans="1:7" ht="14.4">
      <c r="B17" s="76" t="s">
        <v>740</v>
      </c>
      <c r="C17" s="76" t="s">
        <v>594</v>
      </c>
      <c r="D17" s="76"/>
      <c r="E17" s="76" t="s">
        <v>624</v>
      </c>
      <c r="F17" s="76" t="s">
        <v>665</v>
      </c>
      <c r="G17" s="77">
        <v>14.99</v>
      </c>
    </row>
    <row r="18" spans="1:7" ht="14.4">
      <c r="B18" s="76" t="s">
        <v>741</v>
      </c>
      <c r="C18" s="76" t="s">
        <v>594</v>
      </c>
      <c r="D18" s="76"/>
      <c r="E18" s="76" t="s">
        <v>624</v>
      </c>
      <c r="F18" s="76" t="s">
        <v>742</v>
      </c>
      <c r="G18" s="77">
        <v>14.99</v>
      </c>
    </row>
    <row r="19" spans="1:7" ht="14.4">
      <c r="A19" s="79" t="s">
        <v>743</v>
      </c>
      <c r="G19" s="78">
        <v>1061.32</v>
      </c>
    </row>
    <row r="21" spans="1:7" ht="15.75" customHeight="1"/>
    <row r="22" spans="1:7" ht="15.75" customHeight="1">
      <c r="A22" s="93" t="s">
        <v>744</v>
      </c>
      <c r="B22" s="87"/>
      <c r="C22" s="87"/>
      <c r="D22" s="87"/>
      <c r="E22" s="87"/>
      <c r="F22" s="87"/>
      <c r="G22" s="87"/>
    </row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A2:G2"/>
    <mergeCell ref="A3:G3"/>
    <mergeCell ref="A22:G2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1001"/>
  <sheetViews>
    <sheetView workbookViewId="0"/>
  </sheetViews>
  <sheetFormatPr defaultColWidth="14.44140625" defaultRowHeight="15" customHeight="1"/>
  <cols>
    <col min="1" max="1" width="33" customWidth="1"/>
    <col min="2" max="2" width="14.44140625" customWidth="1"/>
    <col min="3" max="13" width="8.6640625" customWidth="1"/>
  </cols>
  <sheetData>
    <row r="1" spans="1:2" ht="14.4">
      <c r="A1" s="34" t="s">
        <v>292</v>
      </c>
      <c r="B1" s="34" t="s">
        <v>309</v>
      </c>
    </row>
    <row r="2" spans="1:2" ht="14.4">
      <c r="A2" s="41" t="s">
        <v>419</v>
      </c>
      <c r="B2" s="80">
        <v>62062.587</v>
      </c>
    </row>
    <row r="3" spans="1:2" ht="14.4">
      <c r="A3" s="41" t="s">
        <v>321</v>
      </c>
      <c r="B3" s="80">
        <v>59595.163990000008</v>
      </c>
    </row>
    <row r="4" spans="1:2" ht="14.4">
      <c r="A4" s="41" t="s">
        <v>425</v>
      </c>
      <c r="B4" s="80">
        <v>56215.207165</v>
      </c>
    </row>
    <row r="5" spans="1:2" ht="14.4">
      <c r="A5" s="41" t="s">
        <v>334</v>
      </c>
      <c r="B5" s="80">
        <v>75683.675875000001</v>
      </c>
    </row>
    <row r="6" spans="1:2" ht="14.4">
      <c r="A6" s="41" t="s">
        <v>328</v>
      </c>
      <c r="B6" s="80">
        <v>87983.497935000007</v>
      </c>
    </row>
    <row r="7" spans="1:2" ht="14.4">
      <c r="A7" s="41" t="s">
        <v>377</v>
      </c>
      <c r="B7" s="80">
        <v>59067.420299999991</v>
      </c>
    </row>
    <row r="8" spans="1:2" ht="14.4">
      <c r="A8" s="41" t="s">
        <v>377</v>
      </c>
      <c r="B8" s="80">
        <v>43022.395354999993</v>
      </c>
    </row>
    <row r="9" spans="1:2" ht="14.4">
      <c r="A9" s="41" t="s">
        <v>450</v>
      </c>
      <c r="B9" s="80">
        <v>84228.385479999983</v>
      </c>
    </row>
    <row r="10" spans="1:2" ht="14.4">
      <c r="A10" s="41" t="s">
        <v>346</v>
      </c>
      <c r="B10" s="80">
        <v>48152.126689999997</v>
      </c>
    </row>
    <row r="11" spans="1:2" ht="14.4">
      <c r="A11" s="41" t="s">
        <v>346</v>
      </c>
      <c r="B11" s="80">
        <v>45804.718730000001</v>
      </c>
    </row>
    <row r="12" spans="1:2" ht="14.4">
      <c r="A12" s="41" t="s">
        <v>346</v>
      </c>
      <c r="B12" s="80">
        <v>49781.411100000005</v>
      </c>
    </row>
    <row r="13" spans="1:2" ht="14.4">
      <c r="A13" s="41" t="s">
        <v>346</v>
      </c>
      <c r="B13" s="80">
        <v>38203.481599999999</v>
      </c>
    </row>
    <row r="14" spans="1:2" ht="14.4">
      <c r="A14" s="41" t="s">
        <v>386</v>
      </c>
      <c r="B14" s="80">
        <v>98584.707345000003</v>
      </c>
    </row>
    <row r="15" spans="1:2" ht="14.4">
      <c r="A15" s="41" t="s">
        <v>331</v>
      </c>
      <c r="B15" s="80">
        <v>66990.131504999998</v>
      </c>
    </row>
    <row r="16" spans="1:2" ht="14.4">
      <c r="A16" s="41" t="s">
        <v>331</v>
      </c>
      <c r="B16" s="80">
        <v>62617.124834999995</v>
      </c>
    </row>
    <row r="17" spans="1:2" ht="14.4">
      <c r="A17" s="41" t="s">
        <v>410</v>
      </c>
      <c r="B17" s="80">
        <v>57655.989545000004</v>
      </c>
    </row>
    <row r="18" spans="1:2" ht="14.4">
      <c r="A18" s="41" t="s">
        <v>337</v>
      </c>
      <c r="B18" s="80">
        <v>49852.5</v>
      </c>
    </row>
    <row r="19" spans="1:2" ht="14.4">
      <c r="A19" s="41" t="s">
        <v>416</v>
      </c>
      <c r="B19" s="80">
        <v>56721.123569999996</v>
      </c>
    </row>
    <row r="20" spans="1:2" ht="14.4">
      <c r="A20" s="41" t="s">
        <v>396</v>
      </c>
      <c r="B20" s="80">
        <v>59123.359899999996</v>
      </c>
    </row>
    <row r="21" spans="1:2" ht="15.75" customHeight="1">
      <c r="A21" s="41" t="s">
        <v>396</v>
      </c>
      <c r="B21" s="80">
        <v>57544.817710000003</v>
      </c>
    </row>
    <row r="22" spans="1:2" ht="15.75" customHeight="1">
      <c r="A22" s="41" t="s">
        <v>353</v>
      </c>
      <c r="B22" s="80">
        <v>46819.56758499999</v>
      </c>
    </row>
    <row r="23" spans="1:2" ht="15.75" customHeight="1">
      <c r="A23" s="41" t="s">
        <v>431</v>
      </c>
      <c r="B23" s="80">
        <v>64088.191100000004</v>
      </c>
    </row>
    <row r="24" spans="1:2" ht="15.75" customHeight="1">
      <c r="A24" s="41" t="s">
        <v>431</v>
      </c>
      <c r="B24" s="80">
        <v>54127.816665000006</v>
      </c>
    </row>
    <row r="25" spans="1:2" ht="15.75" customHeight="1">
      <c r="A25" s="41" t="s">
        <v>457</v>
      </c>
      <c r="B25" s="80">
        <v>58593.120875000001</v>
      </c>
    </row>
    <row r="26" spans="1:2" ht="15.75" customHeight="1">
      <c r="A26" s="41" t="s">
        <v>362</v>
      </c>
      <c r="B26" s="80">
        <v>68674.379310000004</v>
      </c>
    </row>
    <row r="27" spans="1:2" ht="15.75" customHeight="1">
      <c r="A27" s="41" t="s">
        <v>438</v>
      </c>
      <c r="B27" s="80">
        <v>67008.367234999998</v>
      </c>
    </row>
    <row r="28" spans="1:2" ht="15.75" customHeight="1">
      <c r="A28" s="41" t="s">
        <v>314</v>
      </c>
      <c r="B28" s="80">
        <v>48024.808034999995</v>
      </c>
    </row>
    <row r="29" spans="1:2" ht="15.75" customHeight="1">
      <c r="A29" s="41" t="s">
        <v>314</v>
      </c>
      <c r="B29" s="80">
        <v>57581.265659999997</v>
      </c>
    </row>
    <row r="30" spans="1:2" ht="15.75" customHeight="1">
      <c r="A30" s="41" t="s">
        <v>388</v>
      </c>
      <c r="B30" s="80">
        <v>67388.112164999999</v>
      </c>
    </row>
    <row r="31" spans="1:2" ht="15.75" customHeight="1">
      <c r="A31" s="41" t="s">
        <v>388</v>
      </c>
      <c r="B31" s="80">
        <v>62684.247844999998</v>
      </c>
    </row>
    <row r="32" spans="1:2" ht="15.75" customHeight="1">
      <c r="A32" s="41" t="s">
        <v>388</v>
      </c>
      <c r="B32" s="80">
        <v>63448.584969999996</v>
      </c>
    </row>
    <row r="33" spans="1:2" ht="15.75" customHeight="1">
      <c r="A33" s="41" t="s">
        <v>318</v>
      </c>
      <c r="B33" s="80">
        <v>50852.143499999998</v>
      </c>
    </row>
    <row r="34" spans="1:2" ht="15.75" customHeight="1">
      <c r="A34" s="41" t="s">
        <v>318</v>
      </c>
      <c r="B34" s="80">
        <v>62515.191100000004</v>
      </c>
    </row>
    <row r="35" spans="1:2" ht="15.75" customHeight="1">
      <c r="A35" s="41" t="s">
        <v>428</v>
      </c>
      <c r="B35" s="80">
        <v>59240.176670000001</v>
      </c>
    </row>
    <row r="36" spans="1:2" ht="15.75" customHeight="1">
      <c r="A36" s="41" t="s">
        <v>428</v>
      </c>
      <c r="B36" s="80">
        <v>52681.617480000001</v>
      </c>
    </row>
    <row r="37" spans="1:2" ht="15.75" customHeight="1">
      <c r="A37" s="41" t="s">
        <v>341</v>
      </c>
      <c r="B37" s="80">
        <v>55542.63798</v>
      </c>
    </row>
    <row r="38" spans="1:2" ht="15.75" customHeight="1">
      <c r="A38" s="41" t="s">
        <v>341</v>
      </c>
      <c r="B38" s="80">
        <v>59528.613450000004</v>
      </c>
    </row>
    <row r="39" spans="1:2" ht="15.75" customHeight="1">
      <c r="A39" s="41" t="s">
        <v>341</v>
      </c>
      <c r="B39" s="80">
        <v>54779.414870000008</v>
      </c>
    </row>
    <row r="40" spans="1:2" ht="15.75" customHeight="1">
      <c r="A40" s="41" t="s">
        <v>341</v>
      </c>
      <c r="B40" s="80">
        <v>46028.276539999999</v>
      </c>
    </row>
    <row r="41" spans="1:2" ht="15.75" customHeight="1">
      <c r="A41" s="41" t="s">
        <v>341</v>
      </c>
      <c r="B41" s="80">
        <v>52170.631969999995</v>
      </c>
    </row>
    <row r="42" spans="1:2" ht="15.75" customHeight="1">
      <c r="A42" s="41" t="s">
        <v>341</v>
      </c>
      <c r="B42" s="80">
        <v>45990.266540000004</v>
      </c>
    </row>
    <row r="43" spans="1:2" ht="15.75" customHeight="1">
      <c r="A43" s="41" t="s">
        <v>369</v>
      </c>
      <c r="B43" s="80">
        <v>100528.23762500001</v>
      </c>
    </row>
    <row r="44" spans="1:2" ht="15.75" customHeight="1">
      <c r="A44" s="41" t="s">
        <v>324</v>
      </c>
      <c r="B44" s="80">
        <v>49027.223624999999</v>
      </c>
    </row>
    <row r="45" spans="1:2" ht="15.75" customHeight="1">
      <c r="A45" s="41" t="s">
        <v>324</v>
      </c>
      <c r="B45" s="80">
        <v>61943.719024999999</v>
      </c>
    </row>
    <row r="46" spans="1:2" ht="15.75" customHeight="1">
      <c r="A46" s="41" t="s">
        <v>324</v>
      </c>
      <c r="B46" s="80">
        <v>49024.85</v>
      </c>
    </row>
    <row r="47" spans="1:2" ht="15.75" customHeight="1">
      <c r="A47" s="41" t="s">
        <v>324</v>
      </c>
      <c r="B47" s="80">
        <v>65774.691099999996</v>
      </c>
    </row>
    <row r="48" spans="1:2" ht="15.75" customHeight="1">
      <c r="A48" s="41" t="s">
        <v>324</v>
      </c>
      <c r="B48" s="80">
        <v>61168.879025000002</v>
      </c>
    </row>
    <row r="49" spans="1:2" ht="15.75" customHeight="1">
      <c r="A49" s="41" t="s">
        <v>324</v>
      </c>
      <c r="B49" s="80">
        <v>46594.101975000005</v>
      </c>
    </row>
    <row r="50" spans="1:2" ht="15.75" customHeight="1">
      <c r="A50" s="41" t="s">
        <v>324</v>
      </c>
      <c r="B50" s="80">
        <v>47679.5</v>
      </c>
    </row>
    <row r="51" spans="1:2" ht="15.75" customHeight="1">
      <c r="A51" s="41" t="s">
        <v>324</v>
      </c>
      <c r="B51" s="80">
        <v>48889.674760000002</v>
      </c>
    </row>
    <row r="52" spans="1:2" ht="15.75" customHeight="1">
      <c r="A52" s="41" t="s">
        <v>382</v>
      </c>
      <c r="B52" s="80">
        <v>57544.817710000003</v>
      </c>
    </row>
    <row r="53" spans="1:2" ht="15.75" customHeight="1">
      <c r="A53" s="41" t="s">
        <v>433</v>
      </c>
      <c r="B53" s="80">
        <v>36370.587500000001</v>
      </c>
    </row>
    <row r="54" spans="1:2" ht="15.75" customHeight="1">
      <c r="A54" s="41" t="s">
        <v>403</v>
      </c>
      <c r="B54" s="80">
        <v>57596.364939999999</v>
      </c>
    </row>
    <row r="55" spans="1:2" ht="15.75" customHeight="1">
      <c r="B55" s="80">
        <f>SUM(B2:B54)</f>
        <v>3098799.9044599999</v>
      </c>
    </row>
    <row r="56" spans="1:2" ht="15.75" customHeight="1"/>
    <row r="57" spans="1:2" ht="15.75" customHeight="1">
      <c r="B57" s="80"/>
    </row>
    <row r="58" spans="1:2" ht="15.75" customHeight="1">
      <c r="B58" s="80"/>
    </row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1:B54" xr:uid="{00000000-0009-0000-0000-000006000000}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3 Yr Budget Plan</vt:lpstr>
      <vt:lpstr>FY26 Budget</vt:lpstr>
      <vt:lpstr>Salary Calc W COL</vt:lpstr>
      <vt:lpstr>Aftercare Revenue</vt:lpstr>
      <vt:lpstr>Supplies - Detail</vt:lpstr>
      <vt:lpstr>1102 - Online Subscript</vt:lpstr>
      <vt:lpstr>4201 - Fees &amp; Dues</vt:lpstr>
      <vt:lpstr>Position Grid</vt:lpstr>
      <vt:lpstr>'3 Yr Budget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Bush</dc:creator>
  <cp:lastModifiedBy>Allen, Amy L</cp:lastModifiedBy>
  <cp:lastPrinted>2025-06-24T19:19:16Z</cp:lastPrinted>
  <dcterms:created xsi:type="dcterms:W3CDTF">2025-06-19T19:22:18Z</dcterms:created>
  <dcterms:modified xsi:type="dcterms:W3CDTF">2025-09-10T16:27:05Z</dcterms:modified>
</cp:coreProperties>
</file>