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brooke_johnson_maine_gov/Documents/Desktop/"/>
    </mc:Choice>
  </mc:AlternateContent>
  <xr:revisionPtr revIDLastSave="41" documentId="8_{3093D2C8-8D3A-46F7-AE6D-D1DF70DF3A8C}" xr6:coauthVersionLast="36" xr6:coauthVersionMax="36" xr10:uidLastSave="{4132D7EF-563B-4FF7-9B9E-B058946E9411}"/>
  <bookViews>
    <workbookView xWindow="360" yWindow="360" windowWidth="28395" windowHeight="12465" xr2:uid="{00000000-000D-0000-FFFF-FFFF00000000}"/>
  </bookViews>
  <sheets>
    <sheet name="Awards" sheetId="1" r:id="rId1"/>
  </sheets>
  <definedNames>
    <definedName name="_xlnm.Print_Area" localSheetId="0">Awards!$A$1:$H$155</definedName>
    <definedName name="_xlnm.Print_Titles" localSheetId="0">Awards!$1:$1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52" i="1" l="1"/>
  <c r="D153" i="1"/>
  <c r="G151" i="1"/>
  <c r="G150" i="1"/>
  <c r="G149" i="1"/>
  <c r="G153" i="1" l="1"/>
  <c r="G148" i="1" l="1"/>
  <c r="G147" i="1"/>
  <c r="G146" i="1" l="1"/>
  <c r="G145" i="1"/>
  <c r="G144" i="1" l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F75" i="1"/>
  <c r="F92" i="1"/>
  <c r="E92" i="1"/>
  <c r="F76" i="1"/>
  <c r="E76" i="1"/>
  <c r="E75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1" i="1"/>
  <c r="G90" i="1"/>
  <c r="G89" i="1"/>
  <c r="G88" i="1"/>
  <c r="G87" i="1"/>
  <c r="G86" i="1"/>
  <c r="G85" i="1"/>
  <c r="G81" i="1"/>
  <c r="G80" i="1"/>
  <c r="G79" i="1"/>
  <c r="F84" i="1"/>
  <c r="G84" i="1" s="1"/>
  <c r="F83" i="1"/>
  <c r="G83" i="1" s="1"/>
  <c r="F82" i="1"/>
  <c r="G82" i="1" s="1"/>
  <c r="F45" i="1"/>
  <c r="G45" i="1" s="1"/>
  <c r="E48" i="1"/>
  <c r="G48" i="1" s="1"/>
  <c r="G78" i="1"/>
  <c r="G77" i="1"/>
  <c r="G74" i="1"/>
  <c r="G73" i="1"/>
  <c r="G72" i="1"/>
  <c r="G71" i="1"/>
  <c r="G70" i="1"/>
  <c r="G69" i="1"/>
  <c r="G68" i="1"/>
  <c r="G67" i="1"/>
  <c r="G66" i="1"/>
  <c r="G65" i="1"/>
  <c r="F64" i="1"/>
  <c r="G64" i="1" s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4" i="1"/>
  <c r="G43" i="1"/>
  <c r="G42" i="1"/>
  <c r="F41" i="1"/>
  <c r="F9" i="1"/>
  <c r="F21" i="1"/>
  <c r="G21" i="1" s="1"/>
  <c r="E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G4" i="1"/>
  <c r="G3" i="1"/>
  <c r="G2" i="1"/>
  <c r="G76" i="1" l="1"/>
  <c r="G9" i="1"/>
  <c r="G92" i="1"/>
  <c r="G75" i="1"/>
</calcChain>
</file>

<file path=xl/sharedStrings.xml><?xml version="1.0" encoding="utf-8"?>
<sst xmlns="http://schemas.openxmlformats.org/spreadsheetml/2006/main" count="408" uniqueCount="244">
  <si>
    <t>Applicant</t>
  </si>
  <si>
    <t>Community Partner or Eligible Partner</t>
  </si>
  <si>
    <t>Communities Served</t>
  </si>
  <si>
    <t>Estimated Household Availability</t>
  </si>
  <si>
    <t>Total Project Cost</t>
  </si>
  <si>
    <t>Grant Award</t>
  </si>
  <si>
    <t>Grant Round</t>
  </si>
  <si>
    <t>Axiom Technologies</t>
  </si>
  <si>
    <t>Washington County: One Community</t>
  </si>
  <si>
    <t>Addison, Beals, Centerville, Cherryfield, Columbia, Columbia Falls, East Machias, Jonesboro, Jonesport, Machias, Machiasport, Marshfield, Roque Bluffs, Whitneyfille, Calais, Eastport, Milbridge, Pleasant Point Res.</t>
  </si>
  <si>
    <t>Chebeague.net, Inc.</t>
  </si>
  <si>
    <t>Chebeague Is.</t>
  </si>
  <si>
    <t>Cornerstone Communications, LLC</t>
  </si>
  <si>
    <t>Piscataquis County Economic Development Council</t>
  </si>
  <si>
    <t>Abbot, Atkinson, Barnard Twp, Blanchard Twp, Bowerbank, Bradford, Brownville, Charleston, Corinth, Dexter, Dover-Foxcroft, Elliotsville Twp, Guilford, Hudson, LaGrange, Lakeview Plantation, Milo, Monson, Orneville Twp, Parkman, Sangerville, Sebec, T5 R9 NWP, Williamsburg Twp, Willimantic</t>
  </si>
  <si>
    <t>Monson, Town of</t>
  </si>
  <si>
    <t>Cornerstone Comm.</t>
  </si>
  <si>
    <t>Monson, Blanchard</t>
  </si>
  <si>
    <t>Redzone Wireless</t>
  </si>
  <si>
    <t>Mount Desert and Cranberry Isles</t>
  </si>
  <si>
    <t>Cranberry Isles, Seal Harbor, Somesville, Pretty Marsh, Great Cranberry, Islesford, Sutton, Baker Is.</t>
  </si>
  <si>
    <t>Somerville, Town of</t>
  </si>
  <si>
    <t>Midcoast Internet Solutions</t>
  </si>
  <si>
    <t>Somerville</t>
  </si>
  <si>
    <t>Town of Steuben</t>
  </si>
  <si>
    <t>Washington County: One Community, Sunrise County Economic Council, Washington County Emergency Management Agency</t>
  </si>
  <si>
    <t>Alexander, Baileyville, Baring, Charlotte, Codyville, Cooper, Crawford, Cutler, Danforth, Dennysville, Edmunds, Grand Lake Stream, Harrington, Indian Township, Lubec, Marion, Meddybemps, Northfield, Pembroke, Perry, Princeton, Robbinston, Talmadge, Topsfield, Trescott, Vanceboro, Waite, Wesley, Whiting</t>
  </si>
  <si>
    <t>Franklin Community Health Network</t>
  </si>
  <si>
    <t>To be determined by RFP under FCC guidelines.</t>
  </si>
  <si>
    <t>Rural areas of Franklin, Oxford, and Androscoggin Counties.</t>
  </si>
  <si>
    <t>Mainely Wired LLC</t>
  </si>
  <si>
    <t>Town of Penobscot</t>
  </si>
  <si>
    <r>
      <t>Penobscot</t>
    </r>
    <r>
      <rPr>
        <i/>
        <sz val="10"/>
        <rFont val="Arial"/>
        <family val="2"/>
      </rPr>
      <t>, parts of Blue Hill, Brooklin, Castine, Orland</t>
    </r>
  </si>
  <si>
    <t>Support from many of the listed communities.</t>
  </si>
  <si>
    <r>
      <t>All or parts of the following: Bar Harbor, Tremont, Frenchboro Is., Swans Is., Winter Harbor, So Gouldsboro, Trenton,</t>
    </r>
    <r>
      <rPr>
        <i/>
        <sz val="10"/>
        <rFont val="Arial"/>
        <family val="2"/>
      </rPr>
      <t xml:space="preserve"> other (So Surry, Lamoine, Hancock, Sullivan, Sorrento, Stonington, Deere Isle, Brooklin, Isle Au Haut)</t>
    </r>
  </si>
  <si>
    <t>Edgecomb Broadband Committee</t>
  </si>
  <si>
    <t>Time Warner, Lincolnville Comm.</t>
  </si>
  <si>
    <t>Town of Edgecomb</t>
  </si>
  <si>
    <t>Fairpoint Communications</t>
  </si>
  <si>
    <t>Town of Arrowsic</t>
  </si>
  <si>
    <t>Jefferson, Town of</t>
  </si>
  <si>
    <t>Town of Jefferson</t>
  </si>
  <si>
    <t>Premium Choice Broadband</t>
  </si>
  <si>
    <t>Town of Franklin</t>
  </si>
  <si>
    <t>Town of Hammond</t>
  </si>
  <si>
    <t>Town of Jackman</t>
  </si>
  <si>
    <t>Town of Rockwood</t>
  </si>
  <si>
    <t>South Rangely area</t>
  </si>
  <si>
    <t>Axiom - NSLB</t>
  </si>
  <si>
    <t>Washington Cnty</t>
  </si>
  <si>
    <t>Baldwin, Town of</t>
  </si>
  <si>
    <t>Time Warner Cable</t>
  </si>
  <si>
    <t>West Baldwin</t>
  </si>
  <si>
    <t>Midcoast Internet</t>
  </si>
  <si>
    <t>Northport</t>
  </si>
  <si>
    <t>So. &amp; West Northport</t>
  </si>
  <si>
    <t>Pioneer Broadband</t>
  </si>
  <si>
    <t>Amity</t>
  </si>
  <si>
    <t>Cary Plantation</t>
  </si>
  <si>
    <t>Hodgdon</t>
  </si>
  <si>
    <t>Houlton</t>
  </si>
  <si>
    <t>Linneus</t>
  </si>
  <si>
    <t>Ludlow</t>
  </si>
  <si>
    <t>Hammond &amp; Ludlow</t>
  </si>
  <si>
    <t>New Limerick</t>
  </si>
  <si>
    <t>New Limerick &amp; Linneus</t>
  </si>
  <si>
    <t>Orient</t>
  </si>
  <si>
    <t>X</t>
  </si>
  <si>
    <t>Houlton Area RT Project (17 grant awards)</t>
  </si>
  <si>
    <t>Richmond, Town of</t>
  </si>
  <si>
    <t>Richmond</t>
  </si>
  <si>
    <t>Waldoboro, Town of</t>
  </si>
  <si>
    <t>Waldoboro</t>
  </si>
  <si>
    <t>East Baldwin</t>
  </si>
  <si>
    <t>Hiram, Town of</t>
  </si>
  <si>
    <t>Hiram - North</t>
  </si>
  <si>
    <t>Hiram - South</t>
  </si>
  <si>
    <t>Island Telephone Co./TDS</t>
  </si>
  <si>
    <t>Isle Au Haut</t>
  </si>
  <si>
    <t>North Country BB</t>
  </si>
  <si>
    <t>Abbot</t>
  </si>
  <si>
    <t>Orrington, Town of</t>
  </si>
  <si>
    <t>Orrington</t>
  </si>
  <si>
    <t>Oxford County Tel &amp; Tel.</t>
  </si>
  <si>
    <t>Sumner, Turner, No. Turner</t>
  </si>
  <si>
    <t>Oxford West</t>
  </si>
  <si>
    <t>Bethel, No. Norway, W. Bethel</t>
  </si>
  <si>
    <t>Premium Choice BB</t>
  </si>
  <si>
    <t>Long Pond</t>
  </si>
  <si>
    <t>East Hancock</t>
  </si>
  <si>
    <t>Ebeemee</t>
  </si>
  <si>
    <t>Great Wass Island</t>
  </si>
  <si>
    <t>Marion</t>
  </si>
  <si>
    <t>Chebeague.Net</t>
  </si>
  <si>
    <t>Town of Chebeague Is.</t>
  </si>
  <si>
    <t>Chebeague Island</t>
  </si>
  <si>
    <t>Cornerstone</t>
  </si>
  <si>
    <t>Town of Charleston</t>
  </si>
  <si>
    <t>Charleston, Hudson</t>
  </si>
  <si>
    <t>Town of Chester</t>
  </si>
  <si>
    <t>Chester</t>
  </si>
  <si>
    <t>none indicated</t>
  </si>
  <si>
    <t>Hudson</t>
  </si>
  <si>
    <t>M-M Road Users Assoc.</t>
  </si>
  <si>
    <t>Lincoln</t>
  </si>
  <si>
    <t>Old Town</t>
  </si>
  <si>
    <t>FairPoint NNE</t>
  </si>
  <si>
    <t>Town of Georgetown</t>
  </si>
  <si>
    <t>Georgetown</t>
  </si>
  <si>
    <t>Oxford Networks</t>
  </si>
  <si>
    <t>Hartford, West Paris, Bethel, Bryant Pond</t>
  </si>
  <si>
    <t>PCB</t>
  </si>
  <si>
    <t>residents of T3-R9</t>
  </si>
  <si>
    <t>Ceder Lake T3-R9</t>
  </si>
  <si>
    <t>Town of Medford</t>
  </si>
  <si>
    <t>Medford</t>
  </si>
  <si>
    <t>Orneville Township</t>
  </si>
  <si>
    <t>Town of Blaine</t>
  </si>
  <si>
    <t>Blaine-E Plantation RT</t>
  </si>
  <si>
    <t>Blaine-Robinsons RT</t>
  </si>
  <si>
    <t>Blaine-Route 1 RT</t>
  </si>
  <si>
    <t>Town of Bridgewater</t>
  </si>
  <si>
    <t>Bridgewater Corner RT</t>
  </si>
  <si>
    <t>Town of Houlton</t>
  </si>
  <si>
    <t>Houlton-Carpenter RT</t>
  </si>
  <si>
    <t>Houlton-Foxcroft Rd RT</t>
  </si>
  <si>
    <t>Town of Masardis</t>
  </si>
  <si>
    <t>Masardis-RT</t>
  </si>
  <si>
    <t>City of Presque Isle</t>
  </si>
  <si>
    <t>Presque Isle-McBurnie RT</t>
  </si>
  <si>
    <t>Porter, Town of</t>
  </si>
  <si>
    <t>Porter</t>
  </si>
  <si>
    <t>Washington County</t>
  </si>
  <si>
    <t>Brookton, Forest City</t>
  </si>
  <si>
    <t>Totals</t>
  </si>
  <si>
    <t>Orient - Combined</t>
  </si>
  <si>
    <t>Orient 2</t>
  </si>
  <si>
    <t>Alna, Town of</t>
  </si>
  <si>
    <t>Time Warner</t>
  </si>
  <si>
    <t>Alna</t>
  </si>
  <si>
    <t>FairPoint</t>
  </si>
  <si>
    <t>Robbinston</t>
  </si>
  <si>
    <t>Sweden</t>
  </si>
  <si>
    <t>Vinalhaven</t>
  </si>
  <si>
    <t>Lincolnville Networks</t>
  </si>
  <si>
    <t>Hope</t>
  </si>
  <si>
    <t>Lincolnville</t>
  </si>
  <si>
    <t>Lincolnville Beach</t>
  </si>
  <si>
    <t>Orland, Town of</t>
  </si>
  <si>
    <t>Orland</t>
  </si>
  <si>
    <t>Oxford County Tel &amp; Tel</t>
  </si>
  <si>
    <t>Hartford</t>
  </si>
  <si>
    <t/>
  </si>
  <si>
    <t>Caribou</t>
  </si>
  <si>
    <t>Mars Hill</t>
  </si>
  <si>
    <t>Premium Choice</t>
  </si>
  <si>
    <t>Grindstone</t>
  </si>
  <si>
    <t>Williamsburg</t>
  </si>
  <si>
    <t>Tidewater Telecom</t>
  </si>
  <si>
    <t>Appleton</t>
  </si>
  <si>
    <t>Bremen</t>
  </si>
  <si>
    <t>Jefferson</t>
  </si>
  <si>
    <t>New Harbor</t>
  </si>
  <si>
    <t>Nobleboro</t>
  </si>
  <si>
    <t>South Bristol</t>
  </si>
  <si>
    <t>Hadleys Lake, East Machias</t>
  </si>
  <si>
    <t>Halls Mills, Whiting</t>
  </si>
  <si>
    <t>Big Lake FTTH</t>
  </si>
  <si>
    <t>Amity FTTH</t>
  </si>
  <si>
    <t>Cathance Lake, Cooper area</t>
  </si>
  <si>
    <t>Grand Falls Flowage, Baileyville</t>
  </si>
  <si>
    <t>Marshfield Rd, Guard Point, Harrington</t>
  </si>
  <si>
    <t>Mason Bay Rd, Jonesport</t>
  </si>
  <si>
    <t>North Country Broadband</t>
  </si>
  <si>
    <t>Willimantic</t>
  </si>
  <si>
    <t>Oxbow</t>
  </si>
  <si>
    <t>Town of Westfield</t>
  </si>
  <si>
    <t xml:space="preserve">Premium Choice Broadband </t>
  </si>
  <si>
    <t>Sunshine (Deer Isle)</t>
  </si>
  <si>
    <t>Town of Blue Hill</t>
  </si>
  <si>
    <t>Town of Chelsea</t>
  </si>
  <si>
    <t>Town of Mapleton</t>
  </si>
  <si>
    <t>Town of Whitefield</t>
  </si>
  <si>
    <t>Caribou - Madawaska Rd RT</t>
  </si>
  <si>
    <t>Houlton-Smith Rd RT</t>
  </si>
  <si>
    <t>FairPoint Communications</t>
  </si>
  <si>
    <t>Otisfield, Harrison</t>
  </si>
  <si>
    <t>Mid-Maine Telecom</t>
  </si>
  <si>
    <t>North Argyle, No. Dixmont, Edinburg</t>
  </si>
  <si>
    <t>Linneus, Houlton</t>
  </si>
  <si>
    <t>New Limerick, Houlton</t>
  </si>
  <si>
    <t>RedZone Wireless</t>
  </si>
  <si>
    <t>Diamond Cove/Great Diamond Is.</t>
  </si>
  <si>
    <t>UniTel</t>
  </si>
  <si>
    <t>Thorndike, Knox</t>
  </si>
  <si>
    <t>Troy</t>
  </si>
  <si>
    <t>Newburgh, Dixmont</t>
  </si>
  <si>
    <t>Cornerstone Communications</t>
  </si>
  <si>
    <t>Lake View Plantation</t>
  </si>
  <si>
    <t>Cornish, Town of</t>
  </si>
  <si>
    <t>Lincolnville Communications</t>
  </si>
  <si>
    <t>Town of Waldoboro</t>
  </si>
  <si>
    <t>Mid-Maine Telecom LLC dba OTT Communications</t>
  </si>
  <si>
    <t>Lowell</t>
  </si>
  <si>
    <t>Pine Tree Telephone LLC dba OTT Communications</t>
  </si>
  <si>
    <t>Gray, New Gloucester</t>
  </si>
  <si>
    <t>Chapman, Presque Isle</t>
  </si>
  <si>
    <t>Fort Fairfield</t>
  </si>
  <si>
    <t>Mapleton, Presque Isle</t>
  </si>
  <si>
    <t>Surry</t>
  </si>
  <si>
    <t>UniTel, Inc.</t>
  </si>
  <si>
    <t>Unity, Troy</t>
  </si>
  <si>
    <t>Verona, Town of</t>
  </si>
  <si>
    <t>Lake View Plantation, Brownville</t>
  </si>
  <si>
    <t>Town of Cornish</t>
  </si>
  <si>
    <t>Town of Orland</t>
  </si>
  <si>
    <t>Verona</t>
  </si>
  <si>
    <t>Alton, Town of</t>
  </si>
  <si>
    <t>OTT</t>
  </si>
  <si>
    <t>Alton</t>
  </si>
  <si>
    <t>Pioneer</t>
  </si>
  <si>
    <t>Fairpoint</t>
  </si>
  <si>
    <t>Sandy Bay</t>
  </si>
  <si>
    <t>Isleford</t>
  </si>
  <si>
    <t>Axiom</t>
  </si>
  <si>
    <t>Little Cranberry</t>
  </si>
  <si>
    <t xml:space="preserve">Madawaska, Town of </t>
  </si>
  <si>
    <t>Charter</t>
  </si>
  <si>
    <t>St.John Valley</t>
  </si>
  <si>
    <t>Maple Grove</t>
  </si>
  <si>
    <t>Mount Desert, Town of</t>
  </si>
  <si>
    <t>Pretty Marsh, North West</t>
  </si>
  <si>
    <t>LCI</t>
  </si>
  <si>
    <t>Greenville</t>
  </si>
  <si>
    <t>Grant Percent</t>
  </si>
  <si>
    <t>Plunkett Pond</t>
  </si>
  <si>
    <t>Lowell &amp; Burlington</t>
  </si>
  <si>
    <t>Otelco</t>
  </si>
  <si>
    <t>Town of Bucksport</t>
  </si>
  <si>
    <t>Bucksmills Rd &amp; Millvale Rd</t>
  </si>
  <si>
    <t>Plymouth &amp; Dixmont</t>
  </si>
  <si>
    <t>Bowdoinham</t>
  </si>
  <si>
    <t>Premuim Choice</t>
  </si>
  <si>
    <t>Cambridge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</si>
</sst>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1" applyNumberFormat="1" applyFont="1"/>
    <xf numFmtId="165" fontId="0" fillId="0" borderId="0" xfId="0" applyNumberFormat="1"/>
    <xf numFmtId="9" fontId="0" fillId="0" borderId="0" xfId="2" applyFont="1"/>
    <xf numFmtId="0" fontId="0" fillId="0" borderId="0" xfId="0" applyAlignment="1">
      <alignment horizontal="center"/>
    </xf>
    <xf numFmtId="0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Border="1" applyAlignment="1">
      <alignment wrapText="1"/>
    </xf>
    <xf numFmtId="165" fontId="8" fillId="0" borderId="0" xfId="0" applyNumberFormat="1" applyFont="1"/>
    <xf numFmtId="0" fontId="0" fillId="0" borderId="0" xfId="0" applyFont="1"/>
    <xf numFmtId="164" fontId="5" fillId="0" borderId="0" xfId="1" applyNumberFormat="1" applyFont="1"/>
    <xf numFmtId="0" fontId="6" fillId="0" borderId="0" xfId="0" applyFont="1" applyAlignment="1">
      <alignment horizontal="right" wrapText="1"/>
    </xf>
    <xf numFmtId="164" fontId="6" fillId="0" borderId="0" xfId="1" applyNumberFormat="1" applyFont="1"/>
    <xf numFmtId="165" fontId="6" fillId="0" borderId="0" xfId="0" applyNumberFormat="1" applyFont="1"/>
    <xf numFmtId="9" fontId="6" fillId="0" borderId="0" xfId="2" applyFont="1"/>
    <xf numFmtId="0" fontId="6" fillId="0" borderId="0" xfId="0" applyFont="1" applyAlignment="1">
      <alignment horizontal="center"/>
    </xf>
    <xf numFmtId="164" fontId="4" fillId="0" borderId="0" xfId="1" applyNumberFormat="1" applyFont="1"/>
    <xf numFmtId="165" fontId="4" fillId="0" borderId="0" xfId="0" applyNumberFormat="1" applyFont="1"/>
    <xf numFmtId="0" fontId="0" fillId="0" borderId="0" xfId="0" quotePrefix="1"/>
    <xf numFmtId="0" fontId="0" fillId="0" borderId="0" xfId="0" applyFont="1" applyBorder="1"/>
    <xf numFmtId="164" fontId="4" fillId="0" borderId="0" xfId="1" applyNumberFormat="1" applyFont="1" applyBorder="1"/>
    <xf numFmtId="165" fontId="0" fillId="0" borderId="0" xfId="0" applyNumberFormat="1" applyFont="1" applyBorder="1"/>
    <xf numFmtId="165" fontId="7" fillId="0" borderId="0" xfId="0" applyNumberFormat="1" applyFont="1" applyBorder="1"/>
    <xf numFmtId="164" fontId="3" fillId="0" borderId="0" xfId="1" applyNumberFormat="1" applyFont="1"/>
    <xf numFmtId="0" fontId="7" fillId="0" borderId="0" xfId="0" applyFont="1" applyBorder="1"/>
    <xf numFmtId="164" fontId="3" fillId="0" borderId="0" xfId="1" applyNumberFormat="1" applyFont="1" applyBorder="1"/>
    <xf numFmtId="164" fontId="2" fillId="0" borderId="0" xfId="1" applyNumberFormat="1" applyFont="1"/>
    <xf numFmtId="9" fontId="2" fillId="0" borderId="0" xfId="2" applyFont="1"/>
    <xf numFmtId="164" fontId="2" fillId="0" borderId="0" xfId="1" applyNumberFormat="1" applyFont="1" applyBorder="1"/>
    <xf numFmtId="165" fontId="0" fillId="0" borderId="0" xfId="0" applyNumberFormat="1" applyBorder="1"/>
    <xf numFmtId="9" fontId="2" fillId="0" borderId="0" xfId="2" applyFont="1" applyBorder="1"/>
    <xf numFmtId="0" fontId="0" fillId="0" borderId="0" xfId="0" applyFont="1" applyAlignment="1">
      <alignment wrapText="1"/>
    </xf>
    <xf numFmtId="164" fontId="1" fillId="0" borderId="0" xfId="1" applyNumberFormat="1" applyFont="1" applyAlignment="1">
      <alignment wrapText="1"/>
    </xf>
    <xf numFmtId="165" fontId="0" fillId="0" borderId="0" xfId="0" applyNumberFormat="1" applyFont="1" applyAlignment="1"/>
    <xf numFmtId="164" fontId="1" fillId="0" borderId="0" xfId="1" applyNumberFormat="1" applyFont="1"/>
    <xf numFmtId="9" fontId="1" fillId="0" borderId="0" xfId="2" applyFont="1"/>
    <xf numFmtId="0" fontId="6" fillId="2" borderId="1" xfId="0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9" fontId="6" fillId="2" borderId="1" xfId="2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5"/>
  <sheetViews>
    <sheetView tabSelected="1" zoomScaleNormal="100" workbookViewId="0">
      <pane xSplit="2" ySplit="1" topLeftCell="C119" activePane="bottomRight" state="frozen"/>
      <selection pane="topRight" activeCell="C1" sqref="C1"/>
      <selection pane="bottomLeft" activeCell="A2" sqref="A2"/>
      <selection pane="bottomRight" activeCell="F157" sqref="F157"/>
    </sheetView>
  </sheetViews>
  <sheetFormatPr defaultRowHeight="12.75" x14ac:dyDescent="0.2"/>
  <cols>
    <col min="1" max="1" width="25.85546875" style="2" customWidth="1"/>
    <col min="2" max="2" width="21.140625" style="2" customWidth="1"/>
    <col min="3" max="3" width="32.85546875" style="2" customWidth="1"/>
    <col min="4" max="4" width="13.140625" style="3" customWidth="1"/>
    <col min="5" max="5" width="13.28515625" style="4" customWidth="1"/>
    <col min="6" max="6" width="11.7109375" style="4" bestFit="1" customWidth="1"/>
    <col min="7" max="7" width="9.140625" style="5"/>
    <col min="8" max="8" width="9.140625" style="6"/>
  </cols>
  <sheetData>
    <row r="1" spans="1:8" s="1" customFormat="1" ht="42" customHeight="1" x14ac:dyDescent="0.2">
      <c r="A1" s="43" t="s">
        <v>0</v>
      </c>
      <c r="B1" s="43" t="s">
        <v>1</v>
      </c>
      <c r="C1" s="43" t="s">
        <v>2</v>
      </c>
      <c r="D1" s="44" t="s">
        <v>3</v>
      </c>
      <c r="E1" s="45" t="s">
        <v>4</v>
      </c>
      <c r="F1" s="45" t="s">
        <v>5</v>
      </c>
      <c r="G1" s="46" t="s">
        <v>234</v>
      </c>
      <c r="H1" s="43" t="s">
        <v>6</v>
      </c>
    </row>
    <row r="2" spans="1:8" ht="89.25" x14ac:dyDescent="0.2">
      <c r="A2" t="s">
        <v>7</v>
      </c>
      <c r="B2" s="2" t="s">
        <v>8</v>
      </c>
      <c r="C2" s="2" t="s">
        <v>9</v>
      </c>
      <c r="D2" s="3">
        <v>7614</v>
      </c>
      <c r="E2" s="4">
        <v>284369</v>
      </c>
      <c r="F2" s="4">
        <v>79947</v>
      </c>
      <c r="G2" s="5">
        <f t="shared" ref="G2:G65" si="0">F2/E2</f>
        <v>0.28113823940021593</v>
      </c>
      <c r="H2" s="6">
        <v>1</v>
      </c>
    </row>
    <row r="3" spans="1:8" x14ac:dyDescent="0.2">
      <c r="A3" t="s">
        <v>10</v>
      </c>
      <c r="B3" s="2" t="s">
        <v>11</v>
      </c>
      <c r="C3" s="2" t="s">
        <v>11</v>
      </c>
      <c r="D3" s="3">
        <v>499</v>
      </c>
      <c r="E3" s="4">
        <v>175392</v>
      </c>
      <c r="F3" s="4">
        <v>75000</v>
      </c>
      <c r="G3" s="5">
        <f t="shared" si="0"/>
        <v>0.42761357416529833</v>
      </c>
      <c r="H3" s="6">
        <v>1</v>
      </c>
    </row>
    <row r="4" spans="1:8" ht="114.75" x14ac:dyDescent="0.2">
      <c r="A4" t="s">
        <v>12</v>
      </c>
      <c r="B4" s="2" t="s">
        <v>13</v>
      </c>
      <c r="C4" s="7" t="s">
        <v>14</v>
      </c>
      <c r="D4" s="3">
        <v>4000</v>
      </c>
      <c r="E4" s="4">
        <v>518875</v>
      </c>
      <c r="F4" s="4">
        <v>368377</v>
      </c>
      <c r="G4" s="5">
        <f t="shared" si="0"/>
        <v>0.709953264273669</v>
      </c>
      <c r="H4" s="6">
        <v>1</v>
      </c>
    </row>
    <row r="5" spans="1:8" x14ac:dyDescent="0.2">
      <c r="A5" t="s">
        <v>15</v>
      </c>
      <c r="B5" s="2" t="s">
        <v>16</v>
      </c>
      <c r="C5" s="2" t="s">
        <v>17</v>
      </c>
      <c r="D5" s="3">
        <v>634</v>
      </c>
      <c r="E5" s="4">
        <v>83200</v>
      </c>
      <c r="F5" s="4">
        <v>62400</v>
      </c>
      <c r="G5" s="5">
        <f t="shared" si="0"/>
        <v>0.75</v>
      </c>
      <c r="H5" s="6">
        <v>1</v>
      </c>
    </row>
    <row r="6" spans="1:8" ht="38.25" x14ac:dyDescent="0.2">
      <c r="A6" t="s">
        <v>18</v>
      </c>
      <c r="B6" s="2" t="s">
        <v>19</v>
      </c>
      <c r="C6" s="2" t="s">
        <v>20</v>
      </c>
      <c r="D6" s="3">
        <v>810</v>
      </c>
      <c r="E6" s="4">
        <v>325000</v>
      </c>
      <c r="F6" s="4">
        <v>115000</v>
      </c>
      <c r="G6" s="5">
        <f t="shared" si="0"/>
        <v>0.35384615384615387</v>
      </c>
      <c r="H6" s="6">
        <v>1</v>
      </c>
    </row>
    <row r="7" spans="1:8" ht="25.5" x14ac:dyDescent="0.2">
      <c r="A7" t="s">
        <v>21</v>
      </c>
      <c r="B7" s="2" t="s">
        <v>22</v>
      </c>
      <c r="C7" s="2" t="s">
        <v>23</v>
      </c>
      <c r="D7" s="3">
        <v>279</v>
      </c>
      <c r="E7" s="4">
        <v>143500</v>
      </c>
      <c r="F7" s="4">
        <v>38000</v>
      </c>
      <c r="G7" s="5">
        <f t="shared" si="0"/>
        <v>0.26480836236933797</v>
      </c>
      <c r="H7" s="6">
        <v>1</v>
      </c>
    </row>
    <row r="8" spans="1:8" x14ac:dyDescent="0.2">
      <c r="A8" s="2" t="s">
        <v>7</v>
      </c>
      <c r="B8" s="2" t="s">
        <v>24</v>
      </c>
      <c r="C8" s="2" t="s">
        <v>24</v>
      </c>
      <c r="D8" s="3">
        <v>453</v>
      </c>
      <c r="E8" s="4">
        <v>150428</v>
      </c>
      <c r="F8" s="4">
        <v>45078</v>
      </c>
      <c r="G8" s="5">
        <f t="shared" si="0"/>
        <v>0.29966495599223547</v>
      </c>
      <c r="H8" s="6">
        <v>2</v>
      </c>
    </row>
    <row r="9" spans="1:8" ht="127.5" x14ac:dyDescent="0.2">
      <c r="A9" s="2" t="s">
        <v>7</v>
      </c>
      <c r="B9" s="2" t="s">
        <v>25</v>
      </c>
      <c r="C9" s="2" t="s">
        <v>26</v>
      </c>
      <c r="D9" s="3">
        <v>5785</v>
      </c>
      <c r="E9" s="4">
        <v>1868091</v>
      </c>
      <c r="F9" s="4">
        <f>560427.3-27787.5</f>
        <v>532639.80000000005</v>
      </c>
      <c r="G9" s="5">
        <f t="shared" si="0"/>
        <v>0.28512518929752356</v>
      </c>
      <c r="H9" s="6">
        <v>2</v>
      </c>
    </row>
    <row r="10" spans="1:8" ht="49.5" customHeight="1" x14ac:dyDescent="0.2">
      <c r="A10" s="2" t="s">
        <v>27</v>
      </c>
      <c r="B10" s="2" t="s">
        <v>28</v>
      </c>
      <c r="C10" s="2" t="s">
        <v>29</v>
      </c>
      <c r="D10" s="47"/>
      <c r="E10" s="4">
        <v>724080.06</v>
      </c>
      <c r="F10" s="4">
        <v>108612.06</v>
      </c>
      <c r="G10" s="5">
        <f t="shared" si="0"/>
        <v>0.15000007043420033</v>
      </c>
      <c r="H10" s="6">
        <v>2</v>
      </c>
    </row>
    <row r="11" spans="1:8" ht="26.25" customHeight="1" x14ac:dyDescent="0.2">
      <c r="A11" s="2" t="s">
        <v>30</v>
      </c>
      <c r="B11" s="2" t="s">
        <v>31</v>
      </c>
      <c r="C11" s="2" t="s">
        <v>32</v>
      </c>
      <c r="D11" s="3">
        <v>900</v>
      </c>
      <c r="E11" s="4">
        <v>327400</v>
      </c>
      <c r="F11" s="4">
        <v>157300</v>
      </c>
      <c r="G11" s="5">
        <f t="shared" si="0"/>
        <v>0.48045204642638972</v>
      </c>
      <c r="H11" s="6">
        <v>2</v>
      </c>
    </row>
    <row r="12" spans="1:8" ht="89.25" x14ac:dyDescent="0.2">
      <c r="A12" s="2" t="s">
        <v>18</v>
      </c>
      <c r="B12" s="2" t="s">
        <v>33</v>
      </c>
      <c r="C12" s="2" t="s">
        <v>34</v>
      </c>
      <c r="D12" s="3">
        <v>1540</v>
      </c>
      <c r="E12" s="4">
        <v>816420</v>
      </c>
      <c r="F12" s="4">
        <v>346370</v>
      </c>
      <c r="G12" s="5">
        <f t="shared" si="0"/>
        <v>0.42425467283995982</v>
      </c>
      <c r="H12" s="6">
        <v>2</v>
      </c>
    </row>
    <row r="13" spans="1:8" ht="25.5" x14ac:dyDescent="0.2">
      <c r="A13" s="2" t="s">
        <v>35</v>
      </c>
      <c r="B13" s="2" t="s">
        <v>36</v>
      </c>
      <c r="C13" s="2" t="s">
        <v>37</v>
      </c>
      <c r="D13" s="3">
        <v>758</v>
      </c>
      <c r="E13" s="4">
        <v>464498.17</v>
      </c>
      <c r="F13" s="4">
        <v>232250</v>
      </c>
      <c r="G13" s="5">
        <f t="shared" si="0"/>
        <v>0.5000019698678253</v>
      </c>
      <c r="H13" s="9">
        <v>3</v>
      </c>
    </row>
    <row r="14" spans="1:8" x14ac:dyDescent="0.2">
      <c r="A14" s="2" t="s">
        <v>38</v>
      </c>
      <c r="B14" s="2" t="s">
        <v>39</v>
      </c>
      <c r="C14" s="2" t="s">
        <v>39</v>
      </c>
      <c r="D14" s="3">
        <v>238</v>
      </c>
      <c r="E14" s="4">
        <v>105120</v>
      </c>
      <c r="F14" s="4">
        <v>52560</v>
      </c>
      <c r="G14" s="5">
        <f t="shared" si="0"/>
        <v>0.5</v>
      </c>
      <c r="H14" s="9">
        <v>3</v>
      </c>
    </row>
    <row r="15" spans="1:8" ht="25.5" customHeight="1" x14ac:dyDescent="0.2">
      <c r="A15" s="8" t="s">
        <v>40</v>
      </c>
      <c r="B15" s="2" t="s">
        <v>22</v>
      </c>
      <c r="C15" s="2" t="s">
        <v>41</v>
      </c>
      <c r="D15" s="3">
        <v>684</v>
      </c>
      <c r="E15" s="4">
        <v>120000</v>
      </c>
      <c r="F15" s="4">
        <v>52550</v>
      </c>
      <c r="G15" s="5">
        <f t="shared" si="0"/>
        <v>0.43791666666666668</v>
      </c>
      <c r="H15" s="9">
        <v>3</v>
      </c>
    </row>
    <row r="16" spans="1:8" ht="12.75" customHeight="1" x14ac:dyDescent="0.2">
      <c r="A16" s="2" t="s">
        <v>42</v>
      </c>
      <c r="C16" s="2" t="s">
        <v>43</v>
      </c>
      <c r="D16" s="3">
        <v>736</v>
      </c>
      <c r="E16" s="4">
        <v>105500</v>
      </c>
      <c r="F16" s="4">
        <v>52750</v>
      </c>
      <c r="G16" s="5">
        <f t="shared" si="0"/>
        <v>0.5</v>
      </c>
      <c r="H16" s="9">
        <v>3</v>
      </c>
    </row>
    <row r="17" spans="1:8" ht="12.75" customHeight="1" x14ac:dyDescent="0.2">
      <c r="A17" s="2" t="s">
        <v>42</v>
      </c>
      <c r="C17" s="2" t="s">
        <v>44</v>
      </c>
      <c r="D17" s="3">
        <v>221</v>
      </c>
      <c r="E17" s="4">
        <v>157500</v>
      </c>
      <c r="F17" s="4">
        <v>78750</v>
      </c>
      <c r="G17" s="5">
        <f t="shared" si="0"/>
        <v>0.5</v>
      </c>
      <c r="H17" s="9">
        <v>3</v>
      </c>
    </row>
    <row r="18" spans="1:8" ht="18" customHeight="1" x14ac:dyDescent="0.2">
      <c r="A18" s="2" t="s">
        <v>42</v>
      </c>
      <c r="C18" s="2" t="s">
        <v>45</v>
      </c>
      <c r="D18" s="3">
        <v>312</v>
      </c>
      <c r="E18" s="4">
        <v>97500</v>
      </c>
      <c r="F18" s="4">
        <v>48750</v>
      </c>
      <c r="G18" s="5">
        <f t="shared" si="0"/>
        <v>0.5</v>
      </c>
      <c r="H18" s="9">
        <v>3</v>
      </c>
    </row>
    <row r="19" spans="1:8" ht="15.75" customHeight="1" x14ac:dyDescent="0.2">
      <c r="A19" s="2" t="s">
        <v>42</v>
      </c>
      <c r="C19" s="2" t="s">
        <v>46</v>
      </c>
      <c r="D19" s="3">
        <v>836</v>
      </c>
      <c r="E19" s="4">
        <v>99000</v>
      </c>
      <c r="F19" s="4">
        <v>49500</v>
      </c>
      <c r="G19" s="5">
        <f t="shared" si="0"/>
        <v>0.5</v>
      </c>
      <c r="H19" s="9">
        <v>3</v>
      </c>
    </row>
    <row r="20" spans="1:8" ht="16.5" customHeight="1" x14ac:dyDescent="0.2">
      <c r="A20" s="2" t="s">
        <v>42</v>
      </c>
      <c r="C20" s="2" t="s">
        <v>47</v>
      </c>
      <c r="D20" s="3">
        <v>442</v>
      </c>
      <c r="E20" s="4">
        <v>85500</v>
      </c>
      <c r="F20" s="4">
        <v>42750</v>
      </c>
      <c r="G20" s="5">
        <f t="shared" si="0"/>
        <v>0.5</v>
      </c>
      <c r="H20" s="9">
        <v>3</v>
      </c>
    </row>
    <row r="21" spans="1:8" ht="17.25" customHeight="1" x14ac:dyDescent="0.2">
      <c r="A21" s="10" t="s">
        <v>48</v>
      </c>
      <c r="B21"/>
      <c r="C21" t="s">
        <v>49</v>
      </c>
      <c r="D21" s="3">
        <v>375</v>
      </c>
      <c r="E21" s="4">
        <v>100000</v>
      </c>
      <c r="F21" s="4">
        <f>50000+23079.88</f>
        <v>73079.88</v>
      </c>
      <c r="G21" s="5">
        <f t="shared" si="0"/>
        <v>0.73079880000000008</v>
      </c>
      <c r="H21" s="9">
        <v>4</v>
      </c>
    </row>
    <row r="22" spans="1:8" x14ac:dyDescent="0.2">
      <c r="A22" t="s">
        <v>50</v>
      </c>
      <c r="B22" t="s">
        <v>51</v>
      </c>
      <c r="C22" t="s">
        <v>52</v>
      </c>
      <c r="D22" s="3">
        <v>69</v>
      </c>
      <c r="E22" s="4">
        <v>94230.63</v>
      </c>
      <c r="F22" s="4">
        <v>65961.440000000002</v>
      </c>
      <c r="G22" s="5">
        <f t="shared" si="0"/>
        <v>0.69999998938773944</v>
      </c>
      <c r="H22" s="9">
        <v>4</v>
      </c>
    </row>
    <row r="23" spans="1:8" x14ac:dyDescent="0.2">
      <c r="A23" t="s">
        <v>53</v>
      </c>
      <c r="B23" t="s">
        <v>54</v>
      </c>
      <c r="C23" t="s">
        <v>55</v>
      </c>
      <c r="D23" s="3">
        <v>120</v>
      </c>
      <c r="E23" s="4">
        <v>84700</v>
      </c>
      <c r="F23" s="4">
        <v>27500</v>
      </c>
      <c r="G23" s="5">
        <f t="shared" si="0"/>
        <v>0.32467532467532467</v>
      </c>
      <c r="H23" s="9">
        <v>4</v>
      </c>
    </row>
    <row r="24" spans="1:8" x14ac:dyDescent="0.2">
      <c r="A24" t="s">
        <v>56</v>
      </c>
      <c r="B24" t="s">
        <v>57</v>
      </c>
      <c r="C24" s="11" t="s">
        <v>57</v>
      </c>
      <c r="D24" s="3">
        <v>60</v>
      </c>
      <c r="E24" s="4">
        <v>43980</v>
      </c>
      <c r="F24" s="4">
        <v>26450</v>
      </c>
      <c r="G24" s="5">
        <f t="shared" si="0"/>
        <v>0.60140973169622558</v>
      </c>
      <c r="H24" s="9">
        <v>4</v>
      </c>
    </row>
    <row r="25" spans="1:8" x14ac:dyDescent="0.2">
      <c r="A25" t="s">
        <v>56</v>
      </c>
      <c r="B25" t="s">
        <v>58</v>
      </c>
      <c r="C25" t="s">
        <v>58</v>
      </c>
      <c r="D25" s="3">
        <v>50</v>
      </c>
      <c r="E25" s="4">
        <v>43920</v>
      </c>
      <c r="F25" s="4">
        <v>27570</v>
      </c>
      <c r="G25" s="5">
        <f t="shared" si="0"/>
        <v>0.62773224043715847</v>
      </c>
      <c r="H25" s="9">
        <v>4</v>
      </c>
    </row>
    <row r="26" spans="1:8" x14ac:dyDescent="0.2">
      <c r="A26" t="s">
        <v>56</v>
      </c>
      <c r="B26" t="s">
        <v>58</v>
      </c>
      <c r="C26" t="s">
        <v>58</v>
      </c>
      <c r="D26" s="3">
        <v>70</v>
      </c>
      <c r="E26" s="4">
        <v>32080</v>
      </c>
      <c r="F26" s="4">
        <v>15970</v>
      </c>
      <c r="G26" s="5">
        <f t="shared" si="0"/>
        <v>0.49781795511221943</v>
      </c>
      <c r="H26" s="9">
        <v>4</v>
      </c>
    </row>
    <row r="27" spans="1:8" x14ac:dyDescent="0.2">
      <c r="A27" t="s">
        <v>56</v>
      </c>
      <c r="B27" s="11" t="s">
        <v>59</v>
      </c>
      <c r="C27" s="11" t="s">
        <v>59</v>
      </c>
      <c r="D27" s="3">
        <v>100</v>
      </c>
      <c r="E27" s="4">
        <v>32260</v>
      </c>
      <c r="F27" s="4">
        <v>16060</v>
      </c>
      <c r="G27" s="5">
        <f t="shared" si="0"/>
        <v>0.49783013019218847</v>
      </c>
      <c r="H27" s="9">
        <v>4</v>
      </c>
    </row>
    <row r="28" spans="1:8" x14ac:dyDescent="0.2">
      <c r="A28" t="s">
        <v>56</v>
      </c>
      <c r="B28" s="11" t="s">
        <v>60</v>
      </c>
      <c r="C28" s="11" t="s">
        <v>60</v>
      </c>
      <c r="D28" s="3">
        <v>100</v>
      </c>
      <c r="E28" s="4">
        <v>43200</v>
      </c>
      <c r="F28" s="4">
        <v>21100</v>
      </c>
      <c r="G28" s="5">
        <f t="shared" si="0"/>
        <v>0.48842592592592593</v>
      </c>
      <c r="H28" s="9">
        <v>4</v>
      </c>
    </row>
    <row r="29" spans="1:8" x14ac:dyDescent="0.2">
      <c r="A29" t="s">
        <v>56</v>
      </c>
      <c r="B29" s="11" t="s">
        <v>61</v>
      </c>
      <c r="C29" s="11" t="s">
        <v>61</v>
      </c>
      <c r="D29" s="3">
        <v>250</v>
      </c>
      <c r="E29" s="4">
        <v>63520</v>
      </c>
      <c r="F29" s="4">
        <v>31420</v>
      </c>
      <c r="G29" s="5">
        <f t="shared" si="0"/>
        <v>0.49464735516372799</v>
      </c>
      <c r="H29" s="9">
        <v>4</v>
      </c>
    </row>
    <row r="30" spans="1:8" x14ac:dyDescent="0.2">
      <c r="A30" t="s">
        <v>56</v>
      </c>
      <c r="B30" s="11" t="s">
        <v>62</v>
      </c>
      <c r="C30" s="11" t="s">
        <v>62</v>
      </c>
      <c r="D30" s="3">
        <v>200</v>
      </c>
      <c r="E30" s="4">
        <v>52180</v>
      </c>
      <c r="F30" s="4">
        <v>25950</v>
      </c>
      <c r="G30" s="5">
        <f t="shared" si="0"/>
        <v>0.49731697968570332</v>
      </c>
      <c r="H30" s="9">
        <v>4</v>
      </c>
    </row>
    <row r="31" spans="1:8" x14ac:dyDescent="0.2">
      <c r="A31" t="s">
        <v>56</v>
      </c>
      <c r="B31" s="11" t="s">
        <v>62</v>
      </c>
      <c r="C31" s="11" t="s">
        <v>62</v>
      </c>
      <c r="D31" s="3">
        <v>100</v>
      </c>
      <c r="E31" s="4">
        <v>41460</v>
      </c>
      <c r="F31" s="4">
        <v>19960</v>
      </c>
      <c r="G31" s="5">
        <f t="shared" si="0"/>
        <v>0.4814278822961891</v>
      </c>
      <c r="H31" s="9">
        <v>4</v>
      </c>
    </row>
    <row r="32" spans="1:8" x14ac:dyDescent="0.2">
      <c r="A32" t="s">
        <v>56</v>
      </c>
      <c r="B32" s="11" t="s">
        <v>62</v>
      </c>
      <c r="C32" s="11" t="s">
        <v>62</v>
      </c>
      <c r="D32" s="3">
        <v>100</v>
      </c>
      <c r="E32" s="4">
        <v>43300</v>
      </c>
      <c r="F32" s="4">
        <v>21100</v>
      </c>
      <c r="G32" s="5">
        <f t="shared" si="0"/>
        <v>0.48729792147806006</v>
      </c>
      <c r="H32" s="9">
        <v>4</v>
      </c>
    </row>
    <row r="33" spans="1:8" x14ac:dyDescent="0.2">
      <c r="A33" t="s">
        <v>56</v>
      </c>
      <c r="B33" t="s">
        <v>60</v>
      </c>
      <c r="C33" s="11" t="s">
        <v>60</v>
      </c>
      <c r="D33" s="3">
        <v>60</v>
      </c>
      <c r="E33" s="4">
        <v>47280</v>
      </c>
      <c r="F33" s="4">
        <v>20530</v>
      </c>
      <c r="G33" s="5">
        <f t="shared" si="0"/>
        <v>0.43422165820642977</v>
      </c>
      <c r="H33" s="9">
        <v>4</v>
      </c>
    </row>
    <row r="34" spans="1:8" x14ac:dyDescent="0.2">
      <c r="A34" t="s">
        <v>56</v>
      </c>
      <c r="B34" t="s">
        <v>63</v>
      </c>
      <c r="C34" t="s">
        <v>63</v>
      </c>
      <c r="D34" s="3">
        <v>70</v>
      </c>
      <c r="E34" s="4">
        <v>45880</v>
      </c>
      <c r="F34" s="4">
        <v>22470</v>
      </c>
      <c r="G34" s="5">
        <f t="shared" si="0"/>
        <v>0.48975588491717525</v>
      </c>
      <c r="H34" s="9">
        <v>4</v>
      </c>
    </row>
    <row r="35" spans="1:8" x14ac:dyDescent="0.2">
      <c r="A35" t="s">
        <v>56</v>
      </c>
      <c r="B35" s="11" t="s">
        <v>64</v>
      </c>
      <c r="C35" s="11" t="s">
        <v>64</v>
      </c>
      <c r="D35" s="3">
        <v>300</v>
      </c>
      <c r="E35" s="4">
        <v>60140</v>
      </c>
      <c r="F35" s="4">
        <v>27040</v>
      </c>
      <c r="G35" s="5">
        <f t="shared" si="0"/>
        <v>0.44961755902893247</v>
      </c>
      <c r="H35" s="9">
        <v>4</v>
      </c>
    </row>
    <row r="36" spans="1:8" x14ac:dyDescent="0.2">
      <c r="A36" t="s">
        <v>56</v>
      </c>
      <c r="B36" s="12" t="s">
        <v>65</v>
      </c>
      <c r="C36" s="12" t="s">
        <v>65</v>
      </c>
      <c r="D36" s="3">
        <v>150</v>
      </c>
      <c r="E36" s="4">
        <v>42680</v>
      </c>
      <c r="F36" s="4">
        <v>21130</v>
      </c>
      <c r="G36" s="5">
        <f t="shared" si="0"/>
        <v>0.49507966260543579</v>
      </c>
      <c r="H36" s="9">
        <v>4</v>
      </c>
    </row>
    <row r="37" spans="1:8" x14ac:dyDescent="0.2">
      <c r="A37" t="s">
        <v>56</v>
      </c>
      <c r="B37" s="11" t="s">
        <v>64</v>
      </c>
      <c r="C37" s="11" t="s">
        <v>64</v>
      </c>
      <c r="D37" s="3">
        <v>100</v>
      </c>
      <c r="E37" s="4">
        <v>45260</v>
      </c>
      <c r="F37" s="4">
        <v>21810</v>
      </c>
      <c r="G37" s="5">
        <f t="shared" si="0"/>
        <v>0.48188245691559878</v>
      </c>
      <c r="H37" s="9">
        <v>4</v>
      </c>
    </row>
    <row r="38" spans="1:8" x14ac:dyDescent="0.2">
      <c r="A38" t="s">
        <v>56</v>
      </c>
      <c r="B38" s="11" t="s">
        <v>64</v>
      </c>
      <c r="C38" s="11" t="s">
        <v>64</v>
      </c>
      <c r="D38" s="3">
        <v>150</v>
      </c>
      <c r="E38" s="4">
        <v>44520</v>
      </c>
      <c r="F38" s="4">
        <v>21770</v>
      </c>
      <c r="G38" s="5">
        <f t="shared" si="0"/>
        <v>0.4889937106918239</v>
      </c>
      <c r="H38" s="9">
        <v>4</v>
      </c>
    </row>
    <row r="39" spans="1:8" x14ac:dyDescent="0.2">
      <c r="A39" t="s">
        <v>56</v>
      </c>
      <c r="B39" s="11" t="s">
        <v>66</v>
      </c>
      <c r="C39" s="11" t="s">
        <v>135</v>
      </c>
      <c r="D39" s="3">
        <v>133</v>
      </c>
      <c r="E39" s="4">
        <v>183970</v>
      </c>
      <c r="F39" s="4">
        <v>100980</v>
      </c>
      <c r="G39" s="5">
        <f t="shared" si="0"/>
        <v>0.54889384138718267</v>
      </c>
      <c r="H39" s="9">
        <v>4</v>
      </c>
    </row>
    <row r="40" spans="1:8" x14ac:dyDescent="0.2">
      <c r="A40" t="s">
        <v>56</v>
      </c>
      <c r="B40" s="11" t="s">
        <v>66</v>
      </c>
      <c r="C40" s="11" t="s">
        <v>136</v>
      </c>
      <c r="H40" s="9">
        <v>4</v>
      </c>
    </row>
    <row r="41" spans="1:8" ht="30" customHeight="1" x14ac:dyDescent="0.2">
      <c r="A41" t="s">
        <v>56</v>
      </c>
      <c r="B41" s="13" t="s">
        <v>67</v>
      </c>
      <c r="C41" s="14" t="s">
        <v>68</v>
      </c>
      <c r="E41" s="15">
        <f>SUM(E24:E40)</f>
        <v>865630</v>
      </c>
      <c r="F41" s="15">
        <f>SUM(F24:F40)</f>
        <v>441310</v>
      </c>
      <c r="H41" s="9">
        <v>4</v>
      </c>
    </row>
    <row r="42" spans="1:8" x14ac:dyDescent="0.2">
      <c r="A42" t="s">
        <v>69</v>
      </c>
      <c r="B42" s="12" t="s">
        <v>51</v>
      </c>
      <c r="C42" s="12" t="s">
        <v>70</v>
      </c>
      <c r="D42" s="3">
        <v>43</v>
      </c>
      <c r="E42" s="4">
        <v>87260</v>
      </c>
      <c r="F42" s="4">
        <v>66010</v>
      </c>
      <c r="G42" s="5">
        <f t="shared" si="0"/>
        <v>0.75647490258996108</v>
      </c>
      <c r="H42" s="9">
        <v>4</v>
      </c>
    </row>
    <row r="43" spans="1:8" x14ac:dyDescent="0.2">
      <c r="A43" t="s">
        <v>71</v>
      </c>
      <c r="B43" t="s">
        <v>53</v>
      </c>
      <c r="C43" t="s">
        <v>72</v>
      </c>
      <c r="D43" s="3">
        <v>350</v>
      </c>
      <c r="E43" s="4">
        <v>275000</v>
      </c>
      <c r="F43" s="4">
        <v>113889.35</v>
      </c>
      <c r="G43" s="5">
        <f t="shared" si="0"/>
        <v>0.41414309090909091</v>
      </c>
      <c r="H43" s="9">
        <v>4</v>
      </c>
    </row>
    <row r="44" spans="1:8" x14ac:dyDescent="0.2">
      <c r="A44" s="16" t="s">
        <v>50</v>
      </c>
      <c r="B44" t="s">
        <v>51</v>
      </c>
      <c r="C44" t="s">
        <v>73</v>
      </c>
      <c r="D44" s="17">
        <v>44</v>
      </c>
      <c r="E44" s="4">
        <v>44804</v>
      </c>
      <c r="F44" s="4">
        <v>21846.55</v>
      </c>
      <c r="G44" s="5">
        <f t="shared" si="0"/>
        <v>0.48760266940451746</v>
      </c>
      <c r="H44" s="9">
        <v>5</v>
      </c>
    </row>
    <row r="45" spans="1:8" x14ac:dyDescent="0.2">
      <c r="A45" s="16" t="s">
        <v>50</v>
      </c>
      <c r="B45" t="s">
        <v>51</v>
      </c>
      <c r="C45" t="s">
        <v>52</v>
      </c>
      <c r="D45" s="17">
        <v>45</v>
      </c>
      <c r="E45" s="4">
        <v>94991</v>
      </c>
      <c r="F45" s="4">
        <f>90441.33-6699.86</f>
        <v>83741.47</v>
      </c>
      <c r="G45" s="5">
        <f t="shared" si="0"/>
        <v>0.88157267530608163</v>
      </c>
      <c r="H45" s="9">
        <v>5</v>
      </c>
    </row>
    <row r="46" spans="1:8" x14ac:dyDescent="0.2">
      <c r="A46" s="16" t="s">
        <v>74</v>
      </c>
      <c r="B46" t="s">
        <v>51</v>
      </c>
      <c r="C46" t="s">
        <v>75</v>
      </c>
      <c r="D46" s="17">
        <v>82</v>
      </c>
      <c r="E46" s="4">
        <v>187391.72</v>
      </c>
      <c r="F46" s="4">
        <v>166891.72</v>
      </c>
      <c r="G46" s="5">
        <f t="shared" si="0"/>
        <v>0.89060349091197843</v>
      </c>
      <c r="H46" s="9">
        <v>5</v>
      </c>
    </row>
    <row r="47" spans="1:8" x14ac:dyDescent="0.2">
      <c r="A47" s="16" t="s">
        <v>74</v>
      </c>
      <c r="B47" t="s">
        <v>51</v>
      </c>
      <c r="C47" t="s">
        <v>76</v>
      </c>
      <c r="D47" s="17">
        <v>52</v>
      </c>
      <c r="E47" s="4">
        <v>79796.2</v>
      </c>
      <c r="F47" s="4">
        <v>65946</v>
      </c>
      <c r="G47" s="5">
        <f t="shared" si="0"/>
        <v>0.82643033126890753</v>
      </c>
      <c r="H47" s="9">
        <v>5</v>
      </c>
    </row>
    <row r="48" spans="1:8" x14ac:dyDescent="0.2">
      <c r="A48" s="16" t="s">
        <v>77</v>
      </c>
      <c r="B48" t="s">
        <v>78</v>
      </c>
      <c r="C48" t="s">
        <v>78</v>
      </c>
      <c r="D48" s="17">
        <v>16</v>
      </c>
      <c r="E48" s="4">
        <f>64140+7183.56</f>
        <v>71323.56</v>
      </c>
      <c r="F48" s="4">
        <v>51312</v>
      </c>
      <c r="G48" s="5">
        <f t="shared" si="0"/>
        <v>0.71942567084424835</v>
      </c>
      <c r="H48" s="9">
        <v>5</v>
      </c>
    </row>
    <row r="49" spans="1:8" ht="12.75" customHeight="1" x14ac:dyDescent="0.2">
      <c r="A49" s="16" t="s">
        <v>79</v>
      </c>
      <c r="B49"/>
      <c r="C49" t="s">
        <v>80</v>
      </c>
      <c r="D49" s="17">
        <v>215</v>
      </c>
      <c r="E49" s="4">
        <v>365860</v>
      </c>
      <c r="F49" s="4">
        <v>271596</v>
      </c>
      <c r="G49" s="5">
        <f t="shared" si="0"/>
        <v>0.74234953260810144</v>
      </c>
      <c r="H49" s="9">
        <v>5</v>
      </c>
    </row>
    <row r="50" spans="1:8" x14ac:dyDescent="0.2">
      <c r="A50" s="16" t="s">
        <v>81</v>
      </c>
      <c r="B50" t="s">
        <v>51</v>
      </c>
      <c r="C50" t="s">
        <v>82</v>
      </c>
      <c r="D50" s="17">
        <v>38</v>
      </c>
      <c r="E50" s="4">
        <v>56353</v>
      </c>
      <c r="F50" s="4">
        <v>46323</v>
      </c>
      <c r="G50" s="5">
        <f t="shared" si="0"/>
        <v>0.82201479956701506</v>
      </c>
      <c r="H50" s="9">
        <v>5</v>
      </c>
    </row>
    <row r="51" spans="1:8" x14ac:dyDescent="0.2">
      <c r="A51" s="16" t="s">
        <v>83</v>
      </c>
      <c r="B51"/>
      <c r="C51" t="s">
        <v>84</v>
      </c>
      <c r="D51" s="17">
        <v>238</v>
      </c>
      <c r="E51" s="4">
        <v>336888</v>
      </c>
      <c r="F51" s="4">
        <v>168444</v>
      </c>
      <c r="G51" s="5">
        <f t="shared" si="0"/>
        <v>0.5</v>
      </c>
      <c r="H51" s="9">
        <v>5</v>
      </c>
    </row>
    <row r="52" spans="1:8" x14ac:dyDescent="0.2">
      <c r="A52" s="16" t="s">
        <v>85</v>
      </c>
      <c r="B52"/>
      <c r="C52" t="s">
        <v>86</v>
      </c>
      <c r="D52" s="17">
        <v>265</v>
      </c>
      <c r="E52" s="4">
        <v>349250</v>
      </c>
      <c r="F52" s="4">
        <v>174625</v>
      </c>
      <c r="G52" s="5">
        <f t="shared" si="0"/>
        <v>0.5</v>
      </c>
      <c r="H52" s="9">
        <v>5</v>
      </c>
    </row>
    <row r="53" spans="1:8" x14ac:dyDescent="0.2">
      <c r="A53" s="16" t="s">
        <v>87</v>
      </c>
      <c r="B53"/>
      <c r="C53" t="s">
        <v>88</v>
      </c>
      <c r="D53" s="17">
        <v>75</v>
      </c>
      <c r="E53" s="4">
        <v>15298</v>
      </c>
      <c r="F53" s="4">
        <v>7649</v>
      </c>
      <c r="G53" s="5">
        <f t="shared" si="0"/>
        <v>0.5</v>
      </c>
      <c r="H53" s="9">
        <v>5</v>
      </c>
    </row>
    <row r="54" spans="1:8" x14ac:dyDescent="0.2">
      <c r="A54" s="16" t="s">
        <v>87</v>
      </c>
      <c r="B54"/>
      <c r="C54" t="s">
        <v>89</v>
      </c>
      <c r="D54" s="17">
        <v>325</v>
      </c>
      <c r="E54" s="4">
        <v>39698</v>
      </c>
      <c r="F54" s="4">
        <v>19849</v>
      </c>
      <c r="G54" s="5">
        <f t="shared" si="0"/>
        <v>0.5</v>
      </c>
      <c r="H54" s="9">
        <v>5</v>
      </c>
    </row>
    <row r="55" spans="1:8" x14ac:dyDescent="0.2">
      <c r="A55" s="16" t="s">
        <v>87</v>
      </c>
      <c r="B55"/>
      <c r="C55" t="s">
        <v>90</v>
      </c>
      <c r="D55" s="17">
        <v>150</v>
      </c>
      <c r="E55" s="4">
        <v>26788</v>
      </c>
      <c r="F55" s="4">
        <v>13394</v>
      </c>
      <c r="G55" s="5">
        <f t="shared" si="0"/>
        <v>0.5</v>
      </c>
      <c r="H55" s="9">
        <v>5</v>
      </c>
    </row>
    <row r="56" spans="1:8" x14ac:dyDescent="0.2">
      <c r="A56" t="s">
        <v>7</v>
      </c>
      <c r="B56"/>
      <c r="C56" s="12" t="s">
        <v>91</v>
      </c>
      <c r="D56" s="17">
        <v>30</v>
      </c>
      <c r="E56" s="4">
        <v>105970</v>
      </c>
      <c r="F56" s="4">
        <v>95198</v>
      </c>
      <c r="G56" s="5">
        <f t="shared" si="0"/>
        <v>0.89834858922336513</v>
      </c>
      <c r="H56" s="9">
        <v>6</v>
      </c>
    </row>
    <row r="57" spans="1:8" x14ac:dyDescent="0.2">
      <c r="A57" t="s">
        <v>7</v>
      </c>
      <c r="B57"/>
      <c r="C57" s="12" t="s">
        <v>92</v>
      </c>
      <c r="D57" s="17">
        <v>40</v>
      </c>
      <c r="E57" s="4">
        <v>111115</v>
      </c>
      <c r="F57" s="4">
        <v>67040</v>
      </c>
      <c r="G57" s="5">
        <f t="shared" si="0"/>
        <v>0.60333888313909012</v>
      </c>
      <c r="H57" s="9">
        <v>6</v>
      </c>
    </row>
    <row r="58" spans="1:8" x14ac:dyDescent="0.2">
      <c r="A58" t="s">
        <v>93</v>
      </c>
      <c r="B58" t="s">
        <v>94</v>
      </c>
      <c r="C58" s="12" t="s">
        <v>95</v>
      </c>
      <c r="D58" s="17">
        <v>50</v>
      </c>
      <c r="E58" s="4">
        <v>153105</v>
      </c>
      <c r="F58" s="4">
        <v>75000</v>
      </c>
      <c r="G58" s="5">
        <f t="shared" si="0"/>
        <v>0.48985990006858038</v>
      </c>
      <c r="H58" s="9">
        <v>6</v>
      </c>
    </row>
    <row r="59" spans="1:8" x14ac:dyDescent="0.2">
      <c r="A59" t="s">
        <v>96</v>
      </c>
      <c r="B59" t="s">
        <v>97</v>
      </c>
      <c r="C59" s="12" t="s">
        <v>98</v>
      </c>
      <c r="D59" s="17">
        <v>86</v>
      </c>
      <c r="E59" s="4">
        <v>218108</v>
      </c>
      <c r="F59" s="4">
        <v>152116</v>
      </c>
      <c r="G59" s="5">
        <f t="shared" si="0"/>
        <v>0.69743429860436112</v>
      </c>
      <c r="H59" s="9">
        <v>6</v>
      </c>
    </row>
    <row r="60" spans="1:8" x14ac:dyDescent="0.2">
      <c r="A60" t="s">
        <v>96</v>
      </c>
      <c r="B60" t="s">
        <v>99</v>
      </c>
      <c r="C60" s="12" t="s">
        <v>100</v>
      </c>
      <c r="D60" s="17">
        <v>161</v>
      </c>
      <c r="E60" s="4">
        <v>112400</v>
      </c>
      <c r="F60" s="4">
        <v>84300</v>
      </c>
      <c r="G60" s="5">
        <f t="shared" si="0"/>
        <v>0.75</v>
      </c>
      <c r="H60" s="9">
        <v>6</v>
      </c>
    </row>
    <row r="61" spans="1:8" x14ac:dyDescent="0.2">
      <c r="A61" t="s">
        <v>96</v>
      </c>
      <c r="B61" t="s">
        <v>101</v>
      </c>
      <c r="C61" s="12" t="s">
        <v>102</v>
      </c>
      <c r="D61" s="17">
        <v>52</v>
      </c>
      <c r="E61" s="4">
        <v>93034</v>
      </c>
      <c r="F61" s="4">
        <v>69775</v>
      </c>
      <c r="G61" s="5">
        <f t="shared" si="0"/>
        <v>0.74999462562074082</v>
      </c>
      <c r="H61" s="9">
        <v>6</v>
      </c>
    </row>
    <row r="62" spans="1:8" x14ac:dyDescent="0.2">
      <c r="A62" t="s">
        <v>96</v>
      </c>
      <c r="B62" t="s">
        <v>103</v>
      </c>
      <c r="C62" s="12" t="s">
        <v>104</v>
      </c>
      <c r="D62" s="17">
        <v>67</v>
      </c>
      <c r="E62" s="4">
        <v>96958</v>
      </c>
      <c r="F62" s="4">
        <v>72719</v>
      </c>
      <c r="G62" s="5">
        <f t="shared" si="0"/>
        <v>0.75000515687204772</v>
      </c>
      <c r="H62" s="9">
        <v>6</v>
      </c>
    </row>
    <row r="63" spans="1:8" x14ac:dyDescent="0.2">
      <c r="A63" t="s">
        <v>96</v>
      </c>
      <c r="B63" t="s">
        <v>101</v>
      </c>
      <c r="C63" s="12" t="s">
        <v>105</v>
      </c>
      <c r="D63" s="17">
        <v>161</v>
      </c>
      <c r="E63" s="4">
        <v>42992</v>
      </c>
      <c r="F63" s="4">
        <v>25795</v>
      </c>
      <c r="G63" s="5">
        <f t="shared" si="0"/>
        <v>0.59999534797171572</v>
      </c>
      <c r="H63" s="9">
        <v>6</v>
      </c>
    </row>
    <row r="64" spans="1:8" x14ac:dyDescent="0.2">
      <c r="A64" t="s">
        <v>106</v>
      </c>
      <c r="B64" t="s">
        <v>107</v>
      </c>
      <c r="C64" t="s">
        <v>108</v>
      </c>
      <c r="D64" s="17">
        <v>482</v>
      </c>
      <c r="E64" s="4">
        <v>355000</v>
      </c>
      <c r="F64" s="4">
        <f>0.7*E64</f>
        <v>248499.99999999997</v>
      </c>
      <c r="G64" s="5">
        <f t="shared" si="0"/>
        <v>0.7</v>
      </c>
      <c r="H64" s="9">
        <v>6</v>
      </c>
    </row>
    <row r="65" spans="1:8" ht="25.5" x14ac:dyDescent="0.2">
      <c r="A65" t="s">
        <v>109</v>
      </c>
      <c r="B65" t="s">
        <v>101</v>
      </c>
      <c r="C65" s="14" t="s">
        <v>110</v>
      </c>
      <c r="D65" s="17">
        <v>148</v>
      </c>
      <c r="E65" s="4">
        <v>249267</v>
      </c>
      <c r="F65" s="4">
        <v>124633</v>
      </c>
      <c r="G65" s="5">
        <f t="shared" si="0"/>
        <v>0.49999799411875617</v>
      </c>
      <c r="H65" s="9">
        <v>6</v>
      </c>
    </row>
    <row r="66" spans="1:8" x14ac:dyDescent="0.2">
      <c r="A66" t="s">
        <v>111</v>
      </c>
      <c r="B66" t="s">
        <v>112</v>
      </c>
      <c r="C66" s="12" t="s">
        <v>113</v>
      </c>
      <c r="D66" s="17">
        <v>80</v>
      </c>
      <c r="E66" s="4">
        <v>28880</v>
      </c>
      <c r="F66" s="4">
        <v>14440</v>
      </c>
      <c r="G66" s="5">
        <f t="shared" ref="G66:G128" si="1">F66/E66</f>
        <v>0.5</v>
      </c>
      <c r="H66" s="9">
        <v>6</v>
      </c>
    </row>
    <row r="67" spans="1:8" x14ac:dyDescent="0.2">
      <c r="A67" t="s">
        <v>111</v>
      </c>
      <c r="B67" t="s">
        <v>114</v>
      </c>
      <c r="C67" s="12" t="s">
        <v>115</v>
      </c>
      <c r="D67" s="17">
        <v>60</v>
      </c>
      <c r="E67" s="4">
        <v>31220</v>
      </c>
      <c r="F67" s="4">
        <v>15610</v>
      </c>
      <c r="G67" s="5">
        <f t="shared" si="1"/>
        <v>0.5</v>
      </c>
      <c r="H67" s="9">
        <v>6</v>
      </c>
    </row>
    <row r="68" spans="1:8" x14ac:dyDescent="0.2">
      <c r="A68" t="s">
        <v>111</v>
      </c>
      <c r="B68" s="12" t="s">
        <v>116</v>
      </c>
      <c r="C68" s="12" t="s">
        <v>116</v>
      </c>
      <c r="D68" s="17">
        <v>90</v>
      </c>
      <c r="E68" s="4">
        <v>36210</v>
      </c>
      <c r="F68" s="4">
        <v>18105</v>
      </c>
      <c r="G68" s="5">
        <f t="shared" si="1"/>
        <v>0.5</v>
      </c>
      <c r="H68" s="9">
        <v>6</v>
      </c>
    </row>
    <row r="69" spans="1:8" x14ac:dyDescent="0.2">
      <c r="A69" t="s">
        <v>56</v>
      </c>
      <c r="B69" t="s">
        <v>117</v>
      </c>
      <c r="C69" t="s">
        <v>118</v>
      </c>
      <c r="D69" s="17">
        <v>65</v>
      </c>
      <c r="E69" s="4">
        <v>38350</v>
      </c>
      <c r="F69" s="4">
        <v>28732</v>
      </c>
      <c r="G69" s="5">
        <f t="shared" si="1"/>
        <v>0.74920469361147324</v>
      </c>
      <c r="H69" s="9">
        <v>6</v>
      </c>
    </row>
    <row r="70" spans="1:8" x14ac:dyDescent="0.2">
      <c r="A70" t="s">
        <v>56</v>
      </c>
      <c r="B70" t="s">
        <v>117</v>
      </c>
      <c r="C70" t="s">
        <v>119</v>
      </c>
      <c r="D70" s="17">
        <v>50</v>
      </c>
      <c r="E70" s="4">
        <v>35432</v>
      </c>
      <c r="F70" s="4">
        <v>22395</v>
      </c>
      <c r="G70" s="5">
        <f t="shared" si="1"/>
        <v>0.63205576879656811</v>
      </c>
      <c r="H70" s="9">
        <v>6</v>
      </c>
    </row>
    <row r="71" spans="1:8" x14ac:dyDescent="0.2">
      <c r="A71" t="s">
        <v>56</v>
      </c>
      <c r="B71" t="s">
        <v>117</v>
      </c>
      <c r="C71" t="s">
        <v>120</v>
      </c>
      <c r="D71" s="17">
        <v>65</v>
      </c>
      <c r="E71" s="4">
        <v>17366</v>
      </c>
      <c r="F71" s="4">
        <v>7500</v>
      </c>
      <c r="G71" s="5">
        <f t="shared" si="1"/>
        <v>0.43187838304733389</v>
      </c>
      <c r="H71" s="9">
        <v>6</v>
      </c>
    </row>
    <row r="72" spans="1:8" x14ac:dyDescent="0.2">
      <c r="A72" t="s">
        <v>56</v>
      </c>
      <c r="B72" t="s">
        <v>121</v>
      </c>
      <c r="C72" t="s">
        <v>122</v>
      </c>
      <c r="D72" s="17">
        <v>80</v>
      </c>
      <c r="E72" s="4">
        <v>17906</v>
      </c>
      <c r="F72" s="4">
        <v>6100</v>
      </c>
      <c r="G72" s="5">
        <f t="shared" si="1"/>
        <v>0.3406679325365799</v>
      </c>
      <c r="H72" s="9">
        <v>6</v>
      </c>
    </row>
    <row r="73" spans="1:8" x14ac:dyDescent="0.2">
      <c r="A73" t="s">
        <v>56</v>
      </c>
      <c r="B73" t="s">
        <v>123</v>
      </c>
      <c r="C73" t="s">
        <v>124</v>
      </c>
      <c r="D73" s="17">
        <v>50</v>
      </c>
      <c r="E73" s="4">
        <v>16826</v>
      </c>
      <c r="F73" s="4">
        <v>8826</v>
      </c>
      <c r="G73" s="5">
        <f t="shared" si="1"/>
        <v>0.52454534648757878</v>
      </c>
      <c r="H73" s="9">
        <v>6</v>
      </c>
    </row>
    <row r="74" spans="1:8" x14ac:dyDescent="0.2">
      <c r="A74" t="s">
        <v>56</v>
      </c>
      <c r="B74" t="s">
        <v>123</v>
      </c>
      <c r="C74" s="12" t="s">
        <v>125</v>
      </c>
      <c r="D74" s="17">
        <v>65</v>
      </c>
      <c r="E74" s="4">
        <v>58808</v>
      </c>
      <c r="F74" s="4">
        <v>47676</v>
      </c>
      <c r="G74" s="5">
        <f t="shared" si="1"/>
        <v>0.81070602639096723</v>
      </c>
      <c r="H74" s="9">
        <v>6</v>
      </c>
    </row>
    <row r="75" spans="1:8" x14ac:dyDescent="0.2">
      <c r="A75" t="s">
        <v>56</v>
      </c>
      <c r="B75" t="s">
        <v>126</v>
      </c>
      <c r="C75" t="s">
        <v>127</v>
      </c>
      <c r="D75" s="17">
        <v>80</v>
      </c>
      <c r="E75" s="4">
        <f>17906+11000</f>
        <v>28906</v>
      </c>
      <c r="F75" s="4">
        <f>5090+3080</f>
        <v>8170</v>
      </c>
      <c r="G75" s="5">
        <f>F75/E75</f>
        <v>0.28264028229433336</v>
      </c>
      <c r="H75" s="9">
        <v>6</v>
      </c>
    </row>
    <row r="76" spans="1:8" x14ac:dyDescent="0.2">
      <c r="A76" t="s">
        <v>56</v>
      </c>
      <c r="B76" t="s">
        <v>128</v>
      </c>
      <c r="C76" s="12" t="s">
        <v>129</v>
      </c>
      <c r="D76" s="17">
        <v>65</v>
      </c>
      <c r="E76" s="4">
        <f>35162+11000</f>
        <v>46162</v>
      </c>
      <c r="F76" s="4">
        <f>24110+7590</f>
        <v>31700</v>
      </c>
      <c r="G76" s="5">
        <f t="shared" si="1"/>
        <v>0.68671201421082273</v>
      </c>
      <c r="H76" s="9">
        <v>6</v>
      </c>
    </row>
    <row r="77" spans="1:8" x14ac:dyDescent="0.2">
      <c r="A77" t="s">
        <v>130</v>
      </c>
      <c r="B77" t="s">
        <v>51</v>
      </c>
      <c r="C77" s="12" t="s">
        <v>131</v>
      </c>
      <c r="D77" s="17">
        <v>109</v>
      </c>
      <c r="E77" s="4">
        <v>269280</v>
      </c>
      <c r="F77" s="4">
        <v>211355</v>
      </c>
      <c r="G77" s="5">
        <f t="shared" si="1"/>
        <v>0.78488933452168741</v>
      </c>
      <c r="H77" s="9">
        <v>6</v>
      </c>
    </row>
    <row r="78" spans="1:8" x14ac:dyDescent="0.2">
      <c r="A78" t="s">
        <v>132</v>
      </c>
      <c r="B78" t="s">
        <v>7</v>
      </c>
      <c r="C78" s="12" t="s">
        <v>133</v>
      </c>
      <c r="D78" s="23">
        <v>160</v>
      </c>
      <c r="E78" s="24">
        <v>197974</v>
      </c>
      <c r="F78" s="24">
        <v>98987</v>
      </c>
      <c r="G78" s="5">
        <f t="shared" si="1"/>
        <v>0.5</v>
      </c>
      <c r="H78" s="9">
        <v>6</v>
      </c>
    </row>
    <row r="79" spans="1:8" x14ac:dyDescent="0.2">
      <c r="A79" t="s">
        <v>137</v>
      </c>
      <c r="B79" t="s">
        <v>138</v>
      </c>
      <c r="C79" t="s">
        <v>139</v>
      </c>
      <c r="D79" s="23">
        <v>81</v>
      </c>
      <c r="E79" s="4">
        <v>136424.41</v>
      </c>
      <c r="F79" s="4">
        <v>102318.31</v>
      </c>
      <c r="G79" s="5">
        <f t="shared" si="1"/>
        <v>0.75000001832516627</v>
      </c>
      <c r="H79" s="9">
        <v>7</v>
      </c>
    </row>
    <row r="80" spans="1:8" x14ac:dyDescent="0.2">
      <c r="A80" t="s">
        <v>7</v>
      </c>
      <c r="B80"/>
      <c r="C80" s="10" t="s">
        <v>165</v>
      </c>
      <c r="D80" s="23">
        <v>98</v>
      </c>
      <c r="E80" s="4">
        <v>184756</v>
      </c>
      <c r="F80" s="4">
        <v>123876</v>
      </c>
      <c r="G80" s="5">
        <f t="shared" si="1"/>
        <v>0.67048431444716272</v>
      </c>
      <c r="H80" s="9">
        <v>7</v>
      </c>
    </row>
    <row r="81" spans="1:8" ht="16.5" customHeight="1" x14ac:dyDescent="0.2">
      <c r="A81" t="s">
        <v>7</v>
      </c>
      <c r="B81"/>
      <c r="C81" s="10" t="s">
        <v>166</v>
      </c>
      <c r="D81" s="23">
        <v>50</v>
      </c>
      <c r="E81" s="4">
        <v>121327</v>
      </c>
      <c r="F81" s="4">
        <v>80000</v>
      </c>
      <c r="G81" s="5">
        <f t="shared" si="1"/>
        <v>0.65937507727051692</v>
      </c>
      <c r="H81" s="9">
        <v>7</v>
      </c>
    </row>
    <row r="82" spans="1:8" x14ac:dyDescent="0.2">
      <c r="A82" t="s">
        <v>140</v>
      </c>
      <c r="B82"/>
      <c r="C82" t="s">
        <v>141</v>
      </c>
      <c r="D82" s="23">
        <v>415</v>
      </c>
      <c r="E82" s="4">
        <v>81100</v>
      </c>
      <c r="F82" s="4">
        <f>0.5*E82</f>
        <v>40550</v>
      </c>
      <c r="G82" s="5">
        <f t="shared" si="1"/>
        <v>0.5</v>
      </c>
      <c r="H82" s="9">
        <v>7</v>
      </c>
    </row>
    <row r="83" spans="1:8" x14ac:dyDescent="0.2">
      <c r="A83" t="s">
        <v>140</v>
      </c>
      <c r="B83"/>
      <c r="C83" t="s">
        <v>142</v>
      </c>
      <c r="D83" s="23">
        <v>240</v>
      </c>
      <c r="E83" s="4">
        <v>350000</v>
      </c>
      <c r="F83" s="4">
        <f>0.8*E83</f>
        <v>280000</v>
      </c>
      <c r="G83" s="5">
        <f t="shared" si="1"/>
        <v>0.8</v>
      </c>
      <c r="H83" s="9">
        <v>7</v>
      </c>
    </row>
    <row r="84" spans="1:8" x14ac:dyDescent="0.2">
      <c r="A84" t="s">
        <v>140</v>
      </c>
      <c r="B84"/>
      <c r="C84" t="s">
        <v>143</v>
      </c>
      <c r="D84" s="23">
        <v>185</v>
      </c>
      <c r="E84" s="4">
        <v>180803</v>
      </c>
      <c r="F84" s="4">
        <f>0.7*E84</f>
        <v>126562.09999999999</v>
      </c>
      <c r="G84" s="5">
        <f t="shared" si="1"/>
        <v>0.7</v>
      </c>
      <c r="H84" s="9">
        <v>7</v>
      </c>
    </row>
    <row r="85" spans="1:8" x14ac:dyDescent="0.2">
      <c r="A85" t="s">
        <v>144</v>
      </c>
      <c r="B85"/>
      <c r="C85" t="s">
        <v>145</v>
      </c>
      <c r="D85" s="23">
        <v>75</v>
      </c>
      <c r="E85" s="4">
        <v>210840</v>
      </c>
      <c r="F85" s="4">
        <v>134938</v>
      </c>
      <c r="G85" s="5">
        <f t="shared" si="1"/>
        <v>0.64000189717321188</v>
      </c>
      <c r="H85" s="9">
        <v>7</v>
      </c>
    </row>
    <row r="86" spans="1:8" x14ac:dyDescent="0.2">
      <c r="A86" t="s">
        <v>144</v>
      </c>
      <c r="B86"/>
      <c r="C86" t="s">
        <v>146</v>
      </c>
      <c r="D86" s="23">
        <v>84</v>
      </c>
      <c r="E86" s="4">
        <v>284716</v>
      </c>
      <c r="F86" s="4">
        <v>165135</v>
      </c>
      <c r="G86" s="5">
        <f t="shared" si="1"/>
        <v>0.5799990165638742</v>
      </c>
      <c r="H86" s="9">
        <v>7</v>
      </c>
    </row>
    <row r="87" spans="1:8" x14ac:dyDescent="0.2">
      <c r="A87" t="s">
        <v>144</v>
      </c>
      <c r="B87"/>
      <c r="C87" t="s">
        <v>147</v>
      </c>
      <c r="D87" s="23">
        <v>21</v>
      </c>
      <c r="E87" s="4">
        <v>49856</v>
      </c>
      <c r="F87" s="4">
        <v>30911</v>
      </c>
      <c r="G87" s="5">
        <f t="shared" si="1"/>
        <v>0.62000561617458283</v>
      </c>
      <c r="H87" s="9">
        <v>7</v>
      </c>
    </row>
    <row r="88" spans="1:8" x14ac:dyDescent="0.2">
      <c r="A88" t="s">
        <v>148</v>
      </c>
      <c r="B88" t="s">
        <v>138</v>
      </c>
      <c r="C88" t="s">
        <v>149</v>
      </c>
      <c r="D88" s="23">
        <v>77</v>
      </c>
      <c r="E88" s="4">
        <v>72627</v>
      </c>
      <c r="F88" s="4">
        <v>53377</v>
      </c>
      <c r="G88" s="5">
        <f t="shared" si="1"/>
        <v>0.73494705825657125</v>
      </c>
      <c r="H88" s="9">
        <v>7</v>
      </c>
    </row>
    <row r="89" spans="1:8" ht="12.75" customHeight="1" x14ac:dyDescent="0.2">
      <c r="A89" t="s">
        <v>150</v>
      </c>
      <c r="C89" t="s">
        <v>151</v>
      </c>
      <c r="D89" s="23">
        <v>86</v>
      </c>
      <c r="E89" s="4">
        <v>130000</v>
      </c>
      <c r="F89" s="4">
        <v>86319.21</v>
      </c>
      <c r="G89" s="5">
        <f t="shared" si="1"/>
        <v>0.66399392307692318</v>
      </c>
      <c r="H89" s="9">
        <v>7</v>
      </c>
    </row>
    <row r="90" spans="1:8" x14ac:dyDescent="0.2">
      <c r="A90" t="s">
        <v>56</v>
      </c>
      <c r="B90"/>
      <c r="C90" t="s">
        <v>168</v>
      </c>
      <c r="D90" s="23">
        <v>25</v>
      </c>
      <c r="E90" s="4">
        <v>23146</v>
      </c>
      <c r="F90" s="4">
        <v>11573</v>
      </c>
      <c r="G90" s="5">
        <f t="shared" si="1"/>
        <v>0.5</v>
      </c>
      <c r="H90" s="9">
        <v>7</v>
      </c>
    </row>
    <row r="91" spans="1:8" x14ac:dyDescent="0.2">
      <c r="A91" t="s">
        <v>56</v>
      </c>
      <c r="B91" s="25" t="s">
        <v>152</v>
      </c>
      <c r="C91" t="s">
        <v>167</v>
      </c>
      <c r="D91" s="23">
        <v>40</v>
      </c>
      <c r="E91" s="4">
        <v>152100</v>
      </c>
      <c r="F91" s="4">
        <v>76050</v>
      </c>
      <c r="G91" s="5">
        <f t="shared" si="1"/>
        <v>0.5</v>
      </c>
      <c r="H91" s="9">
        <v>7</v>
      </c>
    </row>
    <row r="92" spans="1:8" x14ac:dyDescent="0.2">
      <c r="A92" t="s">
        <v>56</v>
      </c>
      <c r="B92"/>
      <c r="C92" t="s">
        <v>183</v>
      </c>
      <c r="D92" s="23">
        <v>51</v>
      </c>
      <c r="E92" s="4">
        <f>45566+11000</f>
        <v>56566</v>
      </c>
      <c r="F92" s="4">
        <f>37819+9130</f>
        <v>46949</v>
      </c>
      <c r="G92" s="5">
        <f t="shared" si="1"/>
        <v>0.82998621079800583</v>
      </c>
      <c r="H92" s="9">
        <v>7</v>
      </c>
    </row>
    <row r="93" spans="1:8" x14ac:dyDescent="0.2">
      <c r="A93" t="s">
        <v>56</v>
      </c>
      <c r="B93"/>
      <c r="C93" t="s">
        <v>154</v>
      </c>
      <c r="D93" s="23">
        <v>40</v>
      </c>
      <c r="E93" s="4">
        <v>60350</v>
      </c>
      <c r="F93" s="4">
        <v>54315</v>
      </c>
      <c r="G93" s="5">
        <f t="shared" si="1"/>
        <v>0.9</v>
      </c>
      <c r="H93" s="9">
        <v>7</v>
      </c>
    </row>
    <row r="94" spans="1:8" x14ac:dyDescent="0.2">
      <c r="A94" t="s">
        <v>155</v>
      </c>
      <c r="B94"/>
      <c r="C94" t="s">
        <v>156</v>
      </c>
      <c r="D94" s="23">
        <v>40</v>
      </c>
      <c r="E94" s="4">
        <v>44000</v>
      </c>
      <c r="F94" s="4">
        <v>22000</v>
      </c>
      <c r="G94" s="5">
        <f t="shared" si="1"/>
        <v>0.5</v>
      </c>
      <c r="H94" s="9">
        <v>7</v>
      </c>
    </row>
    <row r="95" spans="1:8" x14ac:dyDescent="0.2">
      <c r="A95" t="s">
        <v>155</v>
      </c>
      <c r="B95"/>
      <c r="C95" t="s">
        <v>157</v>
      </c>
      <c r="D95" s="23">
        <v>80</v>
      </c>
      <c r="E95" s="4">
        <v>70000</v>
      </c>
      <c r="F95" s="4">
        <v>35000</v>
      </c>
      <c r="G95" s="5">
        <f t="shared" si="1"/>
        <v>0.5</v>
      </c>
      <c r="H95" s="9">
        <v>7</v>
      </c>
    </row>
    <row r="96" spans="1:8" x14ac:dyDescent="0.2">
      <c r="A96" t="s">
        <v>158</v>
      </c>
      <c r="B96"/>
      <c r="C96" t="s">
        <v>159</v>
      </c>
      <c r="D96" s="23">
        <v>90</v>
      </c>
      <c r="E96" s="4">
        <v>279619</v>
      </c>
      <c r="F96" s="4">
        <v>164975</v>
      </c>
      <c r="G96" s="5">
        <f t="shared" si="1"/>
        <v>0.58999924897807376</v>
      </c>
      <c r="H96" s="9">
        <v>7</v>
      </c>
    </row>
    <row r="97" spans="1:8" x14ac:dyDescent="0.2">
      <c r="A97" t="s">
        <v>158</v>
      </c>
      <c r="B97"/>
      <c r="C97" t="s">
        <v>160</v>
      </c>
      <c r="D97" s="23">
        <v>82</v>
      </c>
      <c r="E97" s="4">
        <v>168007</v>
      </c>
      <c r="F97" s="4">
        <v>112565</v>
      </c>
      <c r="G97" s="5">
        <f t="shared" si="1"/>
        <v>0.67000184516121353</v>
      </c>
      <c r="H97" s="9">
        <v>7</v>
      </c>
    </row>
    <row r="98" spans="1:8" x14ac:dyDescent="0.2">
      <c r="A98" t="s">
        <v>158</v>
      </c>
      <c r="B98"/>
      <c r="C98" t="s">
        <v>161</v>
      </c>
      <c r="D98" s="23">
        <v>58</v>
      </c>
      <c r="E98" s="4">
        <v>173601</v>
      </c>
      <c r="F98" s="4">
        <v>105896</v>
      </c>
      <c r="G98" s="5">
        <f t="shared" si="1"/>
        <v>0.60999648619535607</v>
      </c>
      <c r="H98" s="9">
        <v>7</v>
      </c>
    </row>
    <row r="99" spans="1:8" x14ac:dyDescent="0.2">
      <c r="A99" t="s">
        <v>158</v>
      </c>
      <c r="B99"/>
      <c r="C99" t="s">
        <v>162</v>
      </c>
      <c r="D99" s="23">
        <v>57</v>
      </c>
      <c r="E99" s="4">
        <v>102235</v>
      </c>
      <c r="F99" s="4">
        <v>69520</v>
      </c>
      <c r="G99" s="5">
        <f t="shared" si="1"/>
        <v>0.6800019562772045</v>
      </c>
      <c r="H99" s="9">
        <v>7</v>
      </c>
    </row>
    <row r="100" spans="1:8" x14ac:dyDescent="0.2">
      <c r="A100" s="26" t="s">
        <v>158</v>
      </c>
      <c r="B100" s="26"/>
      <c r="C100" s="26" t="s">
        <v>163</v>
      </c>
      <c r="D100" s="27">
        <v>64</v>
      </c>
      <c r="E100" s="28">
        <v>176807</v>
      </c>
      <c r="F100" s="28">
        <v>109620</v>
      </c>
      <c r="G100" s="5">
        <f t="shared" si="1"/>
        <v>0.61999807699921383</v>
      </c>
      <c r="H100" s="9">
        <v>7</v>
      </c>
    </row>
    <row r="101" spans="1:8" x14ac:dyDescent="0.2">
      <c r="A101" s="26" t="s">
        <v>158</v>
      </c>
      <c r="B101" s="26"/>
      <c r="C101" s="26" t="s">
        <v>164</v>
      </c>
      <c r="D101" s="27">
        <v>10</v>
      </c>
      <c r="E101" s="29">
        <v>36886</v>
      </c>
      <c r="F101" s="29">
        <v>24345</v>
      </c>
      <c r="G101" s="5">
        <f t="shared" si="1"/>
        <v>0.66000650653364423</v>
      </c>
      <c r="H101" s="9">
        <v>7</v>
      </c>
    </row>
    <row r="102" spans="1:8" x14ac:dyDescent="0.2">
      <c r="A102" t="s">
        <v>7</v>
      </c>
      <c r="B102"/>
      <c r="C102" t="s">
        <v>169</v>
      </c>
      <c r="D102" s="30">
        <v>80</v>
      </c>
      <c r="E102" s="4">
        <v>181555</v>
      </c>
      <c r="F102" s="4">
        <v>89635</v>
      </c>
      <c r="G102" s="5">
        <f t="shared" si="1"/>
        <v>0.49370714108672303</v>
      </c>
      <c r="H102" s="9">
        <v>8</v>
      </c>
    </row>
    <row r="103" spans="1:8" x14ac:dyDescent="0.2">
      <c r="A103" t="s">
        <v>7</v>
      </c>
      <c r="B103"/>
      <c r="C103" t="s">
        <v>170</v>
      </c>
      <c r="D103" s="30">
        <v>80</v>
      </c>
      <c r="E103" s="4">
        <v>167841</v>
      </c>
      <c r="F103" s="4">
        <v>79921</v>
      </c>
      <c r="G103" s="5">
        <f t="shared" si="1"/>
        <v>0.47617089983972927</v>
      </c>
      <c r="H103" s="9">
        <v>8</v>
      </c>
    </row>
    <row r="104" spans="1:8" x14ac:dyDescent="0.2">
      <c r="A104" t="s">
        <v>7</v>
      </c>
      <c r="B104"/>
      <c r="C104" t="s">
        <v>171</v>
      </c>
      <c r="D104" s="30">
        <v>100</v>
      </c>
      <c r="E104" s="4">
        <v>231055</v>
      </c>
      <c r="F104" s="4">
        <v>144295</v>
      </c>
      <c r="G104" s="5">
        <f t="shared" si="1"/>
        <v>0.62450498798987253</v>
      </c>
      <c r="H104" s="9">
        <v>8</v>
      </c>
    </row>
    <row r="105" spans="1:8" x14ac:dyDescent="0.2">
      <c r="A105" t="s">
        <v>7</v>
      </c>
      <c r="B105"/>
      <c r="C105" t="s">
        <v>172</v>
      </c>
      <c r="D105" s="30">
        <v>100</v>
      </c>
      <c r="E105" s="4">
        <v>209585</v>
      </c>
      <c r="F105" s="4">
        <v>124265</v>
      </c>
      <c r="G105" s="5">
        <f t="shared" si="1"/>
        <v>0.59290979793401244</v>
      </c>
      <c r="H105" s="9">
        <v>8</v>
      </c>
    </row>
    <row r="106" spans="1:8" x14ac:dyDescent="0.2">
      <c r="A106" s="2" t="s">
        <v>173</v>
      </c>
      <c r="B106"/>
      <c r="C106" t="s">
        <v>174</v>
      </c>
      <c r="D106" s="30">
        <v>220</v>
      </c>
      <c r="E106" s="4">
        <v>218000</v>
      </c>
      <c r="F106" s="4">
        <v>109000</v>
      </c>
      <c r="G106" s="5">
        <f t="shared" si="1"/>
        <v>0.5</v>
      </c>
      <c r="H106" s="9">
        <v>8</v>
      </c>
    </row>
    <row r="107" spans="1:8" x14ac:dyDescent="0.2">
      <c r="A107" t="s">
        <v>56</v>
      </c>
      <c r="B107"/>
      <c r="C107" t="s">
        <v>153</v>
      </c>
      <c r="D107" s="30">
        <v>66</v>
      </c>
      <c r="E107" s="4">
        <v>32472</v>
      </c>
      <c r="F107" s="4">
        <v>20472</v>
      </c>
      <c r="G107" s="5">
        <f t="shared" si="1"/>
        <v>0.63045084996304512</v>
      </c>
      <c r="H107" s="9">
        <v>8</v>
      </c>
    </row>
    <row r="108" spans="1:8" x14ac:dyDescent="0.2">
      <c r="A108" t="s">
        <v>56</v>
      </c>
      <c r="B108"/>
      <c r="C108" t="s">
        <v>184</v>
      </c>
      <c r="D108" s="30">
        <v>50</v>
      </c>
      <c r="E108" s="4">
        <v>21854</v>
      </c>
      <c r="F108" s="4">
        <v>12854</v>
      </c>
      <c r="G108" s="5">
        <f t="shared" si="1"/>
        <v>0.58817607760593027</v>
      </c>
      <c r="H108" s="9">
        <v>8</v>
      </c>
    </row>
    <row r="109" spans="1:8" x14ac:dyDescent="0.2">
      <c r="A109" t="s">
        <v>56</v>
      </c>
      <c r="B109"/>
      <c r="C109" t="s">
        <v>175</v>
      </c>
      <c r="D109" s="30">
        <v>60</v>
      </c>
      <c r="E109" s="4">
        <v>85913</v>
      </c>
      <c r="F109" s="4">
        <v>75413</v>
      </c>
      <c r="G109" s="5">
        <f t="shared" si="1"/>
        <v>0.87778333895917959</v>
      </c>
      <c r="H109" s="9">
        <v>8</v>
      </c>
    </row>
    <row r="110" spans="1:8" x14ac:dyDescent="0.2">
      <c r="A110" t="s">
        <v>56</v>
      </c>
      <c r="B110"/>
      <c r="C110" t="s">
        <v>126</v>
      </c>
      <c r="D110" s="30">
        <v>48</v>
      </c>
      <c r="E110" s="4">
        <v>74251</v>
      </c>
      <c r="F110" s="4">
        <v>65751</v>
      </c>
      <c r="G110" s="5">
        <f t="shared" si="1"/>
        <v>0.88552342729390854</v>
      </c>
      <c r="H110" s="9">
        <v>8</v>
      </c>
    </row>
    <row r="111" spans="1:8" x14ac:dyDescent="0.2">
      <c r="A111" t="s">
        <v>56</v>
      </c>
      <c r="B111"/>
      <c r="C111" t="s">
        <v>176</v>
      </c>
      <c r="D111" s="30">
        <v>31</v>
      </c>
      <c r="E111" s="4">
        <v>85926</v>
      </c>
      <c r="F111" s="4">
        <v>72426</v>
      </c>
      <c r="G111" s="5">
        <f t="shared" si="1"/>
        <v>0.84288806647580472</v>
      </c>
      <c r="H111" s="9">
        <v>8</v>
      </c>
    </row>
    <row r="112" spans="1:8" x14ac:dyDescent="0.2">
      <c r="A112" t="s">
        <v>177</v>
      </c>
      <c r="B112"/>
      <c r="C112" t="s">
        <v>178</v>
      </c>
      <c r="D112" s="30">
        <v>54</v>
      </c>
      <c r="E112" s="4">
        <v>52000</v>
      </c>
      <c r="F112" s="4">
        <v>26000</v>
      </c>
      <c r="G112" s="5">
        <f t="shared" si="1"/>
        <v>0.5</v>
      </c>
      <c r="H112" s="9">
        <v>8</v>
      </c>
    </row>
    <row r="113" spans="1:8" ht="12.75" customHeight="1" x14ac:dyDescent="0.2">
      <c r="A113" t="s">
        <v>179</v>
      </c>
      <c r="B113" t="s">
        <v>51</v>
      </c>
      <c r="C113" t="s">
        <v>179</v>
      </c>
      <c r="D113" s="30">
        <v>101</v>
      </c>
      <c r="E113" s="4">
        <v>188342.71</v>
      </c>
      <c r="F113" s="4">
        <v>103588.49</v>
      </c>
      <c r="G113" s="5">
        <f t="shared" si="1"/>
        <v>0.54999999734526495</v>
      </c>
      <c r="H113" s="9">
        <v>8</v>
      </c>
    </row>
    <row r="114" spans="1:8" x14ac:dyDescent="0.2">
      <c r="A114" t="s">
        <v>180</v>
      </c>
      <c r="B114" t="s">
        <v>51</v>
      </c>
      <c r="C114" t="s">
        <v>180</v>
      </c>
      <c r="D114" s="30">
        <v>8</v>
      </c>
      <c r="E114" s="4">
        <v>12152</v>
      </c>
      <c r="F114" s="4">
        <v>6152</v>
      </c>
      <c r="G114" s="5">
        <f t="shared" si="1"/>
        <v>0.50625411454904545</v>
      </c>
      <c r="H114" s="9">
        <v>8</v>
      </c>
    </row>
    <row r="115" spans="1:8" x14ac:dyDescent="0.2">
      <c r="A115" t="s">
        <v>181</v>
      </c>
      <c r="B115" s="2" t="s">
        <v>51</v>
      </c>
      <c r="C115" t="s">
        <v>181</v>
      </c>
      <c r="D115" s="30">
        <v>13</v>
      </c>
      <c r="E115" s="4">
        <v>18186</v>
      </c>
      <c r="F115" s="4">
        <v>8436</v>
      </c>
      <c r="G115" s="5">
        <f t="shared" si="1"/>
        <v>0.46387330913889807</v>
      </c>
      <c r="H115" s="9">
        <v>8</v>
      </c>
    </row>
    <row r="116" spans="1:8" x14ac:dyDescent="0.2">
      <c r="A116" s="31" t="s">
        <v>182</v>
      </c>
      <c r="B116" s="31" t="s">
        <v>51</v>
      </c>
      <c r="C116" s="31" t="s">
        <v>182</v>
      </c>
      <c r="D116" s="32">
        <v>23</v>
      </c>
      <c r="E116" s="29">
        <v>76136</v>
      </c>
      <c r="F116" s="4">
        <v>56624.639999999999</v>
      </c>
      <c r="G116" s="5">
        <f t="shared" si="1"/>
        <v>0.74373016706945461</v>
      </c>
      <c r="H116" s="9">
        <v>8</v>
      </c>
    </row>
    <row r="117" spans="1:8" x14ac:dyDescent="0.2">
      <c r="A117" s="2" t="s">
        <v>185</v>
      </c>
      <c r="B117"/>
      <c r="C117" t="s">
        <v>186</v>
      </c>
      <c r="D117" s="33">
        <v>284</v>
      </c>
      <c r="E117" s="4">
        <v>387500</v>
      </c>
      <c r="F117" s="4">
        <v>186000</v>
      </c>
      <c r="G117" s="34">
        <f t="shared" si="1"/>
        <v>0.48</v>
      </c>
      <c r="H117" s="9">
        <v>9</v>
      </c>
    </row>
    <row r="118" spans="1:8" x14ac:dyDescent="0.2">
      <c r="A118" t="s">
        <v>187</v>
      </c>
      <c r="B118"/>
      <c r="C118" t="s">
        <v>188</v>
      </c>
      <c r="D118" s="33">
        <v>226</v>
      </c>
      <c r="E118" s="4">
        <v>88850</v>
      </c>
      <c r="F118" s="4">
        <v>44425</v>
      </c>
      <c r="G118" s="34">
        <f t="shared" si="1"/>
        <v>0.5</v>
      </c>
      <c r="H118" s="9">
        <v>9</v>
      </c>
    </row>
    <row r="119" spans="1:8" x14ac:dyDescent="0.2">
      <c r="A119" t="s">
        <v>56</v>
      </c>
      <c r="B119"/>
      <c r="C119" t="s">
        <v>189</v>
      </c>
      <c r="D119" s="33">
        <v>20</v>
      </c>
      <c r="E119" s="4">
        <v>29740</v>
      </c>
      <c r="F119" s="4">
        <v>12424</v>
      </c>
      <c r="G119" s="34">
        <f t="shared" si="1"/>
        <v>0.41775386684599863</v>
      </c>
      <c r="H119" s="9">
        <v>9</v>
      </c>
    </row>
    <row r="120" spans="1:8" x14ac:dyDescent="0.2">
      <c r="A120" t="s">
        <v>56</v>
      </c>
      <c r="B120"/>
      <c r="C120" t="s">
        <v>190</v>
      </c>
      <c r="D120" s="33">
        <v>115</v>
      </c>
      <c r="E120" s="4">
        <v>119745</v>
      </c>
      <c r="F120" s="4">
        <v>102429</v>
      </c>
      <c r="G120" s="34">
        <f t="shared" si="1"/>
        <v>0.85539270950770385</v>
      </c>
      <c r="H120" s="9">
        <v>9</v>
      </c>
    </row>
    <row r="121" spans="1:8" x14ac:dyDescent="0.2">
      <c r="A121" t="s">
        <v>191</v>
      </c>
      <c r="B121"/>
      <c r="C121" t="s">
        <v>192</v>
      </c>
      <c r="D121" s="33">
        <v>115</v>
      </c>
      <c r="E121" s="4">
        <v>75000</v>
      </c>
      <c r="F121" s="4">
        <v>44000</v>
      </c>
      <c r="G121" s="34">
        <f t="shared" si="1"/>
        <v>0.58666666666666667</v>
      </c>
      <c r="H121" s="9">
        <v>9</v>
      </c>
    </row>
    <row r="122" spans="1:8" x14ac:dyDescent="0.2">
      <c r="A122" t="s">
        <v>193</v>
      </c>
      <c r="B122"/>
      <c r="C122" t="s">
        <v>194</v>
      </c>
      <c r="D122" s="33">
        <v>90</v>
      </c>
      <c r="E122" s="4">
        <v>307895</v>
      </c>
      <c r="F122" s="4">
        <v>150000</v>
      </c>
      <c r="G122" s="34">
        <f t="shared" si="1"/>
        <v>0.48717907078711897</v>
      </c>
      <c r="H122" s="9">
        <v>9</v>
      </c>
    </row>
    <row r="123" spans="1:8" x14ac:dyDescent="0.2">
      <c r="A123" t="s">
        <v>193</v>
      </c>
      <c r="B123"/>
      <c r="C123" t="s">
        <v>195</v>
      </c>
      <c r="D123" s="33">
        <v>60</v>
      </c>
      <c r="E123" s="4">
        <v>137936</v>
      </c>
      <c r="F123" s="4">
        <v>70000</v>
      </c>
      <c r="G123" s="34">
        <f t="shared" si="1"/>
        <v>0.50748173065769631</v>
      </c>
      <c r="H123" s="9">
        <v>9</v>
      </c>
    </row>
    <row r="124" spans="1:8" x14ac:dyDescent="0.2">
      <c r="A124" s="11" t="s">
        <v>193</v>
      </c>
      <c r="B124" s="11"/>
      <c r="C124" s="11" t="s">
        <v>196</v>
      </c>
      <c r="D124" s="35">
        <v>65</v>
      </c>
      <c r="E124" s="36">
        <v>282873</v>
      </c>
      <c r="F124" s="36">
        <v>140000</v>
      </c>
      <c r="G124" s="37">
        <f t="shared" si="1"/>
        <v>0.49492174933627459</v>
      </c>
      <c r="H124" s="9">
        <v>9</v>
      </c>
    </row>
    <row r="125" spans="1:8" ht="12.75" customHeight="1" x14ac:dyDescent="0.2">
      <c r="A125" t="s">
        <v>197</v>
      </c>
      <c r="B125" t="s">
        <v>198</v>
      </c>
      <c r="C125" t="s">
        <v>213</v>
      </c>
      <c r="D125" s="41">
        <v>68</v>
      </c>
      <c r="E125" s="4">
        <v>143871</v>
      </c>
      <c r="F125" s="4">
        <v>95914</v>
      </c>
      <c r="G125" s="37">
        <f t="shared" si="1"/>
        <v>0.66666666666666663</v>
      </c>
      <c r="H125" s="9">
        <v>10</v>
      </c>
    </row>
    <row r="126" spans="1:8" x14ac:dyDescent="0.2">
      <c r="A126" t="s">
        <v>199</v>
      </c>
      <c r="B126" t="s">
        <v>138</v>
      </c>
      <c r="C126" t="s">
        <v>214</v>
      </c>
      <c r="D126" s="41">
        <v>89</v>
      </c>
      <c r="E126" s="4">
        <v>189654</v>
      </c>
      <c r="F126" s="4">
        <v>122904</v>
      </c>
      <c r="G126" s="37">
        <f t="shared" si="1"/>
        <v>0.64804327881299628</v>
      </c>
      <c r="H126" s="9">
        <v>10</v>
      </c>
    </row>
    <row r="127" spans="1:8" x14ac:dyDescent="0.2">
      <c r="A127" t="s">
        <v>200</v>
      </c>
      <c r="B127" t="s">
        <v>201</v>
      </c>
      <c r="C127" t="s">
        <v>201</v>
      </c>
      <c r="D127" s="41">
        <v>67</v>
      </c>
      <c r="E127" s="4">
        <v>219960</v>
      </c>
      <c r="F127" s="4">
        <v>119845</v>
      </c>
      <c r="G127" s="37">
        <f t="shared" si="1"/>
        <v>0.54484906346608475</v>
      </c>
      <c r="H127" s="9">
        <v>10</v>
      </c>
    </row>
    <row r="128" spans="1:8" ht="25.5" x14ac:dyDescent="0.2">
      <c r="A128" s="2" t="s">
        <v>202</v>
      </c>
      <c r="B128" t="s">
        <v>203</v>
      </c>
      <c r="C128" t="s">
        <v>203</v>
      </c>
      <c r="D128" s="41">
        <v>50</v>
      </c>
      <c r="E128" s="4">
        <v>44000</v>
      </c>
      <c r="F128" s="4">
        <v>22000</v>
      </c>
      <c r="G128" s="37">
        <f t="shared" si="1"/>
        <v>0.5</v>
      </c>
      <c r="H128" s="9">
        <v>10</v>
      </c>
    </row>
    <row r="129" spans="1:8" x14ac:dyDescent="0.2">
      <c r="A129" s="2" t="s">
        <v>148</v>
      </c>
      <c r="B129" t="s">
        <v>138</v>
      </c>
      <c r="C129" t="s">
        <v>215</v>
      </c>
      <c r="D129" s="41">
        <v>59</v>
      </c>
      <c r="E129" s="4">
        <v>119000</v>
      </c>
      <c r="F129" s="4">
        <v>78585</v>
      </c>
      <c r="G129" s="37">
        <f t="shared" ref="G129:G153" si="2">F129/E129</f>
        <v>0.66037815126050425</v>
      </c>
      <c r="H129" s="9">
        <v>10</v>
      </c>
    </row>
    <row r="130" spans="1:8" ht="25.5" x14ac:dyDescent="0.2">
      <c r="A130" s="2" t="s">
        <v>204</v>
      </c>
      <c r="B130" t="s">
        <v>205</v>
      </c>
      <c r="C130" t="s">
        <v>205</v>
      </c>
      <c r="D130" s="41">
        <v>36</v>
      </c>
      <c r="E130" s="4">
        <v>60000</v>
      </c>
      <c r="F130" s="4">
        <v>30000</v>
      </c>
      <c r="G130" s="37">
        <f t="shared" si="2"/>
        <v>0.5</v>
      </c>
      <c r="H130" s="9">
        <v>10</v>
      </c>
    </row>
    <row r="131" spans="1:8" x14ac:dyDescent="0.2">
      <c r="A131" t="s">
        <v>56</v>
      </c>
      <c r="B131" t="s">
        <v>59</v>
      </c>
      <c r="C131" t="s">
        <v>59</v>
      </c>
      <c r="D131" s="41">
        <v>60</v>
      </c>
      <c r="E131" s="4">
        <v>70537</v>
      </c>
      <c r="F131" s="4">
        <v>55537</v>
      </c>
      <c r="G131" s="37">
        <f t="shared" si="2"/>
        <v>0.78734564838311805</v>
      </c>
      <c r="H131" s="9">
        <v>10</v>
      </c>
    </row>
    <row r="132" spans="1:8" x14ac:dyDescent="0.2">
      <c r="A132" t="s">
        <v>56</v>
      </c>
      <c r="B132" t="s">
        <v>206</v>
      </c>
      <c r="C132" t="s">
        <v>206</v>
      </c>
      <c r="D132" s="41">
        <v>98</v>
      </c>
      <c r="E132" s="4">
        <v>158867</v>
      </c>
      <c r="F132" s="4">
        <v>127367</v>
      </c>
      <c r="G132" s="37">
        <f t="shared" si="2"/>
        <v>0.80172093638074615</v>
      </c>
      <c r="H132" s="9">
        <v>10</v>
      </c>
    </row>
    <row r="133" spans="1:8" x14ac:dyDescent="0.2">
      <c r="A133" t="s">
        <v>56</v>
      </c>
      <c r="B133" t="s">
        <v>207</v>
      </c>
      <c r="C133" t="s">
        <v>207</v>
      </c>
      <c r="D133" s="41">
        <v>95</v>
      </c>
      <c r="E133" s="4">
        <v>244162</v>
      </c>
      <c r="F133" s="4">
        <v>199162</v>
      </c>
      <c r="G133" s="37">
        <f t="shared" si="2"/>
        <v>0.81569613617188585</v>
      </c>
      <c r="H133" s="9">
        <v>10</v>
      </c>
    </row>
    <row r="134" spans="1:8" x14ac:dyDescent="0.2">
      <c r="A134" t="s">
        <v>56</v>
      </c>
      <c r="B134" t="s">
        <v>208</v>
      </c>
      <c r="C134" t="s">
        <v>208</v>
      </c>
      <c r="D134" s="41">
        <v>84</v>
      </c>
      <c r="E134" s="4">
        <v>159961</v>
      </c>
      <c r="F134" s="4">
        <v>128191</v>
      </c>
      <c r="G134" s="37">
        <f t="shared" si="2"/>
        <v>0.80138908859034386</v>
      </c>
      <c r="H134" s="9">
        <v>10</v>
      </c>
    </row>
    <row r="135" spans="1:8" x14ac:dyDescent="0.2">
      <c r="A135" t="s">
        <v>42</v>
      </c>
      <c r="B135" t="s">
        <v>209</v>
      </c>
      <c r="C135" t="s">
        <v>209</v>
      </c>
      <c r="D135" s="41">
        <v>220</v>
      </c>
      <c r="E135" s="4">
        <v>419800</v>
      </c>
      <c r="F135" s="4">
        <v>167920</v>
      </c>
      <c r="G135" s="37">
        <f t="shared" si="2"/>
        <v>0.4</v>
      </c>
      <c r="H135" s="9">
        <v>10</v>
      </c>
    </row>
    <row r="136" spans="1:8" x14ac:dyDescent="0.2">
      <c r="A136" t="s">
        <v>210</v>
      </c>
      <c r="B136" t="s">
        <v>211</v>
      </c>
      <c r="C136" t="s">
        <v>211</v>
      </c>
      <c r="D136" s="41">
        <v>47</v>
      </c>
      <c r="E136" s="4">
        <v>345423</v>
      </c>
      <c r="F136" s="4">
        <v>116000</v>
      </c>
      <c r="G136" s="37">
        <f t="shared" si="2"/>
        <v>0.33582013936535782</v>
      </c>
      <c r="H136" s="9">
        <v>10</v>
      </c>
    </row>
    <row r="137" spans="1:8" x14ac:dyDescent="0.2">
      <c r="A137" t="s">
        <v>212</v>
      </c>
      <c r="B137" t="s">
        <v>138</v>
      </c>
      <c r="C137" t="s">
        <v>216</v>
      </c>
      <c r="D137" s="41">
        <v>70</v>
      </c>
      <c r="E137" s="4">
        <v>82292</v>
      </c>
      <c r="F137" s="4">
        <v>47292</v>
      </c>
      <c r="G137" s="37">
        <f t="shared" si="2"/>
        <v>0.57468526709765222</v>
      </c>
      <c r="H137" s="9">
        <v>10</v>
      </c>
    </row>
    <row r="138" spans="1:8" x14ac:dyDescent="0.2">
      <c r="A138" t="s">
        <v>217</v>
      </c>
      <c r="B138" t="s">
        <v>218</v>
      </c>
      <c r="C138" t="s">
        <v>219</v>
      </c>
      <c r="D138" s="41">
        <v>33</v>
      </c>
      <c r="E138" s="4">
        <v>156000</v>
      </c>
      <c r="F138" s="4">
        <v>78000</v>
      </c>
      <c r="G138" s="42">
        <f t="shared" si="2"/>
        <v>0.5</v>
      </c>
      <c r="H138" s="9">
        <v>11</v>
      </c>
    </row>
    <row r="139" spans="1:8" x14ac:dyDescent="0.2">
      <c r="A139" s="10" t="s">
        <v>233</v>
      </c>
      <c r="B139" t="s">
        <v>221</v>
      </c>
      <c r="C139" t="s">
        <v>222</v>
      </c>
      <c r="D139" s="41">
        <v>45</v>
      </c>
      <c r="E139" s="4">
        <v>50000</v>
      </c>
      <c r="F139" s="4">
        <v>22500</v>
      </c>
      <c r="G139" s="42">
        <f t="shared" si="2"/>
        <v>0.45</v>
      </c>
      <c r="H139" s="9">
        <v>11</v>
      </c>
    </row>
    <row r="140" spans="1:8" x14ac:dyDescent="0.2">
      <c r="A140" t="s">
        <v>223</v>
      </c>
      <c r="B140" t="s">
        <v>224</v>
      </c>
      <c r="C140" t="s">
        <v>225</v>
      </c>
      <c r="D140" s="41">
        <v>140</v>
      </c>
      <c r="E140" s="4">
        <v>752240</v>
      </c>
      <c r="F140" s="4">
        <v>69066</v>
      </c>
      <c r="G140" s="42">
        <f t="shared" si="2"/>
        <v>9.181378283526534E-2</v>
      </c>
      <c r="H140" s="9">
        <v>11</v>
      </c>
    </row>
    <row r="141" spans="1:8" x14ac:dyDescent="0.2">
      <c r="A141" s="38" t="s">
        <v>226</v>
      </c>
      <c r="B141" s="38" t="s">
        <v>227</v>
      </c>
      <c r="C141" s="38" t="s">
        <v>228</v>
      </c>
      <c r="D141" s="39">
        <v>15</v>
      </c>
      <c r="E141" s="40">
        <v>69974</v>
      </c>
      <c r="F141" s="40">
        <v>32621</v>
      </c>
      <c r="G141" s="42">
        <f t="shared" si="2"/>
        <v>0.46618744104953269</v>
      </c>
      <c r="H141" s="9">
        <v>11</v>
      </c>
    </row>
    <row r="142" spans="1:8" x14ac:dyDescent="0.2">
      <c r="A142" s="38" t="s">
        <v>229</v>
      </c>
      <c r="B142" s="38" t="s">
        <v>220</v>
      </c>
      <c r="C142" s="38" t="s">
        <v>229</v>
      </c>
      <c r="D142" s="39">
        <v>34</v>
      </c>
      <c r="E142" s="40">
        <v>104824</v>
      </c>
      <c r="F142" s="40">
        <v>59824</v>
      </c>
      <c r="G142" s="42">
        <f t="shared" si="2"/>
        <v>0.57070899793940322</v>
      </c>
      <c r="H142" s="9">
        <v>11</v>
      </c>
    </row>
    <row r="143" spans="1:8" x14ac:dyDescent="0.2">
      <c r="A143" t="s">
        <v>230</v>
      </c>
      <c r="B143" t="s">
        <v>227</v>
      </c>
      <c r="C143" t="s">
        <v>231</v>
      </c>
      <c r="D143" s="41">
        <v>325</v>
      </c>
      <c r="E143" s="4">
        <v>774876</v>
      </c>
      <c r="F143" s="4">
        <v>100000</v>
      </c>
      <c r="G143" s="42">
        <f t="shared" si="2"/>
        <v>0.12905290652956086</v>
      </c>
      <c r="H143" s="9">
        <v>11</v>
      </c>
    </row>
    <row r="144" spans="1:8" x14ac:dyDescent="0.2">
      <c r="A144" s="38" t="s">
        <v>71</v>
      </c>
      <c r="B144" s="38" t="s">
        <v>232</v>
      </c>
      <c r="C144"/>
      <c r="D144" s="41">
        <v>34</v>
      </c>
      <c r="E144" s="4">
        <v>67000</v>
      </c>
      <c r="F144" s="4">
        <v>36850</v>
      </c>
      <c r="G144" s="42">
        <f t="shared" si="2"/>
        <v>0.55000000000000004</v>
      </c>
      <c r="H144" s="9">
        <v>11</v>
      </c>
    </row>
    <row r="145" spans="1:8" x14ac:dyDescent="0.2">
      <c r="A145" s="38" t="s">
        <v>235</v>
      </c>
      <c r="B145" s="38" t="s">
        <v>56</v>
      </c>
      <c r="C145" t="s">
        <v>235</v>
      </c>
      <c r="D145" s="41">
        <v>168</v>
      </c>
      <c r="E145" s="4">
        <v>252795</v>
      </c>
      <c r="F145" s="4">
        <v>184650</v>
      </c>
      <c r="G145" s="42">
        <f t="shared" si="2"/>
        <v>0.73043375066753691</v>
      </c>
      <c r="H145" s="9">
        <v>12</v>
      </c>
    </row>
    <row r="146" spans="1:8" x14ac:dyDescent="0.2">
      <c r="A146" s="38" t="s">
        <v>236</v>
      </c>
      <c r="B146" s="38" t="s">
        <v>237</v>
      </c>
      <c r="C146" t="s">
        <v>236</v>
      </c>
      <c r="D146" s="41">
        <v>38</v>
      </c>
      <c r="E146" s="4">
        <v>142000</v>
      </c>
      <c r="F146" s="4">
        <v>71000</v>
      </c>
      <c r="G146" s="42">
        <f t="shared" si="2"/>
        <v>0.5</v>
      </c>
      <c r="H146" s="9">
        <v>12</v>
      </c>
    </row>
    <row r="147" spans="1:8" x14ac:dyDescent="0.2">
      <c r="A147" s="38" t="s">
        <v>238</v>
      </c>
      <c r="B147" s="38" t="s">
        <v>227</v>
      </c>
      <c r="C147" t="s">
        <v>239</v>
      </c>
      <c r="D147" s="41">
        <v>32</v>
      </c>
      <c r="E147" s="4">
        <v>144208</v>
      </c>
      <c r="F147" s="4">
        <v>62820</v>
      </c>
      <c r="G147" s="42">
        <f t="shared" si="2"/>
        <v>0.43562076999889049</v>
      </c>
      <c r="H147" s="9">
        <v>13</v>
      </c>
    </row>
    <row r="148" spans="1:8" x14ac:dyDescent="0.2">
      <c r="A148" s="38" t="s">
        <v>237</v>
      </c>
      <c r="B148" s="38" t="s">
        <v>240</v>
      </c>
      <c r="C148" t="s">
        <v>240</v>
      </c>
      <c r="D148" s="41">
        <v>127</v>
      </c>
      <c r="E148" s="4">
        <v>207320</v>
      </c>
      <c r="F148" s="4">
        <v>103665</v>
      </c>
      <c r="G148" s="42">
        <f t="shared" si="2"/>
        <v>0.50002411730657925</v>
      </c>
      <c r="H148" s="9">
        <v>13</v>
      </c>
    </row>
    <row r="149" spans="1:8" x14ac:dyDescent="0.2">
      <c r="A149" s="38" t="s">
        <v>232</v>
      </c>
      <c r="B149" s="38" t="s">
        <v>241</v>
      </c>
      <c r="C149" t="s">
        <v>241</v>
      </c>
      <c r="D149" s="41">
        <v>214</v>
      </c>
      <c r="E149" s="4">
        <v>580630</v>
      </c>
      <c r="F149" s="4">
        <v>90000</v>
      </c>
      <c r="G149" s="42">
        <f t="shared" si="2"/>
        <v>0.15500404732790246</v>
      </c>
      <c r="H149" s="9">
        <v>14</v>
      </c>
    </row>
    <row r="150" spans="1:8" x14ac:dyDescent="0.2">
      <c r="A150" s="38" t="s">
        <v>237</v>
      </c>
      <c r="B150" s="38" t="s">
        <v>219</v>
      </c>
      <c r="C150" t="s">
        <v>219</v>
      </c>
      <c r="D150" s="41">
        <v>260</v>
      </c>
      <c r="E150" s="4">
        <v>700000</v>
      </c>
      <c r="F150" s="4">
        <v>260000</v>
      </c>
      <c r="G150" s="42">
        <f t="shared" si="2"/>
        <v>0.37142857142857144</v>
      </c>
      <c r="H150" s="9">
        <v>14</v>
      </c>
    </row>
    <row r="151" spans="1:8" x14ac:dyDescent="0.2">
      <c r="A151" s="38" t="s">
        <v>242</v>
      </c>
      <c r="B151" s="38" t="s">
        <v>243</v>
      </c>
      <c r="C151" t="s">
        <v>243</v>
      </c>
      <c r="D151" s="41">
        <v>263</v>
      </c>
      <c r="E151" s="4">
        <v>650000</v>
      </c>
      <c r="F151" s="4">
        <v>200000</v>
      </c>
      <c r="G151" s="42">
        <f t="shared" si="2"/>
        <v>0.30769230769230771</v>
      </c>
      <c r="H151" s="9">
        <v>14</v>
      </c>
    </row>
    <row r="152" spans="1:8" x14ac:dyDescent="0.2">
      <c r="A152" s="38" t="s">
        <v>158</v>
      </c>
      <c r="B152" s="38" t="s">
        <v>139</v>
      </c>
      <c r="C152" t="s">
        <v>139</v>
      </c>
      <c r="D152" s="41">
        <v>130</v>
      </c>
      <c r="E152" s="4">
        <v>185000</v>
      </c>
      <c r="F152" s="4">
        <v>92500</v>
      </c>
      <c r="G152" s="42">
        <f t="shared" si="2"/>
        <v>0.5</v>
      </c>
      <c r="H152" s="9">
        <v>14</v>
      </c>
    </row>
    <row r="153" spans="1:8" x14ac:dyDescent="0.2">
      <c r="A153" s="18" t="s">
        <v>134</v>
      </c>
      <c r="D153" s="19">
        <f>SUM(D2:D152)</f>
        <v>40491</v>
      </c>
      <c r="E153" s="20">
        <v>23503715</v>
      </c>
      <c r="F153" s="20">
        <v>12969053</v>
      </c>
      <c r="G153" s="21">
        <f t="shared" si="2"/>
        <v>0.5517873663801659</v>
      </c>
      <c r="H153" s="22">
        <v>150</v>
      </c>
    </row>
    <row r="155" spans="1:8" x14ac:dyDescent="0.2">
      <c r="E155" s="20"/>
    </row>
  </sheetData>
  <printOptions horizontalCentered="1" headings="1" gridLines="1"/>
  <pageMargins left="0.25" right="0.25" top="0.75" bottom="0.5" header="0.3" footer="0.3"/>
  <pageSetup paperSize="5" scale="85" fitToHeight="0" orientation="landscape" r:id="rId1"/>
  <headerFooter alignWithMargins="0">
    <oddHeader>&amp;CConnectME Grant Awards
Eleven Grant Rounds
Grants Paid - Balances</oddHeader>
    <oddFooter>&amp;L&amp;D&amp;CPage &amp;P of 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Awards</vt:lpstr>
      <vt:lpstr>Awards!Print_Area</vt:lpstr>
      <vt:lpstr>Awards!Print_Titles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Lindley</dc:creator>
  <cp:lastModifiedBy>Johnson, Brooke</cp:lastModifiedBy>
  <cp:lastPrinted>2018-02-06T21:26:30Z</cp:lastPrinted>
  <dcterms:created xsi:type="dcterms:W3CDTF">2011-09-22T13:56:33Z</dcterms:created>
  <dcterms:modified xsi:type="dcterms:W3CDTF">2019-07-15T14:12:55Z</dcterms:modified>
</cp:coreProperties>
</file>