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610" windowHeight="10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Sheet1!$C$2:$H$52</definedName>
  </definedNames>
  <calcPr calcId="145621"/>
</workbook>
</file>

<file path=xl/calcChain.xml><?xml version="1.0" encoding="utf-8"?>
<calcChain xmlns="http://schemas.openxmlformats.org/spreadsheetml/2006/main">
  <c r="H44" i="1" l="1"/>
  <c r="G44" i="1"/>
  <c r="F44" i="1"/>
  <c r="C44" i="1"/>
  <c r="G35" i="1"/>
  <c r="F35" i="1"/>
  <c r="G33" i="1"/>
  <c r="H32" i="1"/>
  <c r="G32" i="1"/>
  <c r="F32" i="1"/>
  <c r="C32" i="1"/>
  <c r="H31" i="1"/>
  <c r="G31" i="1"/>
  <c r="F31" i="1"/>
  <c r="C31" i="1"/>
  <c r="H30" i="1"/>
  <c r="G30" i="1"/>
  <c r="F30" i="1"/>
  <c r="C30" i="1"/>
  <c r="H29" i="1"/>
  <c r="G29" i="1"/>
  <c r="F29" i="1"/>
  <c r="C29" i="1"/>
  <c r="H28" i="1"/>
  <c r="G28" i="1"/>
  <c r="F28" i="1"/>
  <c r="C28" i="1"/>
  <c r="H27" i="1"/>
  <c r="G27" i="1"/>
  <c r="F27" i="1"/>
  <c r="C27" i="1"/>
  <c r="H26" i="1"/>
  <c r="G26" i="1"/>
  <c r="F26" i="1"/>
  <c r="C26" i="1"/>
  <c r="H25" i="1"/>
  <c r="G25" i="1"/>
  <c r="F25" i="1"/>
  <c r="C25" i="1"/>
  <c r="H24" i="1"/>
  <c r="G24" i="1"/>
  <c r="F24" i="1"/>
  <c r="C24" i="1"/>
  <c r="H23" i="1"/>
  <c r="G23" i="1"/>
  <c r="F23" i="1"/>
  <c r="H22" i="1"/>
  <c r="G22" i="1"/>
  <c r="F22" i="1"/>
  <c r="C22" i="1"/>
  <c r="H21" i="1"/>
  <c r="G21" i="1"/>
  <c r="F21" i="1"/>
  <c r="C21" i="1"/>
  <c r="H20" i="1"/>
  <c r="G20" i="1"/>
  <c r="F20" i="1"/>
  <c r="C20" i="1"/>
  <c r="H19" i="1"/>
  <c r="G19" i="1"/>
  <c r="F19" i="1"/>
  <c r="C19" i="1"/>
  <c r="H18" i="1"/>
  <c r="G18" i="1"/>
  <c r="F18" i="1"/>
  <c r="C18" i="1"/>
  <c r="F15" i="1"/>
  <c r="H13" i="1"/>
  <c r="G13" i="1"/>
  <c r="H12" i="1"/>
  <c r="H15" i="1" s="1"/>
  <c r="G12" i="1"/>
  <c r="G15" i="1" l="1"/>
  <c r="G34" i="1"/>
  <c r="G49" i="1" s="1"/>
  <c r="H34" i="1"/>
  <c r="H49" i="1" s="1"/>
  <c r="F34" i="1"/>
  <c r="F49" i="1" s="1"/>
  <c r="F52" i="1" s="1"/>
  <c r="G3" i="1" s="1"/>
  <c r="G52" i="1" l="1"/>
  <c r="H3" i="1" s="1"/>
  <c r="H52" i="1" s="1"/>
</calcChain>
</file>

<file path=xl/sharedStrings.xml><?xml version="1.0" encoding="utf-8"?>
<sst xmlns="http://schemas.openxmlformats.org/spreadsheetml/2006/main" count="34" uniqueCount="34">
  <si>
    <t>FY 2013</t>
  </si>
  <si>
    <t>FY 2014</t>
  </si>
  <si>
    <t>FY 2015</t>
  </si>
  <si>
    <t>Beg Balance</t>
  </si>
  <si>
    <t>Undedicated Revenue</t>
  </si>
  <si>
    <t>Revenue Forecast</t>
  </si>
  <si>
    <t>Lottery Contract Adjustment</t>
  </si>
  <si>
    <t>FHM- re-estimate cap</t>
  </si>
  <si>
    <t>Treasury- Advertising for Unclaimed Property</t>
  </si>
  <si>
    <t>FAME Clean Fuel Vehicle Fund Elimination</t>
  </si>
  <si>
    <t>Conformity- American Taxpayer Relief Act</t>
  </si>
  <si>
    <t>Revenue Sharing Suspension Initiative Adjustment</t>
  </si>
  <si>
    <t>MRS - Enhancement Revenue Collections</t>
  </si>
  <si>
    <t xml:space="preserve">  Total Revenue Gain/Loss</t>
  </si>
  <si>
    <t>Appropriations/Transfer Adjustments</t>
  </si>
  <si>
    <t xml:space="preserve">  Subtotal DAFS System Funding Modifications</t>
  </si>
  <si>
    <t>One-Day Borrowing</t>
  </si>
  <si>
    <t xml:space="preserve">   DAFS Subtotal</t>
  </si>
  <si>
    <t>Health and Human Services</t>
  </si>
  <si>
    <t>Maine Revenue Services- Overtime (Collection Activity)</t>
  </si>
  <si>
    <t>Arts Commission- Funding match NEA grant</t>
  </si>
  <si>
    <t>Library- (baseline correction and un-include equip)</t>
  </si>
  <si>
    <t>Marine Resources</t>
  </si>
  <si>
    <t>Pine Tree Legal (Protecting women and children)</t>
  </si>
  <si>
    <t>Public Notice Services</t>
  </si>
  <si>
    <t>Education- GED, Adjusts Request</t>
  </si>
  <si>
    <t>Education- Criminal History Record Check Fund- Transfer</t>
  </si>
  <si>
    <t>University of Maine- Community Policing Balance</t>
  </si>
  <si>
    <t>Indigent Legal</t>
  </si>
  <si>
    <t>FAME- Clean Fuel Vehicle Fund</t>
  </si>
  <si>
    <t>Milk- Additional Transfers</t>
  </si>
  <si>
    <t xml:space="preserve">  Total Appropriation/Transfer Adjustments</t>
  </si>
  <si>
    <t>Ending Balance, as of PL 2013 Ch. 1</t>
  </si>
  <si>
    <t>Estimated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</si>
</sst>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41" fontId="0" fillId="0" borderId="0" xfId="0" applyNumberFormat="1"/>
    <xf numFmtId="0" fontId="0" fillId="0" borderId="1" xfId="0" applyBorder="1"/>
    <xf numFmtId="0" fontId="0" fillId="0" borderId="2" xfId="0" applyBorder="1"/>
    <xf numFmtId="41" fontId="3" fillId="0" borderId="3" xfId="0" applyNumberFormat="1" applyFont="1" applyBorder="1" applyAlignment="1">
      <alignment horizontal="center"/>
    </xf>
    <xf numFmtId="41" fontId="3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0" fillId="0" borderId="0" xfId="0" applyBorder="1"/>
    <xf numFmtId="41" fontId="0" fillId="0" borderId="6" xfId="0" applyNumberFormat="1" applyBorder="1"/>
    <xf numFmtId="41" fontId="0" fillId="0" borderId="7" xfId="0" applyNumberFormat="1" applyBorder="1"/>
    <xf numFmtId="0" fontId="0" fillId="0" borderId="5" xfId="0" applyBorder="1"/>
    <xf numFmtId="41" fontId="4" fillId="0" borderId="6" xfId="0" applyNumberFormat="1" applyFont="1" applyBorder="1"/>
    <xf numFmtId="41" fontId="0" fillId="0" borderId="6" xfId="0" applyNumberFormat="1" applyFont="1" applyBorder="1"/>
    <xf numFmtId="41" fontId="0" fillId="0" borderId="7" xfId="0" applyNumberFormat="1" applyFont="1" applyBorder="1"/>
    <xf numFmtId="0" fontId="0" fillId="2" borderId="5" xfId="0" applyFill="1" applyBorder="1"/>
    <xf numFmtId="0" fontId="0" fillId="2" borderId="0" xfId="0" applyFill="1" applyBorder="1"/>
    <xf numFmtId="41" fontId="0" fillId="2" borderId="6" xfId="0" applyNumberFormat="1" applyFill="1" applyBorder="1"/>
    <xf numFmtId="0" fontId="0" fillId="3" borderId="5" xfId="0" applyFill="1" applyBorder="1"/>
    <xf numFmtId="0" fontId="0" fillId="3" borderId="0" xfId="0" applyFill="1" applyBorder="1"/>
    <xf numFmtId="41" fontId="0" fillId="3" borderId="6" xfId="0" applyNumberFormat="1" applyFill="1" applyBorder="1"/>
    <xf numFmtId="41" fontId="0" fillId="3" borderId="7" xfId="0" applyNumberFormat="1" applyFill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0" fontId="5" fillId="2" borderId="5" xfId="0" applyFont="1" applyFill="1" applyBorder="1"/>
    <xf numFmtId="0" fontId="5" fillId="2" borderId="0" xfId="0" applyFont="1" applyFill="1" applyBorder="1"/>
    <xf numFmtId="41" fontId="5" fillId="2" borderId="6" xfId="0" applyNumberFormat="1" applyFont="1" applyFill="1" applyBorder="1"/>
    <xf numFmtId="164" fontId="5" fillId="2" borderId="6" xfId="1" applyNumberFormat="1" applyFont="1" applyFill="1" applyBorder="1"/>
    <xf numFmtId="164" fontId="5" fillId="2" borderId="7" xfId="1" applyNumberFormat="1" applyFont="1" applyFill="1" applyBorder="1"/>
    <xf numFmtId="0" fontId="0" fillId="4" borderId="5" xfId="0" applyFill="1" applyBorder="1"/>
    <xf numFmtId="0" fontId="0" fillId="4" borderId="0" xfId="0" applyFill="1" applyBorder="1"/>
    <xf numFmtId="41" fontId="6" fillId="4" borderId="6" xfId="2" applyNumberFormat="1" applyFill="1" applyBorder="1"/>
    <xf numFmtId="41" fontId="6" fillId="0" borderId="0" xfId="2" applyNumberFormat="1"/>
    <xf numFmtId="41" fontId="6" fillId="2" borderId="6" xfId="2" applyNumberFormat="1" applyFill="1" applyBorder="1"/>
    <xf numFmtId="41" fontId="6" fillId="2" borderId="7" xfId="2" applyNumberFormat="1" applyFill="1" applyBorder="1"/>
    <xf numFmtId="0" fontId="5" fillId="2" borderId="1" xfId="0" applyFont="1" applyFill="1" applyBorder="1"/>
    <xf numFmtId="0" fontId="0" fillId="2" borderId="2" xfId="0" applyFill="1" applyBorder="1"/>
    <xf numFmtId="41" fontId="5" fillId="2" borderId="3" xfId="0" applyNumberFormat="1" applyFont="1" applyFill="1" applyBorder="1"/>
    <xf numFmtId="41" fontId="5" fillId="2" borderId="4" xfId="0" applyNumberFormat="1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1" fontId="2" fillId="2" borderId="10" xfId="0" applyNumberFormat="1" applyFont="1" applyFill="1" applyBorder="1"/>
    <xf numFmtId="41" fontId="0" fillId="0" borderId="11" xfId="0" applyNumberFormat="1" applyFont="1" applyBorder="1"/>
    <xf numFmtId="41" fontId="0" fillId="0" borderId="12" xfId="0" applyNumberFormat="1" applyFont="1" applyBorder="1"/>
    <xf numFmtId="41" fontId="0" fillId="0" borderId="0" xfId="0" applyNumberFormat="1" applyBorder="1"/>
    <xf numFmtId="164" fontId="0" fillId="0" borderId="0" xfId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elissa.L.Gott\My%20Documents\Balances%20Change%20Pack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DAFS"/>
      <sheetName val="Corrections"/>
      <sheetName val="Education"/>
      <sheetName val="Public Safety"/>
      <sheetName val="ACF"/>
      <sheetName val="MAR"/>
      <sheetName val="Sheet5"/>
    </sheetNames>
    <sheetDataSet>
      <sheetData sheetId="0"/>
      <sheetData sheetId="1">
        <row r="6">
          <cell r="A6" t="str">
            <v>Retired Teacher Health Insurance - Growth Cap</v>
          </cell>
          <cell r="B6">
            <v>0</v>
          </cell>
          <cell r="C6">
            <v>3000000</v>
          </cell>
          <cell r="D6">
            <v>3000000</v>
          </cell>
        </row>
        <row r="7">
          <cell r="A7" t="str">
            <v>Retired State Employee Health Insurance - Growth Cap</v>
          </cell>
          <cell r="B7">
            <v>0</v>
          </cell>
          <cell r="C7">
            <v>1092000</v>
          </cell>
          <cell r="D7">
            <v>1176000</v>
          </cell>
        </row>
        <row r="8">
          <cell r="A8" t="str">
            <v>DAFS System Funding Modifications: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 xml:space="preserve">  HRMS Initiative Removal</v>
          </cell>
          <cell r="B9">
            <v>0</v>
          </cell>
          <cell r="C9">
            <v>2000000</v>
          </cell>
          <cell r="D9">
            <v>1495000</v>
          </cell>
        </row>
        <row r="10">
          <cell r="A10" t="str">
            <v xml:space="preserve">  Debt Service Funding with Authorizing Language</v>
          </cell>
          <cell r="B10">
            <v>0</v>
          </cell>
          <cell r="C10">
            <v>-369357</v>
          </cell>
          <cell r="D10">
            <v>-864718</v>
          </cell>
        </row>
        <row r="11">
          <cell r="B11">
            <v>0</v>
          </cell>
          <cell r="C11">
            <v>1630643</v>
          </cell>
          <cell r="D11">
            <v>630282</v>
          </cell>
        </row>
        <row r="12">
          <cell r="A12" t="str">
            <v>Elderly Tax Defferal</v>
          </cell>
          <cell r="B12">
            <v>185000</v>
          </cell>
          <cell r="C12">
            <v>0</v>
          </cell>
          <cell r="E12">
            <v>100000</v>
          </cell>
        </row>
        <row r="13">
          <cell r="A13" t="str">
            <v>MRS Internal Service Fund</v>
          </cell>
          <cell r="B13">
            <v>200000</v>
          </cell>
          <cell r="C13">
            <v>0</v>
          </cell>
          <cell r="E13">
            <v>250000</v>
          </cell>
        </row>
        <row r="14">
          <cell r="A14" t="str">
            <v>MRS Contingent Fees-Revenue Collections</v>
          </cell>
          <cell r="B14">
            <v>1200000</v>
          </cell>
          <cell r="C14">
            <v>500000</v>
          </cell>
          <cell r="D14">
            <v>1300000</v>
          </cell>
        </row>
        <row r="15">
          <cell r="A15" t="str">
            <v xml:space="preserve">  Total MRS Initiatives</v>
          </cell>
          <cell r="B15">
            <v>1585000</v>
          </cell>
          <cell r="C15">
            <v>500000</v>
          </cell>
          <cell r="D15">
            <v>1650000</v>
          </cell>
        </row>
        <row r="16">
          <cell r="A16" t="str">
            <v>Natural Gas Savings</v>
          </cell>
          <cell r="B16">
            <v>0</v>
          </cell>
          <cell r="C16">
            <v>0</v>
          </cell>
          <cell r="D16">
            <v>708000</v>
          </cell>
        </row>
        <row r="17">
          <cell r="A17" t="str">
            <v>Risk Management- Reduced Rates</v>
          </cell>
          <cell r="B17">
            <v>0</v>
          </cell>
          <cell r="C17">
            <v>400000</v>
          </cell>
          <cell r="D17">
            <v>0</v>
          </cell>
        </row>
        <row r="18">
          <cell r="A18" t="str">
            <v>Treasury - Debt Service Savings</v>
          </cell>
          <cell r="B18">
            <v>250000</v>
          </cell>
          <cell r="C18">
            <v>5621392</v>
          </cell>
          <cell r="D18">
            <v>0</v>
          </cell>
        </row>
        <row r="19">
          <cell r="A19" t="str">
            <v xml:space="preserve">Radio Network Debt Service </v>
          </cell>
          <cell r="B19">
            <v>0</v>
          </cell>
          <cell r="C19">
            <v>1000000</v>
          </cell>
          <cell r="D19">
            <v>0</v>
          </cell>
        </row>
        <row r="20">
          <cell r="A20" t="str">
            <v>Oxford Casino - New Revenue Forecast (K-12 Essential Services)</v>
          </cell>
          <cell r="B20">
            <v>1065674</v>
          </cell>
          <cell r="C20">
            <v>648147</v>
          </cell>
          <cell r="D20">
            <v>654629</v>
          </cell>
        </row>
        <row r="21">
          <cell r="A21" t="str">
            <v>Merit - Adjusted Savings</v>
          </cell>
          <cell r="B21">
            <v>0</v>
          </cell>
          <cell r="C21">
            <v>1252333</v>
          </cell>
          <cell r="D21">
            <v>3044285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=@SUM(F14:F20)+F25+@SUM(F26:F31)" TargetMode="External"/><Relationship Id="rId2" Type="http://schemas.openxmlformats.org/officeDocument/2006/relationships/hyperlink" Target="mailto:=@SUM(F32:F36" TargetMode="External"/><Relationship Id="rId1" Type="http://schemas.openxmlformats.org/officeDocument/2006/relationships/hyperlink" Target="mailto:=@SUM(F32:F36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2"/>
  <sheetViews>
    <sheetView tabSelected="1" topLeftCell="A29" workbookViewId="0">
      <selection activeCell="M35" sqref="M35:M40"/>
    </sheetView>
  </sheetViews>
  <sheetFormatPr defaultRowHeight="15" x14ac:dyDescent="0.25"/>
  <cols>
    <col min="1" max="1" width="4.5703125" customWidth="1"/>
    <col min="2" max="2" width="3.42578125" customWidth="1"/>
    <col min="4" max="4" width="39.5703125" customWidth="1"/>
    <col min="5" max="5" width="8.28515625" customWidth="1"/>
    <col min="6" max="8" width="12.28515625" style="1" bestFit="1" customWidth="1"/>
    <col min="9" max="9" width="9.140625" style="1"/>
    <col min="10" max="10" width="12.28515625" style="1" bestFit="1" customWidth="1"/>
    <col min="11" max="11" width="11.5703125" style="1" customWidth="1"/>
    <col min="12" max="12" width="11.5703125" style="1" bestFit="1" customWidth="1"/>
    <col min="13" max="13" width="12.28515625" bestFit="1" customWidth="1"/>
    <col min="16" max="17" width="10.5703125" bestFit="1" customWidth="1"/>
  </cols>
  <sheetData>
    <row r="1" spans="3:8" ht="15.75" thickBot="1" x14ac:dyDescent="0.3"/>
    <row r="2" spans="3:8" ht="17.25" x14ac:dyDescent="0.4">
      <c r="C2" s="2"/>
      <c r="D2" s="3"/>
      <c r="E2" s="3"/>
      <c r="F2" s="4" t="s">
        <v>0</v>
      </c>
      <c r="G2" s="4" t="s">
        <v>1</v>
      </c>
      <c r="H2" s="5" t="s">
        <v>2</v>
      </c>
    </row>
    <row r="3" spans="3:8" x14ac:dyDescent="0.25">
      <c r="C3" s="6" t="s">
        <v>3</v>
      </c>
      <c r="D3" s="7"/>
      <c r="E3" s="7"/>
      <c r="F3" s="8"/>
      <c r="G3" s="8">
        <f>F52</f>
        <v>7702101</v>
      </c>
      <c r="H3" s="9">
        <f>G52</f>
        <v>250000</v>
      </c>
    </row>
    <row r="4" spans="3:8" x14ac:dyDescent="0.25">
      <c r="C4" s="10"/>
      <c r="D4" s="7"/>
      <c r="E4" s="7"/>
      <c r="F4" s="8"/>
      <c r="G4" s="8"/>
      <c r="H4" s="9"/>
    </row>
    <row r="5" spans="3:8" x14ac:dyDescent="0.25">
      <c r="C5" s="10"/>
      <c r="D5" s="7"/>
      <c r="E5" s="7"/>
      <c r="F5" s="8"/>
      <c r="G5" s="8"/>
      <c r="H5" s="9"/>
    </row>
    <row r="6" spans="3:8" x14ac:dyDescent="0.25">
      <c r="C6" s="6" t="s">
        <v>4</v>
      </c>
      <c r="D6" s="7"/>
      <c r="E6" s="7"/>
      <c r="F6" s="8"/>
      <c r="G6" s="8"/>
      <c r="H6" s="9"/>
    </row>
    <row r="7" spans="3:8" x14ac:dyDescent="0.25">
      <c r="C7" s="10" t="s">
        <v>5</v>
      </c>
      <c r="D7" s="7"/>
      <c r="E7" s="7"/>
      <c r="F7" s="8">
        <v>43522802</v>
      </c>
      <c r="G7" s="8">
        <v>-33790020</v>
      </c>
      <c r="H7" s="9">
        <v>-24329748</v>
      </c>
    </row>
    <row r="8" spans="3:8" x14ac:dyDescent="0.25">
      <c r="C8" s="10" t="s">
        <v>6</v>
      </c>
      <c r="D8" s="7"/>
      <c r="E8" s="7"/>
      <c r="F8" s="8"/>
      <c r="G8" s="8">
        <v>-3200000</v>
      </c>
      <c r="H8" s="9">
        <v>-3200000</v>
      </c>
    </row>
    <row r="9" spans="3:8" x14ac:dyDescent="0.25">
      <c r="C9" s="10" t="s">
        <v>7</v>
      </c>
      <c r="D9" s="7"/>
      <c r="E9" s="7"/>
      <c r="F9" s="8"/>
      <c r="G9" s="8">
        <v>-446587</v>
      </c>
      <c r="H9" s="9">
        <v>-378321</v>
      </c>
    </row>
    <row r="10" spans="3:8" ht="17.25" x14ac:dyDescent="0.4">
      <c r="C10" s="10" t="s">
        <v>8</v>
      </c>
      <c r="D10" s="7"/>
      <c r="E10" s="7"/>
      <c r="F10" s="11"/>
      <c r="G10" s="12">
        <v>15000</v>
      </c>
      <c r="H10" s="13">
        <v>15000</v>
      </c>
    </row>
    <row r="11" spans="3:8" x14ac:dyDescent="0.25">
      <c r="C11" s="10" t="s">
        <v>9</v>
      </c>
      <c r="D11" s="7"/>
      <c r="E11" s="7"/>
      <c r="F11" s="12">
        <v>37033</v>
      </c>
      <c r="G11" s="12">
        <v>0</v>
      </c>
      <c r="H11" s="13">
        <v>0</v>
      </c>
    </row>
    <row r="12" spans="3:8" x14ac:dyDescent="0.25">
      <c r="C12" s="10" t="s">
        <v>10</v>
      </c>
      <c r="D12" s="7"/>
      <c r="E12" s="7"/>
      <c r="F12" s="12"/>
      <c r="G12" s="12">
        <f>1731200</f>
        <v>1731200</v>
      </c>
      <c r="H12" s="13">
        <f>-2551011</f>
        <v>-2551011</v>
      </c>
    </row>
    <row r="13" spans="3:8" x14ac:dyDescent="0.25">
      <c r="C13" s="10" t="s">
        <v>11</v>
      </c>
      <c r="D13" s="7"/>
      <c r="E13" s="7"/>
      <c r="F13" s="12"/>
      <c r="G13" s="12">
        <f>-2486224+91116</f>
        <v>-2395108</v>
      </c>
      <c r="H13" s="13">
        <f>-1685600+-134264+100000</f>
        <v>-1719864</v>
      </c>
    </row>
    <row r="14" spans="3:8" x14ac:dyDescent="0.25">
      <c r="C14" s="10" t="s">
        <v>12</v>
      </c>
      <c r="D14" s="7"/>
      <c r="E14" s="7"/>
      <c r="F14" s="41"/>
      <c r="G14" s="41"/>
      <c r="H14" s="42">
        <v>1900000</v>
      </c>
    </row>
    <row r="15" spans="3:8" x14ac:dyDescent="0.25">
      <c r="C15" s="14" t="s">
        <v>13</v>
      </c>
      <c r="D15" s="15"/>
      <c r="E15" s="15"/>
      <c r="F15" s="16">
        <f>SUM(F7:F14)</f>
        <v>43559835</v>
      </c>
      <c r="G15" s="16">
        <f>SUM(G7:G14)</f>
        <v>-38085515</v>
      </c>
      <c r="H15" s="16">
        <f>SUM(H7:H14)</f>
        <v>-30263944</v>
      </c>
    </row>
    <row r="16" spans="3:8" x14ac:dyDescent="0.25">
      <c r="C16" s="17"/>
      <c r="D16" s="18"/>
      <c r="E16" s="18"/>
      <c r="F16" s="19"/>
      <c r="G16" s="19"/>
      <c r="H16" s="20"/>
    </row>
    <row r="17" spans="3:17" x14ac:dyDescent="0.25">
      <c r="C17" s="6" t="s">
        <v>14</v>
      </c>
      <c r="D17" s="7"/>
      <c r="E17" s="7"/>
      <c r="F17" s="8"/>
      <c r="G17" s="8"/>
      <c r="H17" s="9"/>
    </row>
    <row r="18" spans="3:17" x14ac:dyDescent="0.25">
      <c r="C18" s="10" t="str">
        <f>[1]DAFS!A6</f>
        <v>Retired Teacher Health Insurance - Growth Cap</v>
      </c>
      <c r="D18" s="7"/>
      <c r="E18" s="7"/>
      <c r="F18" s="8">
        <f>[1]DAFS!B6</f>
        <v>0</v>
      </c>
      <c r="G18" s="21">
        <f>[1]DAFS!C6</f>
        <v>3000000</v>
      </c>
      <c r="H18" s="22">
        <f>[1]DAFS!D6</f>
        <v>3000000</v>
      </c>
    </row>
    <row r="19" spans="3:17" x14ac:dyDescent="0.25">
      <c r="C19" s="10" t="str">
        <f>[1]DAFS!A7</f>
        <v>Retired State Employee Health Insurance - Growth Cap</v>
      </c>
      <c r="D19" s="7"/>
      <c r="E19" s="7"/>
      <c r="F19" s="8">
        <f>[1]DAFS!B7</f>
        <v>0</v>
      </c>
      <c r="G19" s="21">
        <f>[1]DAFS!C7</f>
        <v>1092000</v>
      </c>
      <c r="H19" s="22">
        <f>[1]DAFS!D7</f>
        <v>1176000</v>
      </c>
    </row>
    <row r="20" spans="3:17" x14ac:dyDescent="0.25">
      <c r="C20" s="10" t="str">
        <f>[1]DAFS!A8</f>
        <v>DAFS System Funding Modifications:</v>
      </c>
      <c r="D20" s="7"/>
      <c r="E20" s="7"/>
      <c r="F20" s="8">
        <f>[1]DAFS!B8</f>
        <v>0</v>
      </c>
      <c r="G20" s="21">
        <f>[1]DAFS!C8</f>
        <v>0</v>
      </c>
      <c r="H20" s="22">
        <f>[1]DAFS!D8</f>
        <v>0</v>
      </c>
    </row>
    <row r="21" spans="3:17" x14ac:dyDescent="0.25">
      <c r="C21" s="10" t="str">
        <f>[1]DAFS!A9</f>
        <v xml:space="preserve">  HRMS Initiative Removal</v>
      </c>
      <c r="D21" s="7"/>
      <c r="E21" s="7"/>
      <c r="F21" s="8">
        <f>[1]DAFS!B9</f>
        <v>0</v>
      </c>
      <c r="G21" s="21">
        <f>[1]DAFS!C9</f>
        <v>2000000</v>
      </c>
      <c r="H21" s="22">
        <f>[1]DAFS!D9</f>
        <v>1495000</v>
      </c>
    </row>
    <row r="22" spans="3:17" x14ac:dyDescent="0.25">
      <c r="C22" s="10" t="str">
        <f>[1]DAFS!A10</f>
        <v xml:space="preserve">  Debt Service Funding with Authorizing Language</v>
      </c>
      <c r="D22" s="7"/>
      <c r="E22" s="7"/>
      <c r="F22" s="8">
        <f>[1]DAFS!B10</f>
        <v>0</v>
      </c>
      <c r="G22" s="21">
        <f>[1]DAFS!C10</f>
        <v>-369357</v>
      </c>
      <c r="H22" s="22">
        <f>[1]DAFS!D10</f>
        <v>-864718</v>
      </c>
    </row>
    <row r="23" spans="3:17" x14ac:dyDescent="0.25">
      <c r="C23" s="23" t="s">
        <v>15</v>
      </c>
      <c r="D23" s="24"/>
      <c r="E23" s="24"/>
      <c r="F23" s="25">
        <f>[1]DAFS!B11</f>
        <v>0</v>
      </c>
      <c r="G23" s="26">
        <f>[1]DAFS!C11</f>
        <v>1630643</v>
      </c>
      <c r="H23" s="27">
        <f>[1]DAFS!D11</f>
        <v>630282</v>
      </c>
    </row>
    <row r="24" spans="3:17" x14ac:dyDescent="0.25">
      <c r="C24" s="10" t="str">
        <f>[1]DAFS!A12</f>
        <v>Elderly Tax Defferal</v>
      </c>
      <c r="D24" s="7"/>
      <c r="E24" s="7"/>
      <c r="F24" s="8">
        <f>[1]DAFS!B12</f>
        <v>185000</v>
      </c>
      <c r="G24" s="21">
        <f>[1]DAFS!C12</f>
        <v>0</v>
      </c>
      <c r="H24" s="22">
        <f>[1]DAFS!E12</f>
        <v>100000</v>
      </c>
    </row>
    <row r="25" spans="3:17" x14ac:dyDescent="0.25">
      <c r="C25" s="10" t="str">
        <f>[1]DAFS!A13</f>
        <v>MRS Internal Service Fund</v>
      </c>
      <c r="D25" s="7"/>
      <c r="E25" s="7"/>
      <c r="F25" s="8">
        <f>[1]DAFS!B13</f>
        <v>200000</v>
      </c>
      <c r="G25" s="21">
        <f>[1]DAFS!C13</f>
        <v>0</v>
      </c>
      <c r="H25" s="22">
        <f>[1]DAFS!E13</f>
        <v>250000</v>
      </c>
    </row>
    <row r="26" spans="3:17" x14ac:dyDescent="0.25">
      <c r="C26" s="10" t="str">
        <f>[1]DAFS!A14</f>
        <v>MRS Contingent Fees-Revenue Collections</v>
      </c>
      <c r="D26" s="7"/>
      <c r="E26" s="7"/>
      <c r="F26" s="8">
        <f>[1]DAFS!B14</f>
        <v>1200000</v>
      </c>
      <c r="G26" s="21">
        <f>[1]DAFS!C14</f>
        <v>500000</v>
      </c>
      <c r="H26" s="22">
        <f>[1]DAFS!D14</f>
        <v>1300000</v>
      </c>
    </row>
    <row r="27" spans="3:17" x14ac:dyDescent="0.25">
      <c r="C27" s="23" t="str">
        <f>[1]DAFS!A15</f>
        <v xml:space="preserve">  Total MRS Initiatives</v>
      </c>
      <c r="D27" s="24"/>
      <c r="E27" s="24"/>
      <c r="F27" s="25">
        <f>[1]DAFS!B15</f>
        <v>1585000</v>
      </c>
      <c r="G27" s="26">
        <f>[1]DAFS!C15</f>
        <v>500000</v>
      </c>
      <c r="H27" s="27">
        <f>[1]DAFS!D15</f>
        <v>1650000</v>
      </c>
      <c r="K27" s="43"/>
      <c r="L27" s="7"/>
      <c r="M27" s="7"/>
      <c r="N27" s="7"/>
      <c r="O27" s="43"/>
      <c r="P27" s="44"/>
      <c r="Q27" s="44"/>
    </row>
    <row r="28" spans="3:17" x14ac:dyDescent="0.25">
      <c r="C28" s="10" t="str">
        <f>[1]DAFS!A16</f>
        <v>Natural Gas Savings</v>
      </c>
      <c r="D28" s="7"/>
      <c r="E28" s="7"/>
      <c r="F28" s="8">
        <f>[1]DAFS!B16</f>
        <v>0</v>
      </c>
      <c r="G28" s="21">
        <f>[1]DAFS!C16</f>
        <v>0</v>
      </c>
      <c r="H28" s="22">
        <f>[1]DAFS!D16</f>
        <v>708000</v>
      </c>
    </row>
    <row r="29" spans="3:17" x14ac:dyDescent="0.25">
      <c r="C29" s="10" t="str">
        <f>[1]DAFS!A17</f>
        <v>Risk Management- Reduced Rates</v>
      </c>
      <c r="D29" s="7"/>
      <c r="E29" s="7"/>
      <c r="F29" s="8">
        <f>[1]DAFS!B17</f>
        <v>0</v>
      </c>
      <c r="G29" s="21">
        <f>[1]DAFS!C17</f>
        <v>400000</v>
      </c>
      <c r="H29" s="22">
        <f>[1]DAFS!D17</f>
        <v>0</v>
      </c>
    </row>
    <row r="30" spans="3:17" x14ac:dyDescent="0.25">
      <c r="C30" s="10" t="str">
        <f>[1]DAFS!A19</f>
        <v xml:space="preserve">Radio Network Debt Service </v>
      </c>
      <c r="D30" s="7"/>
      <c r="E30" s="7"/>
      <c r="F30" s="8">
        <f>[1]DAFS!B19</f>
        <v>0</v>
      </c>
      <c r="G30" s="21">
        <f>[1]DAFS!C19</f>
        <v>1000000</v>
      </c>
      <c r="H30" s="22">
        <f>[1]DAFS!D19</f>
        <v>0</v>
      </c>
    </row>
    <row r="31" spans="3:17" x14ac:dyDescent="0.25">
      <c r="C31" s="10" t="str">
        <f>[1]DAFS!A18</f>
        <v>Treasury - Debt Service Savings</v>
      </c>
      <c r="D31" s="7"/>
      <c r="E31" s="7"/>
      <c r="F31" s="8">
        <f>[1]DAFS!B18</f>
        <v>250000</v>
      </c>
      <c r="G31" s="21">
        <f>[1]DAFS!C18</f>
        <v>5621392</v>
      </c>
      <c r="H31" s="22">
        <f>[1]DAFS!D18</f>
        <v>0</v>
      </c>
    </row>
    <row r="32" spans="3:17" x14ac:dyDescent="0.25">
      <c r="C32" s="10" t="str">
        <f>[1]DAFS!A21</f>
        <v>Merit - Adjusted Savings</v>
      </c>
      <c r="D32" s="7"/>
      <c r="E32" s="7"/>
      <c r="F32" s="8">
        <f>[1]DAFS!B21</f>
        <v>0</v>
      </c>
      <c r="G32" s="21">
        <f>[1]DAFS!C21</f>
        <v>1252333</v>
      </c>
      <c r="H32" s="22">
        <f>[1]DAFS!D21</f>
        <v>3044285</v>
      </c>
    </row>
    <row r="33" spans="3:13" x14ac:dyDescent="0.25">
      <c r="C33" s="10" t="s">
        <v>16</v>
      </c>
      <c r="D33" s="7"/>
      <c r="E33" s="7"/>
      <c r="F33" s="8">
        <v>0</v>
      </c>
      <c r="G33" s="21">
        <f>8164186-34308-100000+348+528568-205920+205820+100+250000</f>
        <v>8808794</v>
      </c>
      <c r="H33" s="22">
        <v>-8808794</v>
      </c>
    </row>
    <row r="34" spans="3:13" x14ac:dyDescent="0.25">
      <c r="C34" s="28" t="s">
        <v>17</v>
      </c>
      <c r="D34" s="29"/>
      <c r="E34" s="29"/>
      <c r="F34" s="30">
        <f>SUM(F18:F20)+F23+F27+SUM(F28:F33)</f>
        <v>1835000</v>
      </c>
      <c r="G34" s="30">
        <f>SUM(G18:G20)+G23+G27+SUM(G28:G33)</f>
        <v>23305162</v>
      </c>
      <c r="H34" s="30">
        <f>SUM(H18:H20)+H23+H27+SUM(H28:H33)</f>
        <v>1399773</v>
      </c>
    </row>
    <row r="35" spans="3:13" x14ac:dyDescent="0.25">
      <c r="C35" s="10" t="s">
        <v>18</v>
      </c>
      <c r="D35" s="7"/>
      <c r="E35" s="7"/>
      <c r="F35" s="8">
        <f>-31613731+-1687045+-1986200</f>
        <v>-35286976</v>
      </c>
      <c r="G35" s="8">
        <f>4579160+1986200</f>
        <v>6565360</v>
      </c>
      <c r="H35" s="9">
        <v>13770035</v>
      </c>
      <c r="M35" s="1"/>
    </row>
    <row r="36" spans="3:13" x14ac:dyDescent="0.25">
      <c r="C36" s="10" t="s">
        <v>19</v>
      </c>
      <c r="D36" s="7"/>
      <c r="E36" s="7"/>
      <c r="F36" s="8">
        <v>0</v>
      </c>
      <c r="G36" s="8">
        <v>0</v>
      </c>
      <c r="H36" s="9">
        <v>-200000</v>
      </c>
      <c r="M36" s="1"/>
    </row>
    <row r="37" spans="3:13" x14ac:dyDescent="0.25">
      <c r="C37" s="10" t="s">
        <v>20</v>
      </c>
      <c r="D37" s="7"/>
      <c r="E37" s="7"/>
      <c r="F37" s="8"/>
      <c r="G37" s="8">
        <v>-50000</v>
      </c>
      <c r="H37" s="9">
        <v>-50000</v>
      </c>
      <c r="K37"/>
      <c r="L37"/>
      <c r="M37" s="1"/>
    </row>
    <row r="38" spans="3:13" x14ac:dyDescent="0.25">
      <c r="C38" s="10" t="s">
        <v>21</v>
      </c>
      <c r="D38" s="7"/>
      <c r="E38" s="7"/>
      <c r="F38" s="8"/>
      <c r="G38" s="8">
        <v>110000</v>
      </c>
      <c r="H38" s="9">
        <v>100000</v>
      </c>
      <c r="M38" s="1"/>
    </row>
    <row r="39" spans="3:13" x14ac:dyDescent="0.25">
      <c r="C39" s="10" t="s">
        <v>22</v>
      </c>
      <c r="D39" s="7"/>
      <c r="E39" s="7"/>
      <c r="F39" s="8"/>
      <c r="G39" s="8">
        <v>84274</v>
      </c>
      <c r="H39" s="9">
        <v>89769</v>
      </c>
      <c r="J39" s="31"/>
      <c r="M39" s="1"/>
    </row>
    <row r="40" spans="3:13" x14ac:dyDescent="0.25">
      <c r="C40" s="10" t="s">
        <v>23</v>
      </c>
      <c r="D40" s="7"/>
      <c r="E40" s="7"/>
      <c r="F40" s="8"/>
      <c r="G40" s="8">
        <v>-100000</v>
      </c>
      <c r="H40" s="9">
        <v>-100000</v>
      </c>
      <c r="M40" s="1"/>
    </row>
    <row r="41" spans="3:13" x14ac:dyDescent="0.25">
      <c r="C41" s="10" t="s">
        <v>24</v>
      </c>
      <c r="D41" s="7"/>
      <c r="E41" s="7"/>
      <c r="F41" s="8"/>
      <c r="G41" s="8">
        <v>200000</v>
      </c>
      <c r="H41" s="9">
        <v>200000</v>
      </c>
      <c r="M41" s="1"/>
    </row>
    <row r="42" spans="3:13" x14ac:dyDescent="0.25">
      <c r="C42" s="10" t="s">
        <v>25</v>
      </c>
      <c r="D42" s="7"/>
      <c r="E42" s="7"/>
      <c r="F42" s="8"/>
      <c r="G42" s="21">
        <v>-100000</v>
      </c>
      <c r="H42" s="22">
        <v>100000</v>
      </c>
    </row>
    <row r="43" spans="3:13" x14ac:dyDescent="0.25">
      <c r="C43" s="10" t="s">
        <v>26</v>
      </c>
      <c r="D43" s="7"/>
      <c r="E43" s="7"/>
      <c r="F43" s="8"/>
      <c r="G43" s="21">
        <v>100000</v>
      </c>
      <c r="H43" s="22"/>
      <c r="J43" s="31"/>
      <c r="K43" s="31"/>
    </row>
    <row r="44" spans="3:13" x14ac:dyDescent="0.25">
      <c r="C44" s="10" t="str">
        <f>[1]DAFS!A20</f>
        <v>Oxford Casino - New Revenue Forecast (K-12 Essential Services)</v>
      </c>
      <c r="D44" s="7"/>
      <c r="E44" s="7"/>
      <c r="F44" s="8">
        <f>[1]DAFS!B20</f>
        <v>1065674</v>
      </c>
      <c r="G44" s="21">
        <f>[1]DAFS!C20</f>
        <v>648147</v>
      </c>
      <c r="H44" s="22">
        <f>[1]DAFS!D20</f>
        <v>654629</v>
      </c>
    </row>
    <row r="45" spans="3:13" x14ac:dyDescent="0.25">
      <c r="C45" s="10" t="s">
        <v>27</v>
      </c>
      <c r="D45" s="7"/>
      <c r="E45" s="7"/>
      <c r="F45" s="8"/>
      <c r="G45" s="21">
        <v>76326</v>
      </c>
      <c r="H45" s="22"/>
      <c r="J45" s="31"/>
      <c r="K45" s="31"/>
    </row>
    <row r="46" spans="3:13" x14ac:dyDescent="0.25">
      <c r="C46" s="10" t="s">
        <v>28</v>
      </c>
      <c r="D46" s="7"/>
      <c r="E46" s="7"/>
      <c r="F46" s="8">
        <v>-1000000</v>
      </c>
      <c r="G46" s="8"/>
      <c r="H46" s="9"/>
    </row>
    <row r="47" spans="3:13" x14ac:dyDescent="0.25">
      <c r="C47" s="10" t="s">
        <v>29</v>
      </c>
      <c r="D47" s="7"/>
      <c r="E47" s="7"/>
      <c r="F47" s="8"/>
      <c r="G47" s="8">
        <v>65</v>
      </c>
      <c r="H47" s="9"/>
    </row>
    <row r="48" spans="3:13" x14ac:dyDescent="0.25">
      <c r="C48" s="10" t="s">
        <v>30</v>
      </c>
      <c r="D48" s="7"/>
      <c r="E48" s="7"/>
      <c r="F48" s="8">
        <v>-3000000</v>
      </c>
      <c r="G48" s="8"/>
      <c r="H48" s="9"/>
    </row>
    <row r="49" spans="3:8" x14ac:dyDescent="0.25">
      <c r="C49" s="14" t="s">
        <v>31</v>
      </c>
      <c r="D49" s="15"/>
      <c r="E49" s="15"/>
      <c r="F49" s="32">
        <f>SUM(F34:F48)</f>
        <v>-36386302</v>
      </c>
      <c r="G49" s="32">
        <f>SUM(G34:G48)</f>
        <v>30839334</v>
      </c>
      <c r="H49" s="33">
        <f>SUM(H34:H48)</f>
        <v>15964206</v>
      </c>
    </row>
    <row r="50" spans="3:8" ht="15.75" thickBot="1" x14ac:dyDescent="0.3">
      <c r="C50" s="10"/>
      <c r="D50" s="7"/>
      <c r="E50" s="7"/>
      <c r="F50" s="8"/>
      <c r="G50" s="8"/>
      <c r="H50" s="9"/>
    </row>
    <row r="51" spans="3:8" x14ac:dyDescent="0.25">
      <c r="C51" s="34" t="s">
        <v>32</v>
      </c>
      <c r="D51" s="35"/>
      <c r="E51" s="35"/>
      <c r="F51" s="36">
        <v>528568</v>
      </c>
      <c r="G51" s="36">
        <v>-205920</v>
      </c>
      <c r="H51" s="37">
        <v>16477936</v>
      </c>
    </row>
    <row r="52" spans="3:8" ht="15.75" thickBot="1" x14ac:dyDescent="0.3">
      <c r="C52" s="38" t="s">
        <v>33</v>
      </c>
      <c r="D52" s="39"/>
      <c r="E52" s="39"/>
      <c r="F52" s="40">
        <f>F15+F49+F51</f>
        <v>7702101</v>
      </c>
      <c r="G52" s="40">
        <f>G3+G15+G49+G51</f>
        <v>250000</v>
      </c>
      <c r="H52" s="40">
        <f>H3+H15+H49+H51</f>
        <v>2428198</v>
      </c>
    </row>
  </sheetData>
  <hyperlinks>
    <hyperlink ref="F49" r:id="rId1" display="=@SUM(F32:F36"/>
    <hyperlink ref="G49:H49" r:id="rId2" display="=@SUM(F32:F36"/>
    <hyperlink ref="F34" r:id="rId3" display="=@SUM(F14:F20)+F25+@SUM(F26:F31)"/>
  </hyperlinks>
  <pageMargins left="0.7" right="0.7" top="0.75" bottom="0.75" header="0.3" footer="0.3"/>
  <pageSetup scale="85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Gott, Melissa L</dc:creator>
  <cp:lastModifiedBy>Quimby, Tammy</cp:lastModifiedBy>
  <cp:lastPrinted>2013-05-17T12:31:05Z</cp:lastPrinted>
  <dcterms:created xsi:type="dcterms:W3CDTF">2013-05-08T12:58:28Z</dcterms:created>
  <dcterms:modified xsi:type="dcterms:W3CDTF">2013-05-17T13:48:59Z</dcterms:modified>
</cp:coreProperties>
</file>