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8_{2A1F48A2-BF9D-412F-9246-F3F0EF8D8950}" xr6:coauthVersionLast="47" xr6:coauthVersionMax="47" xr10:uidLastSave="{00000000-0000-0000-0000-000000000000}"/>
  <bookViews>
    <workbookView xWindow="-13275" yWindow="-16320" windowWidth="29040" windowHeight="15720" xr2:uid="{07D4D667-87F5-4060-A09C-6DDE4A04680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1" i="1" l="1"/>
  <c r="O34" i="1"/>
  <c r="O33" i="1"/>
  <c r="O32" i="1" l="1"/>
  <c r="B115" i="1" l="1"/>
  <c r="AY13" i="1"/>
  <c r="AY14" i="1"/>
  <c r="AY15" i="1"/>
  <c r="AY16" i="1"/>
  <c r="AY17" i="1"/>
  <c r="AY18" i="1"/>
  <c r="AY19" i="1"/>
  <c r="AY20" i="1"/>
  <c r="AY21" i="1"/>
  <c r="AY22" i="1"/>
  <c r="AY23" i="1"/>
  <c r="AY24" i="1"/>
  <c r="AY25" i="1"/>
  <c r="AY26" i="1"/>
  <c r="AY103" i="1"/>
  <c r="AY102" i="1"/>
  <c r="AY106" i="1"/>
  <c r="AY105" i="1"/>
  <c r="AY100" i="1"/>
  <c r="AY99" i="1"/>
  <c r="AY96" i="1"/>
  <c r="AY97" i="1"/>
  <c r="AY95" i="1"/>
  <c r="AY94" i="1" s="1"/>
  <c r="AY92" i="1"/>
  <c r="AY93" i="1"/>
  <c r="AY91" i="1"/>
  <c r="AY88" i="1"/>
  <c r="AY89" i="1"/>
  <c r="AY87" i="1"/>
  <c r="AY83" i="1"/>
  <c r="AY84" i="1"/>
  <c r="AY85" i="1"/>
  <c r="AY82" i="1"/>
  <c r="AY77" i="1"/>
  <c r="AY78" i="1"/>
  <c r="AY79" i="1"/>
  <c r="AY80" i="1"/>
  <c r="AY76" i="1"/>
  <c r="AY75" i="1" s="1"/>
  <c r="AY70" i="1"/>
  <c r="AY71" i="1"/>
  <c r="AY72" i="1"/>
  <c r="AY73" i="1"/>
  <c r="AY74" i="1"/>
  <c r="AY69" i="1"/>
  <c r="AY62" i="1"/>
  <c r="AY63" i="1"/>
  <c r="AY64" i="1"/>
  <c r="AY65" i="1"/>
  <c r="AY66" i="1"/>
  <c r="AY67" i="1"/>
  <c r="AY61" i="1"/>
  <c r="AY54" i="1"/>
  <c r="AY55" i="1"/>
  <c r="AY52" i="1" s="1"/>
  <c r="AY56" i="1"/>
  <c r="AY57" i="1"/>
  <c r="AY58" i="1"/>
  <c r="AY59" i="1"/>
  <c r="AY53" i="1"/>
  <c r="AY46" i="1"/>
  <c r="AY47" i="1"/>
  <c r="AY48" i="1"/>
  <c r="AY49" i="1"/>
  <c r="AY50" i="1"/>
  <c r="AY51" i="1"/>
  <c r="AY45" i="1"/>
  <c r="AY44" i="1" s="1"/>
  <c r="AY38" i="1"/>
  <c r="AY39" i="1"/>
  <c r="AY40" i="1"/>
  <c r="AY41" i="1"/>
  <c r="AY42" i="1"/>
  <c r="AY43" i="1"/>
  <c r="AY37" i="1"/>
  <c r="AY29" i="1"/>
  <c r="AY30" i="1"/>
  <c r="AY31" i="1"/>
  <c r="AY32" i="1"/>
  <c r="AY33" i="1"/>
  <c r="AY34" i="1"/>
  <c r="AY35" i="1"/>
  <c r="AY28" i="1"/>
  <c r="AY27" i="1" s="1"/>
  <c r="AY98" i="1"/>
  <c r="AY101" i="1" l="1"/>
  <c r="AY104" i="1"/>
  <c r="AY90" i="1"/>
  <c r="AY86" i="1"/>
  <c r="AY81" i="1"/>
  <c r="AY68" i="1"/>
  <c r="AY60" i="1"/>
  <c r="AY36" i="1"/>
  <c r="G27" i="1" l="1"/>
  <c r="I27" i="1"/>
  <c r="P27" i="1" l="1"/>
  <c r="O27" i="1"/>
  <c r="C107" i="1" l="1"/>
  <c r="O36" i="1"/>
  <c r="C27" i="1"/>
  <c r="C4" i="1" l="1"/>
  <c r="D4" i="1"/>
  <c r="E4" i="1"/>
  <c r="F4" i="1"/>
  <c r="G4" i="1"/>
  <c r="H4" i="1"/>
  <c r="I4" i="1"/>
  <c r="J4" i="1"/>
  <c r="K4" i="1"/>
  <c r="L4" i="1"/>
  <c r="M4" i="1"/>
  <c r="N4" i="1"/>
  <c r="O4" i="1"/>
  <c r="P4" i="1"/>
  <c r="Q4" i="1"/>
  <c r="R4" i="1"/>
  <c r="S4" i="1"/>
  <c r="T4" i="1"/>
  <c r="U4" i="1"/>
  <c r="V4" i="1"/>
  <c r="W4" i="1"/>
  <c r="X4" i="1"/>
  <c r="Y4" i="1"/>
  <c r="Z4" i="1"/>
  <c r="AA4" i="1"/>
  <c r="AB4" i="1"/>
  <c r="AC4" i="1"/>
  <c r="AD4" i="1"/>
  <c r="AE4" i="1"/>
  <c r="AF4" i="1"/>
  <c r="AG4" i="1"/>
  <c r="AH4" i="1"/>
  <c r="AI4" i="1"/>
  <c r="AJ4" i="1"/>
  <c r="AK4" i="1"/>
  <c r="AL4" i="1"/>
  <c r="AM4" i="1"/>
  <c r="AN4" i="1"/>
  <c r="AO4" i="1"/>
  <c r="AP4" i="1"/>
  <c r="AQ4" i="1"/>
  <c r="AR4" i="1"/>
  <c r="AS4" i="1"/>
  <c r="AT4" i="1"/>
  <c r="AU4" i="1"/>
  <c r="AV4" i="1"/>
  <c r="C8" i="1"/>
  <c r="D8" i="1"/>
  <c r="H8" i="1"/>
  <c r="K8" i="1"/>
  <c r="L8" i="1"/>
  <c r="M8" i="1"/>
  <c r="N8" i="1"/>
  <c r="O8" i="1"/>
  <c r="P8" i="1"/>
  <c r="Q8" i="1"/>
  <c r="R8" i="1"/>
  <c r="S8" i="1"/>
  <c r="T8" i="1"/>
  <c r="U8" i="1"/>
  <c r="V8" i="1"/>
  <c r="W8" i="1"/>
  <c r="X8" i="1"/>
  <c r="Y8" i="1"/>
  <c r="Z8" i="1"/>
  <c r="AA8" i="1"/>
  <c r="AB8" i="1"/>
  <c r="AC8" i="1"/>
  <c r="AD8" i="1"/>
  <c r="AE8" i="1"/>
  <c r="AF8" i="1"/>
  <c r="AG8" i="1"/>
  <c r="AH8" i="1"/>
  <c r="AI8" i="1"/>
  <c r="AJ8" i="1"/>
  <c r="AK8" i="1"/>
  <c r="AL8" i="1"/>
  <c r="AM8" i="1"/>
  <c r="AN8" i="1"/>
  <c r="AO8" i="1"/>
  <c r="AP8" i="1"/>
  <c r="AQ8" i="1"/>
  <c r="AR8" i="1"/>
  <c r="AS8" i="1"/>
  <c r="AT8" i="1"/>
  <c r="AU8" i="1"/>
  <c r="AV8" i="1"/>
  <c r="E9" i="1"/>
  <c r="F9" i="1"/>
  <c r="G9" i="1"/>
  <c r="I9" i="1" s="1"/>
  <c r="E10" i="1"/>
  <c r="F10" i="1"/>
  <c r="G10" i="1"/>
  <c r="I10" i="1" s="1"/>
  <c r="J8" i="1" s="1"/>
  <c r="D11" i="1"/>
  <c r="E11" i="1"/>
  <c r="F11" i="1"/>
  <c r="G11" i="1"/>
  <c r="H11" i="1"/>
  <c r="C11" i="1"/>
  <c r="E27" i="1"/>
  <c r="F27" i="1"/>
  <c r="H27" i="1"/>
  <c r="J27" i="1"/>
  <c r="K27" i="1"/>
  <c r="L27" i="1"/>
  <c r="M27" i="1"/>
  <c r="N27" i="1"/>
  <c r="Q27" i="1"/>
  <c r="R27" i="1"/>
  <c r="S27" i="1"/>
  <c r="T27" i="1"/>
  <c r="U27" i="1"/>
  <c r="V27" i="1"/>
  <c r="W27" i="1"/>
  <c r="X27" i="1"/>
  <c r="Y27" i="1"/>
  <c r="Z27" i="1"/>
  <c r="AA27" i="1"/>
  <c r="AB27" i="1"/>
  <c r="AC27" i="1"/>
  <c r="AD27" i="1"/>
  <c r="AE27" i="1"/>
  <c r="AF27" i="1"/>
  <c r="AG27" i="1"/>
  <c r="AH27" i="1"/>
  <c r="AI27" i="1"/>
  <c r="AJ27" i="1"/>
  <c r="AK27" i="1"/>
  <c r="AL27" i="1"/>
  <c r="AM27" i="1"/>
  <c r="AN27" i="1"/>
  <c r="AO27" i="1"/>
  <c r="AP27" i="1"/>
  <c r="AQ27" i="1"/>
  <c r="AR27" i="1"/>
  <c r="AS27" i="1"/>
  <c r="AT27" i="1"/>
  <c r="AU27" i="1"/>
  <c r="AV27" i="1"/>
  <c r="C36" i="1"/>
  <c r="E36" i="1"/>
  <c r="F36" i="1"/>
  <c r="G36" i="1"/>
  <c r="H36" i="1"/>
  <c r="I36" i="1"/>
  <c r="J36" i="1"/>
  <c r="K36" i="1"/>
  <c r="L36" i="1"/>
  <c r="M36" i="1"/>
  <c r="N36" i="1"/>
  <c r="P36" i="1"/>
  <c r="Q36" i="1"/>
  <c r="R36" i="1"/>
  <c r="S36" i="1"/>
  <c r="T36" i="1"/>
  <c r="U36" i="1"/>
  <c r="V36" i="1"/>
  <c r="W36" i="1"/>
  <c r="X36" i="1"/>
  <c r="Y36" i="1"/>
  <c r="Z36" i="1"/>
  <c r="AA36" i="1"/>
  <c r="AB36" i="1"/>
  <c r="AC36" i="1"/>
  <c r="AD36" i="1"/>
  <c r="AE36" i="1"/>
  <c r="AF36" i="1"/>
  <c r="AG36" i="1"/>
  <c r="AH36" i="1"/>
  <c r="AI36" i="1"/>
  <c r="AJ36" i="1"/>
  <c r="AK36" i="1"/>
  <c r="AL36" i="1"/>
  <c r="AM36" i="1"/>
  <c r="AN36" i="1"/>
  <c r="AO36" i="1"/>
  <c r="AP36" i="1"/>
  <c r="AQ36" i="1"/>
  <c r="AR36" i="1"/>
  <c r="AS36" i="1"/>
  <c r="AT36" i="1"/>
  <c r="AU36" i="1"/>
  <c r="AV36" i="1"/>
  <c r="C44" i="1"/>
  <c r="E44" i="1"/>
  <c r="F44" i="1"/>
  <c r="G44" i="1"/>
  <c r="H44" i="1"/>
  <c r="I44" i="1"/>
  <c r="J44" i="1"/>
  <c r="K44" i="1"/>
  <c r="L44" i="1"/>
  <c r="M44" i="1"/>
  <c r="N44" i="1"/>
  <c r="O44" i="1"/>
  <c r="P44" i="1"/>
  <c r="Q44" i="1"/>
  <c r="R44" i="1"/>
  <c r="S44" i="1"/>
  <c r="T44" i="1"/>
  <c r="U44" i="1"/>
  <c r="V44" i="1"/>
  <c r="W44" i="1"/>
  <c r="X44" i="1"/>
  <c r="Y44" i="1"/>
  <c r="Z44" i="1"/>
  <c r="AA44" i="1"/>
  <c r="AB44" i="1"/>
  <c r="AC44" i="1"/>
  <c r="AD44" i="1"/>
  <c r="AE44" i="1"/>
  <c r="AF44" i="1"/>
  <c r="AG44" i="1"/>
  <c r="AH44" i="1"/>
  <c r="AI44" i="1"/>
  <c r="AJ44" i="1"/>
  <c r="AK44" i="1"/>
  <c r="AL44" i="1"/>
  <c r="AM44" i="1"/>
  <c r="AN44" i="1"/>
  <c r="AO44" i="1"/>
  <c r="AP44" i="1"/>
  <c r="AQ44" i="1"/>
  <c r="AR44" i="1"/>
  <c r="AS44" i="1"/>
  <c r="AT44" i="1"/>
  <c r="AU44" i="1"/>
  <c r="AV44" i="1"/>
  <c r="C52" i="1"/>
  <c r="E52" i="1"/>
  <c r="F52" i="1"/>
  <c r="G52" i="1"/>
  <c r="H52" i="1"/>
  <c r="I52" i="1"/>
  <c r="J52" i="1"/>
  <c r="K52" i="1"/>
  <c r="L52" i="1"/>
  <c r="M52" i="1"/>
  <c r="N52" i="1"/>
  <c r="O52" i="1"/>
  <c r="P52" i="1"/>
  <c r="Q52" i="1"/>
  <c r="R52" i="1"/>
  <c r="S52" i="1"/>
  <c r="T52" i="1"/>
  <c r="U52" i="1"/>
  <c r="V52" i="1"/>
  <c r="W52" i="1"/>
  <c r="X52" i="1"/>
  <c r="Y52" i="1"/>
  <c r="Z52" i="1"/>
  <c r="AA52" i="1"/>
  <c r="AB52" i="1"/>
  <c r="AC52" i="1"/>
  <c r="AD52" i="1"/>
  <c r="AE52" i="1"/>
  <c r="AF52" i="1"/>
  <c r="AG52" i="1"/>
  <c r="AH52" i="1"/>
  <c r="AI52" i="1"/>
  <c r="AJ52" i="1"/>
  <c r="AK52" i="1"/>
  <c r="AL52" i="1"/>
  <c r="AM52" i="1"/>
  <c r="AN52" i="1"/>
  <c r="AO52" i="1"/>
  <c r="AP52" i="1"/>
  <c r="AQ52" i="1"/>
  <c r="AR52" i="1"/>
  <c r="AS52" i="1"/>
  <c r="AT52" i="1"/>
  <c r="AU52" i="1"/>
  <c r="AV52" i="1"/>
  <c r="C60" i="1"/>
  <c r="E60" i="1"/>
  <c r="F60" i="1"/>
  <c r="G60" i="1"/>
  <c r="H60" i="1"/>
  <c r="I60" i="1"/>
  <c r="J60" i="1"/>
  <c r="K60" i="1"/>
  <c r="L60" i="1"/>
  <c r="M60" i="1"/>
  <c r="N60" i="1"/>
  <c r="O60" i="1"/>
  <c r="P60" i="1"/>
  <c r="Q60" i="1"/>
  <c r="R60" i="1"/>
  <c r="S60" i="1"/>
  <c r="T60" i="1"/>
  <c r="U60" i="1"/>
  <c r="V60" i="1"/>
  <c r="W60" i="1"/>
  <c r="X60" i="1"/>
  <c r="Y60" i="1"/>
  <c r="Z60" i="1"/>
  <c r="AA60" i="1"/>
  <c r="AB60" i="1"/>
  <c r="AC60" i="1"/>
  <c r="AD60" i="1"/>
  <c r="AE60" i="1"/>
  <c r="AF60" i="1"/>
  <c r="AG60" i="1"/>
  <c r="AH60" i="1"/>
  <c r="AI60" i="1"/>
  <c r="AJ60" i="1"/>
  <c r="AK60" i="1"/>
  <c r="AL60" i="1"/>
  <c r="AM60" i="1"/>
  <c r="AN60" i="1"/>
  <c r="AO60" i="1"/>
  <c r="AP60" i="1"/>
  <c r="AQ60" i="1"/>
  <c r="AR60" i="1"/>
  <c r="AS60" i="1"/>
  <c r="AT60" i="1"/>
  <c r="AU60" i="1"/>
  <c r="AV60" i="1"/>
  <c r="C68" i="1"/>
  <c r="E68" i="1"/>
  <c r="F68" i="1"/>
  <c r="G68" i="1"/>
  <c r="H68" i="1"/>
  <c r="I68" i="1"/>
  <c r="J68" i="1"/>
  <c r="K68" i="1"/>
  <c r="L68" i="1"/>
  <c r="M68" i="1"/>
  <c r="N68" i="1"/>
  <c r="O68" i="1"/>
  <c r="P68" i="1"/>
  <c r="Q68" i="1"/>
  <c r="R68" i="1"/>
  <c r="S68" i="1"/>
  <c r="T68" i="1"/>
  <c r="U68" i="1"/>
  <c r="V68" i="1"/>
  <c r="W68" i="1"/>
  <c r="X68" i="1"/>
  <c r="Y68" i="1"/>
  <c r="Z68" i="1"/>
  <c r="AA68" i="1"/>
  <c r="AB68" i="1"/>
  <c r="AC68" i="1"/>
  <c r="AD68" i="1"/>
  <c r="AE68" i="1"/>
  <c r="AF68" i="1"/>
  <c r="AG68" i="1"/>
  <c r="AH68" i="1"/>
  <c r="AI68" i="1"/>
  <c r="AJ68" i="1"/>
  <c r="AK68" i="1"/>
  <c r="AL68" i="1"/>
  <c r="AM68" i="1"/>
  <c r="AN68" i="1"/>
  <c r="AO68" i="1"/>
  <c r="AP68" i="1"/>
  <c r="AQ68" i="1"/>
  <c r="AR68" i="1"/>
  <c r="AS68" i="1"/>
  <c r="AT68" i="1"/>
  <c r="AU68" i="1"/>
  <c r="AV68" i="1"/>
  <c r="C75" i="1"/>
  <c r="E75" i="1"/>
  <c r="F75" i="1"/>
  <c r="G75" i="1"/>
  <c r="H75" i="1"/>
  <c r="I75" i="1"/>
  <c r="J75" i="1"/>
  <c r="K75" i="1"/>
  <c r="L75" i="1"/>
  <c r="M75" i="1"/>
  <c r="N75" i="1"/>
  <c r="O75" i="1"/>
  <c r="P75" i="1"/>
  <c r="Q75" i="1"/>
  <c r="R75" i="1"/>
  <c r="S75" i="1"/>
  <c r="T75" i="1"/>
  <c r="U75" i="1"/>
  <c r="V75" i="1"/>
  <c r="W75" i="1"/>
  <c r="X75" i="1"/>
  <c r="Y75" i="1"/>
  <c r="Z75" i="1"/>
  <c r="AA75" i="1"/>
  <c r="AB75" i="1"/>
  <c r="AC75" i="1"/>
  <c r="AD75" i="1"/>
  <c r="AE75" i="1"/>
  <c r="AF75" i="1"/>
  <c r="AG75" i="1"/>
  <c r="AH75" i="1"/>
  <c r="AI75" i="1"/>
  <c r="AJ75" i="1"/>
  <c r="AK75" i="1"/>
  <c r="AL75" i="1"/>
  <c r="AM75" i="1"/>
  <c r="AN75" i="1"/>
  <c r="AO75" i="1"/>
  <c r="AP75" i="1"/>
  <c r="AQ75" i="1"/>
  <c r="AR75" i="1"/>
  <c r="AS75" i="1"/>
  <c r="AT75" i="1"/>
  <c r="AU75" i="1"/>
  <c r="AV75" i="1"/>
  <c r="C81" i="1"/>
  <c r="E81" i="1"/>
  <c r="F81" i="1"/>
  <c r="G81" i="1"/>
  <c r="H81" i="1"/>
  <c r="I81" i="1"/>
  <c r="J81" i="1"/>
  <c r="K81" i="1"/>
  <c r="L81" i="1"/>
  <c r="M81" i="1"/>
  <c r="N81" i="1"/>
  <c r="O81" i="1"/>
  <c r="P81" i="1"/>
  <c r="Q81" i="1"/>
  <c r="R81" i="1"/>
  <c r="S81" i="1"/>
  <c r="T81" i="1"/>
  <c r="U81" i="1"/>
  <c r="V81" i="1"/>
  <c r="W81" i="1"/>
  <c r="X81" i="1"/>
  <c r="Y81" i="1"/>
  <c r="Z81" i="1"/>
  <c r="AA81" i="1"/>
  <c r="AB81" i="1"/>
  <c r="AC81" i="1"/>
  <c r="AD81" i="1"/>
  <c r="AE81" i="1"/>
  <c r="AF81" i="1"/>
  <c r="AG81" i="1"/>
  <c r="AH81" i="1"/>
  <c r="AI81" i="1"/>
  <c r="AJ81" i="1"/>
  <c r="AK81" i="1"/>
  <c r="AL81" i="1"/>
  <c r="AM81" i="1"/>
  <c r="AN81" i="1"/>
  <c r="AO81" i="1"/>
  <c r="AP81" i="1"/>
  <c r="AQ81" i="1"/>
  <c r="AR81" i="1"/>
  <c r="AS81" i="1"/>
  <c r="AT81" i="1"/>
  <c r="AU81" i="1"/>
  <c r="AV81" i="1"/>
  <c r="C86" i="1"/>
  <c r="E86" i="1"/>
  <c r="F86" i="1"/>
  <c r="G86" i="1"/>
  <c r="H86" i="1"/>
  <c r="I86" i="1"/>
  <c r="J86" i="1"/>
  <c r="K86" i="1"/>
  <c r="L86" i="1"/>
  <c r="M86" i="1"/>
  <c r="N86" i="1"/>
  <c r="O86" i="1"/>
  <c r="P86" i="1"/>
  <c r="Q86" i="1"/>
  <c r="R86" i="1"/>
  <c r="S86" i="1"/>
  <c r="T86" i="1"/>
  <c r="U86" i="1"/>
  <c r="V86" i="1"/>
  <c r="W86" i="1"/>
  <c r="X86" i="1"/>
  <c r="Y86" i="1"/>
  <c r="Z86" i="1"/>
  <c r="AA86" i="1"/>
  <c r="AB86" i="1"/>
  <c r="AC86" i="1"/>
  <c r="AD86" i="1"/>
  <c r="AE86" i="1"/>
  <c r="AF86" i="1"/>
  <c r="AG86" i="1"/>
  <c r="AH86" i="1"/>
  <c r="AI86" i="1"/>
  <c r="AJ86" i="1"/>
  <c r="AK86" i="1"/>
  <c r="AL86" i="1"/>
  <c r="AM86" i="1"/>
  <c r="AN86" i="1"/>
  <c r="AO86" i="1"/>
  <c r="AP86" i="1"/>
  <c r="AQ86" i="1"/>
  <c r="AR86" i="1"/>
  <c r="AS86" i="1"/>
  <c r="AT86" i="1"/>
  <c r="AU86" i="1"/>
  <c r="AV86" i="1"/>
  <c r="C90" i="1"/>
  <c r="E90" i="1"/>
  <c r="F90" i="1"/>
  <c r="G90" i="1"/>
  <c r="H90" i="1"/>
  <c r="I90" i="1"/>
  <c r="J90" i="1"/>
  <c r="K90" i="1"/>
  <c r="L90" i="1"/>
  <c r="M90" i="1"/>
  <c r="N90" i="1"/>
  <c r="O90" i="1"/>
  <c r="P90" i="1"/>
  <c r="Q90" i="1"/>
  <c r="R90" i="1"/>
  <c r="S90" i="1"/>
  <c r="T90" i="1"/>
  <c r="U90" i="1"/>
  <c r="V90" i="1"/>
  <c r="W90" i="1"/>
  <c r="X90" i="1"/>
  <c r="Y90" i="1"/>
  <c r="Z90" i="1"/>
  <c r="AA90" i="1"/>
  <c r="AB90" i="1"/>
  <c r="AC90" i="1"/>
  <c r="AD90" i="1"/>
  <c r="AE90" i="1"/>
  <c r="AF90" i="1"/>
  <c r="AG90" i="1"/>
  <c r="AH90" i="1"/>
  <c r="AI90" i="1"/>
  <c r="AJ90" i="1"/>
  <c r="AK90" i="1"/>
  <c r="AL90" i="1"/>
  <c r="AM90" i="1"/>
  <c r="AN90" i="1"/>
  <c r="AO90" i="1"/>
  <c r="AP90" i="1"/>
  <c r="AQ90" i="1"/>
  <c r="AR90" i="1"/>
  <c r="AS90" i="1"/>
  <c r="AT90" i="1"/>
  <c r="AU90" i="1"/>
  <c r="AV90" i="1"/>
  <c r="C94" i="1"/>
  <c r="E94" i="1"/>
  <c r="F94" i="1"/>
  <c r="G94" i="1"/>
  <c r="H94" i="1"/>
  <c r="I94" i="1"/>
  <c r="J94" i="1"/>
  <c r="K94" i="1"/>
  <c r="L94" i="1"/>
  <c r="M94" i="1"/>
  <c r="N94" i="1"/>
  <c r="O94" i="1"/>
  <c r="P94" i="1"/>
  <c r="Q94" i="1"/>
  <c r="R94" i="1"/>
  <c r="S94" i="1"/>
  <c r="T94" i="1"/>
  <c r="U94" i="1"/>
  <c r="V94" i="1"/>
  <c r="W94" i="1"/>
  <c r="X94" i="1"/>
  <c r="Y94" i="1"/>
  <c r="Z94" i="1"/>
  <c r="AA94" i="1"/>
  <c r="AB94" i="1"/>
  <c r="AC94" i="1"/>
  <c r="AD94" i="1"/>
  <c r="AE94" i="1"/>
  <c r="AF94" i="1"/>
  <c r="AG94" i="1"/>
  <c r="AH94" i="1"/>
  <c r="AI94" i="1"/>
  <c r="AJ94" i="1"/>
  <c r="AK94" i="1"/>
  <c r="AL94" i="1"/>
  <c r="AM94" i="1"/>
  <c r="AN94" i="1"/>
  <c r="AO94" i="1"/>
  <c r="AP94" i="1"/>
  <c r="AQ94" i="1"/>
  <c r="AR94" i="1"/>
  <c r="AS94" i="1"/>
  <c r="AT94" i="1"/>
  <c r="AU94" i="1"/>
  <c r="AV94" i="1"/>
  <c r="C98" i="1"/>
  <c r="E98" i="1"/>
  <c r="F98" i="1"/>
  <c r="G98" i="1"/>
  <c r="H98" i="1"/>
  <c r="I98" i="1"/>
  <c r="J98" i="1"/>
  <c r="K98" i="1"/>
  <c r="L98" i="1"/>
  <c r="M98" i="1"/>
  <c r="N98" i="1"/>
  <c r="O98" i="1"/>
  <c r="P98" i="1"/>
  <c r="Q98" i="1"/>
  <c r="R98" i="1"/>
  <c r="S98" i="1"/>
  <c r="T98" i="1"/>
  <c r="U98" i="1"/>
  <c r="V98" i="1"/>
  <c r="W98" i="1"/>
  <c r="X98" i="1"/>
  <c r="Y98" i="1"/>
  <c r="Z98" i="1"/>
  <c r="AA98" i="1"/>
  <c r="AB98" i="1"/>
  <c r="AC98" i="1"/>
  <c r="AD98" i="1"/>
  <c r="AE98" i="1"/>
  <c r="AF98" i="1"/>
  <c r="AG98" i="1"/>
  <c r="AH98" i="1"/>
  <c r="AI98" i="1"/>
  <c r="AJ98" i="1"/>
  <c r="AK98" i="1"/>
  <c r="AL98" i="1"/>
  <c r="AM98" i="1"/>
  <c r="AN98" i="1"/>
  <c r="AO98" i="1"/>
  <c r="AP98" i="1"/>
  <c r="AQ98" i="1"/>
  <c r="AR98" i="1"/>
  <c r="AS98" i="1"/>
  <c r="AT98" i="1"/>
  <c r="AU98" i="1"/>
  <c r="AV98" i="1"/>
  <c r="C101" i="1"/>
  <c r="E101" i="1"/>
  <c r="F101" i="1"/>
  <c r="G101" i="1"/>
  <c r="H101" i="1"/>
  <c r="I101" i="1"/>
  <c r="J101" i="1"/>
  <c r="K101" i="1"/>
  <c r="L101" i="1"/>
  <c r="M101" i="1"/>
  <c r="N101" i="1"/>
  <c r="O101" i="1"/>
  <c r="P101" i="1"/>
  <c r="Q101" i="1"/>
  <c r="R101" i="1"/>
  <c r="S101" i="1"/>
  <c r="T101" i="1"/>
  <c r="U101" i="1"/>
  <c r="V101" i="1"/>
  <c r="W101" i="1"/>
  <c r="X101" i="1"/>
  <c r="Y101" i="1"/>
  <c r="Z101" i="1"/>
  <c r="AA101" i="1"/>
  <c r="AB101" i="1"/>
  <c r="AC101" i="1"/>
  <c r="AD101" i="1"/>
  <c r="AE101" i="1"/>
  <c r="AF101" i="1"/>
  <c r="AG101" i="1"/>
  <c r="AH101" i="1"/>
  <c r="AI101" i="1"/>
  <c r="AJ101" i="1"/>
  <c r="AK101" i="1"/>
  <c r="AL101" i="1"/>
  <c r="AM101" i="1"/>
  <c r="AN101" i="1"/>
  <c r="AO101" i="1"/>
  <c r="AP101" i="1"/>
  <c r="AQ101" i="1"/>
  <c r="AR101" i="1"/>
  <c r="AS101" i="1"/>
  <c r="AT101" i="1"/>
  <c r="AU101" i="1"/>
  <c r="AV101" i="1"/>
  <c r="C104" i="1"/>
  <c r="E104" i="1"/>
  <c r="F104" i="1"/>
  <c r="G104" i="1"/>
  <c r="H104" i="1"/>
  <c r="I104" i="1"/>
  <c r="J104" i="1"/>
  <c r="K104" i="1"/>
  <c r="L104" i="1"/>
  <c r="M104" i="1"/>
  <c r="N104" i="1"/>
  <c r="O104" i="1"/>
  <c r="P104" i="1"/>
  <c r="Q104" i="1"/>
  <c r="R104" i="1"/>
  <c r="S104" i="1"/>
  <c r="T104" i="1"/>
  <c r="U104" i="1"/>
  <c r="V104" i="1"/>
  <c r="W104" i="1"/>
  <c r="X104" i="1"/>
  <c r="Y104" i="1"/>
  <c r="Z104" i="1"/>
  <c r="AA104" i="1"/>
  <c r="AB104" i="1"/>
  <c r="AC104" i="1"/>
  <c r="AD104" i="1"/>
  <c r="AE104" i="1"/>
  <c r="AF104" i="1"/>
  <c r="AG104" i="1"/>
  <c r="AH104" i="1"/>
  <c r="AI104" i="1"/>
  <c r="AJ104" i="1"/>
  <c r="AK104" i="1"/>
  <c r="AL104" i="1"/>
  <c r="AM104" i="1"/>
  <c r="AN104" i="1"/>
  <c r="AO104" i="1"/>
  <c r="AP104" i="1"/>
  <c r="AQ104" i="1"/>
  <c r="AR104" i="1"/>
  <c r="AS104" i="1"/>
  <c r="AT104" i="1"/>
  <c r="AU104" i="1"/>
  <c r="AV104" i="1"/>
  <c r="E8" i="1" l="1"/>
  <c r="G8" i="1"/>
  <c r="F8" i="1"/>
  <c r="J11" i="1"/>
  <c r="AI11" i="1"/>
  <c r="I8" i="1"/>
  <c r="AO11" i="1"/>
  <c r="Y11" i="1"/>
  <c r="AF11" i="1"/>
  <c r="X11" i="1"/>
  <c r="P11" i="1"/>
  <c r="AG11" i="1"/>
  <c r="AU11" i="1"/>
  <c r="AE11" i="1"/>
  <c r="W11" i="1"/>
  <c r="AT11" i="1"/>
  <c r="AL11" i="1"/>
  <c r="AD11" i="1"/>
  <c r="V11" i="1"/>
  <c r="N11" i="1"/>
  <c r="I11" i="1"/>
  <c r="AS11" i="1"/>
  <c r="AK11" i="1"/>
  <c r="AC11" i="1"/>
  <c r="U11" i="1"/>
  <c r="M11" i="1"/>
  <c r="Q11" i="1"/>
  <c r="AQ11" i="1"/>
  <c r="AA11" i="1"/>
  <c r="K11" i="1"/>
  <c r="AR11" i="1"/>
  <c r="AJ11" i="1"/>
  <c r="T11" i="1"/>
  <c r="L11" i="1"/>
  <c r="AP11" i="1"/>
  <c r="AH11" i="1"/>
  <c r="Z11" i="1"/>
  <c r="R11" i="1"/>
  <c r="AN11" i="1" l="1"/>
  <c r="AB11" i="1"/>
  <c r="O11" i="1"/>
  <c r="AV11" i="1"/>
  <c r="S11" i="1"/>
  <c r="AM11" i="1"/>
  <c r="B110" i="1" l="1"/>
  <c r="B117" i="1"/>
  <c r="B114" i="1" l="1"/>
  <c r="B116" i="1"/>
  <c r="B111" i="1" l="1"/>
  <c r="AY5" i="1"/>
  <c r="D107" i="1"/>
  <c r="F107" i="1"/>
  <c r="G107" i="1"/>
  <c r="B112" i="1"/>
  <c r="B113" i="1"/>
  <c r="E107" i="1" l="1"/>
  <c r="H107" i="1"/>
  <c r="AY6" i="1" l="1"/>
  <c r="AY7" i="1"/>
  <c r="B118" i="1" l="1"/>
  <c r="AY12" i="1"/>
  <c r="AY11" i="1" l="1"/>
  <c r="AY10" i="1"/>
  <c r="AY9" i="1" l="1"/>
  <c r="AY8" i="1" s="1"/>
  <c r="AY4" i="1"/>
  <c r="AY107" i="1" s="1"/>
  <c r="I107" i="1" l="1"/>
  <c r="O107" i="1"/>
  <c r="K107" i="1"/>
  <c r="AT107" i="1"/>
  <c r="AB107" i="1"/>
  <c r="AJ107" i="1"/>
  <c r="AR107" i="1"/>
  <c r="N107" i="1"/>
  <c r="V107" i="1"/>
  <c r="AD107" i="1"/>
  <c r="AL107" i="1"/>
  <c r="P107" i="1"/>
  <c r="AF107" i="1"/>
  <c r="AO107" i="1"/>
  <c r="AU107" i="1"/>
  <c r="AH107" i="1"/>
  <c r="S107" i="1"/>
  <c r="U107" i="1"/>
  <c r="W107" i="1"/>
  <c r="AM107" i="1"/>
  <c r="X107" i="1"/>
  <c r="Y107" i="1"/>
  <c r="AG107" i="1"/>
  <c r="AA107" i="1"/>
  <c r="AI107" i="1"/>
  <c r="AV107" i="1"/>
  <c r="Z107" i="1" l="1"/>
  <c r="AC107" i="1"/>
  <c r="AS107" i="1"/>
  <c r="AQ107" i="1"/>
  <c r="AP107" i="1"/>
  <c r="R107" i="1"/>
  <c r="AK107" i="1"/>
  <c r="Q107" i="1"/>
  <c r="AN107" i="1"/>
  <c r="M107" i="1"/>
  <c r="AE107" i="1"/>
  <c r="T107" i="1"/>
  <c r="J107" i="1"/>
  <c r="L107" i="1"/>
</calcChain>
</file>

<file path=xl/sharedStrings.xml><?xml version="1.0" encoding="utf-8"?>
<sst xmlns="http://schemas.openxmlformats.org/spreadsheetml/2006/main" count="178" uniqueCount="118">
  <si>
    <t>Maine Settlement Totals</t>
  </si>
  <si>
    <t>Maine Recovery Council</t>
  </si>
  <si>
    <t>Office of the Attorney General</t>
  </si>
  <si>
    <t>Maine Attorney Fees Backstop Fund (Funded from Distributors &amp; J&amp;J)</t>
  </si>
  <si>
    <t>Androscoggin County</t>
  </si>
  <si>
    <t>Aroostook County</t>
  </si>
  <si>
    <t>Auburn City</t>
  </si>
  <si>
    <t>Augusta City*</t>
  </si>
  <si>
    <t>Bangor City</t>
  </si>
  <si>
    <t>Biddeford City*</t>
  </si>
  <si>
    <t>Brunswick Town</t>
  </si>
  <si>
    <t>Calais City*</t>
  </si>
  <si>
    <t>Cumberland County</t>
  </si>
  <si>
    <t>Falmouth Town</t>
  </si>
  <si>
    <t>Franklin County</t>
  </si>
  <si>
    <t>Gorham Town</t>
  </si>
  <si>
    <t>Hancock County</t>
  </si>
  <si>
    <t>Kennebec County</t>
  </si>
  <si>
    <t>Kennebunk Town</t>
  </si>
  <si>
    <t>Knox County</t>
  </si>
  <si>
    <t>Lewiston City</t>
  </si>
  <si>
    <t>Lincoln County*</t>
  </si>
  <si>
    <t>Orono Town</t>
  </si>
  <si>
    <t>Oxford County*</t>
  </si>
  <si>
    <t>Penobscot County</t>
  </si>
  <si>
    <t>Piscataquis County*</t>
  </si>
  <si>
    <t>Portland City</t>
  </si>
  <si>
    <t>Rockland City</t>
  </si>
  <si>
    <t>Saco City*</t>
  </si>
  <si>
    <t>Sagadahoc County*</t>
  </si>
  <si>
    <t>Sanford City*</t>
  </si>
  <si>
    <t>Scarborough Town*</t>
  </si>
  <si>
    <t>Somerset County*</t>
  </si>
  <si>
    <t>South Portland City</t>
  </si>
  <si>
    <t>Standish Town</t>
  </si>
  <si>
    <t>Waldo County*</t>
  </si>
  <si>
    <t>Washington County*</t>
  </si>
  <si>
    <t>Waterville City*</t>
  </si>
  <si>
    <t>Wells Town</t>
  </si>
  <si>
    <t>Westbrook City</t>
  </si>
  <si>
    <t>Windham Town</t>
  </si>
  <si>
    <t>York County</t>
  </si>
  <si>
    <t>York Town</t>
  </si>
  <si>
    <t>School Districts' Earmarked Fund (Part of the Maine Recovery Council Funding)</t>
  </si>
  <si>
    <t>50% of Column C</t>
  </si>
  <si>
    <t>30% of Column C</t>
  </si>
  <si>
    <t>7% of Column F</t>
  </si>
  <si>
    <t>2022 Payments</t>
  </si>
  <si>
    <t>2023 Payments</t>
  </si>
  <si>
    <t>TOTAL</t>
  </si>
  <si>
    <t>Maine Settlement Totals*</t>
  </si>
  <si>
    <t>J&amp;J</t>
  </si>
  <si>
    <t>Distributors</t>
  </si>
  <si>
    <t>Mallindrockt</t>
  </si>
  <si>
    <t>Walmart</t>
  </si>
  <si>
    <t>Allergan</t>
  </si>
  <si>
    <t>Teva</t>
  </si>
  <si>
    <t>Walgreens</t>
  </si>
  <si>
    <t>CVS</t>
  </si>
  <si>
    <t>*Does not include Tribal Settlements</t>
  </si>
  <si>
    <t>2024 Payments</t>
  </si>
  <si>
    <t>2025 Payments</t>
  </si>
  <si>
    <t>2026 Payments</t>
  </si>
  <si>
    <t>2027 Payments</t>
  </si>
  <si>
    <t>2028 Payments</t>
  </si>
  <si>
    <t>2029 Payments</t>
  </si>
  <si>
    <t>2030 Payments</t>
  </si>
  <si>
    <t>2031 Payments</t>
  </si>
  <si>
    <t>2032 Payments</t>
  </si>
  <si>
    <t>2033 Payments</t>
  </si>
  <si>
    <t>2034 Payments</t>
  </si>
  <si>
    <t>2035 Payments</t>
  </si>
  <si>
    <t>2036 Payments</t>
  </si>
  <si>
    <t>2037 Payments</t>
  </si>
  <si>
    <t>2038 Payments</t>
  </si>
  <si>
    <t>Maine Subdivision Total Payments</t>
  </si>
  <si>
    <t>Percentages are from the Memorandum of Understanding, Exhibit 3</t>
  </si>
  <si>
    <t>Subdivisions with an asterisk elected to receive J&amp;J payments for 2022-2025 in 4 equal amounts. Other subdivisions received J&amp;J payments in a lump sum consisting of the payments for 2022-2025. Affects payments in 2022, 2023, 2024 &amp; 2025.</t>
  </si>
  <si>
    <t>Created by the Office of the Maine Attorney General
 more information available at  https://www.maine.gov/ag/opioids/</t>
  </si>
  <si>
    <t>$38,804.02**</t>
  </si>
  <si>
    <t>**payment to Waldo County was disbursed on 8/15/2023</t>
  </si>
  <si>
    <t>Cencora</t>
  </si>
  <si>
    <t>Cardinal</t>
  </si>
  <si>
    <r>
      <t xml:space="preserve">Column G </t>
    </r>
    <r>
      <rPr>
        <i/>
        <sz val="11"/>
        <color theme="1"/>
        <rFont val="Calibri"/>
        <family val="2"/>
        <scheme val="minor"/>
      </rPr>
      <t>minus</t>
    </r>
    <r>
      <rPr>
        <sz val="11"/>
        <color theme="1"/>
        <rFont val="Calibri"/>
        <family val="2"/>
        <scheme val="minor"/>
      </rPr>
      <t xml:space="preserve"> Column H</t>
    </r>
  </si>
  <si>
    <t xml:space="preserve">Additional Restitution </t>
  </si>
  <si>
    <t>3% of 50% (Column E)</t>
  </si>
  <si>
    <t>20% of Column C + Column D</t>
  </si>
  <si>
    <t>Maine Subdivision Total with the Backstop fund</t>
  </si>
  <si>
    <r>
      <t xml:space="preserve">Walmart </t>
    </r>
    <r>
      <rPr>
        <b/>
        <sz val="8"/>
        <rFont val="Calibri"/>
        <family val="2"/>
        <scheme val="minor"/>
      </rPr>
      <t>(1)</t>
    </r>
  </si>
  <si>
    <t xml:space="preserve">Walgreens </t>
  </si>
  <si>
    <r>
      <t xml:space="preserve">Walgreens 2nd </t>
    </r>
    <r>
      <rPr>
        <b/>
        <sz val="8"/>
        <rFont val="Calibri"/>
        <family val="2"/>
        <scheme val="minor"/>
      </rPr>
      <t>(1)</t>
    </r>
  </si>
  <si>
    <r>
      <t xml:space="preserve">CVS </t>
    </r>
    <r>
      <rPr>
        <b/>
        <sz val="8"/>
        <rFont val="Calibri"/>
        <family val="2"/>
        <scheme val="minor"/>
      </rPr>
      <t>(1)</t>
    </r>
  </si>
  <si>
    <r>
      <t xml:space="preserve">Allergan </t>
    </r>
    <r>
      <rPr>
        <b/>
        <sz val="8"/>
        <rFont val="Calibri"/>
        <family val="2"/>
        <scheme val="minor"/>
      </rPr>
      <t>(1,2)</t>
    </r>
  </si>
  <si>
    <r>
      <t>Teva</t>
    </r>
    <r>
      <rPr>
        <b/>
        <sz val="8"/>
        <rFont val="Calibri"/>
        <family val="2"/>
        <scheme val="minor"/>
      </rPr>
      <t xml:space="preserve"> (1,2)</t>
    </r>
  </si>
  <si>
    <t xml:space="preserve">Distributor </t>
  </si>
  <si>
    <t xml:space="preserve">J&amp;J </t>
  </si>
  <si>
    <t xml:space="preserve">Distributor 2nd </t>
  </si>
  <si>
    <t>Distributor 1st</t>
  </si>
  <si>
    <r>
      <t xml:space="preserve">Walgreens 1st </t>
    </r>
    <r>
      <rPr>
        <b/>
        <sz val="8"/>
        <rFont val="Calibri"/>
        <family val="2"/>
        <scheme val="minor"/>
      </rPr>
      <t>(1)</t>
    </r>
  </si>
  <si>
    <t xml:space="preserve">CVS </t>
  </si>
  <si>
    <t xml:space="preserve">Mallinckrodt </t>
  </si>
  <si>
    <t>Mallinckrodt</t>
  </si>
  <si>
    <t xml:space="preserve">Teva </t>
  </si>
  <si>
    <t>Distributor</t>
  </si>
  <si>
    <t>2        Payments from Teva and Allergan differ from estimates due to certain admininstration fees being deducted from all states' payments under Section VI.D of the Allergan settlement and Section IV.C of the Teva settlement.  (Payments will further differ due to Biddeford's share not being recieved - see FN 1.)  Under the Allergan settlement, Maine's share of the fees is $1,059.70, which reduces Maine’s estimated payment of $1,633,762.11 ($1,633,762.11 - $1,059.70 = $1,632,702.41).  Under the Teva settlement, Maine's share of the fees is $1,086.90, which reduces Maine’s estimated payment of $1,457,851.89 ($1,457,851.89 - $1,086.90 = $1,456,765.00).</t>
  </si>
  <si>
    <t>1        Totals in Columns C and I differ from estimates due to Biddeford not receiving its share of these payments. The amounts received by the Maine Recovery Council and the Attorney General are not impacted by this issue related to Biddeford.</t>
  </si>
  <si>
    <t>3      The following subdivisions received their J&amp;J payments on July, 15, 2024 instead of June 17, 2024: Augusta, Calais, Saco, Sanford, Waterville, Scarborough, Lincoln, Oxford, Piscataquis, Somerset, Waldo, Sagadahoc, and Washington. In addition, York County recieved their J&amp;J payment on June 28th, instead of June 17th.</t>
  </si>
  <si>
    <r>
      <t xml:space="preserve">J&amp;J Payment </t>
    </r>
    <r>
      <rPr>
        <b/>
        <sz val="8"/>
        <rFont val="Calibri"/>
        <family val="2"/>
        <scheme val="minor"/>
      </rPr>
      <t>(1,3)</t>
    </r>
  </si>
  <si>
    <r>
      <t>$26,593.77</t>
    </r>
    <r>
      <rPr>
        <sz val="11"/>
        <color theme="1"/>
        <rFont val="Aptos Narrow"/>
        <family val="2"/>
      </rPr>
      <t>⁴</t>
    </r>
  </si>
  <si>
    <t xml:space="preserve">4   On January 15, 2025, the Office of the Attorney General was paid $26,593.77 in additional restitution by Walgreens. </t>
  </si>
  <si>
    <t>Allergan⁵</t>
  </si>
  <si>
    <t>Teva⁵</t>
  </si>
  <si>
    <t xml:space="preserve">Walgreens⁵ </t>
  </si>
  <si>
    <t xml:space="preserve">CVS⁵  </t>
  </si>
  <si>
    <t xml:space="preserve">Walmart⁵ </t>
  </si>
  <si>
    <t>J&amp;J*</t>
  </si>
  <si>
    <t>5      On April 15, 2025 Biddeford was paid the following back payments:
Allergan Payment 1       $ 13,246.95
Allergan Payment 2       $ 13,255.65
CVS Payment 1                $ 14,733.41
CVS Payment 2                $ 11,746.22
Teva Payment 1               $ 11,971.98
Teva Payment 2               $ 13,038.47
Walgreens Payment 1  $ 17,285.67
Walgreens Payment 2  $ 11,409.70
Walmart Payment 1    $116,668.07</t>
  </si>
  <si>
    <t xml:space="preserve">Actual Payments made to Maine Entities.  Last updated on 10/27/2025.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</si>
</sst>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quot;$&quot;#,##0.00"/>
    <numFmt numFmtId="165" formatCode="0.0000%"/>
    <numFmt numFmtId="166" formatCode="[$-10409]&quot;$&quot;\ #,##0.00;\(&quot;$&quot;\ #,##0.00\)"/>
  </numFmts>
  <fonts count="18" x14ac:knownFonts="1">
    <font>
      <sz val="11"/>
      <color theme="1"/>
      <name val="Calibri"/>
      <family val="2"/>
      <scheme val="minor"/>
    </font>
    <font>
      <b/>
      <sz val="11"/>
      <color theme="1"/>
      <name val="Calibri"/>
      <family val="2"/>
      <scheme val="minor"/>
    </font>
    <font>
      <sz val="8"/>
      <color theme="1"/>
      <name val="Calibri"/>
      <family val="2"/>
      <scheme val="minor"/>
    </font>
    <font>
      <sz val="8"/>
      <color theme="1"/>
      <name val="Calibri"/>
      <family val="2"/>
    </font>
    <font>
      <b/>
      <sz val="11"/>
      <name val="Calibri"/>
      <family val="2"/>
      <scheme val="minor"/>
    </font>
    <font>
      <b/>
      <sz val="11"/>
      <name val="Calibri"/>
      <family val="2"/>
    </font>
    <font>
      <sz val="10"/>
      <color theme="1"/>
      <name val="Calibri"/>
      <family val="2"/>
      <scheme val="minor"/>
    </font>
    <font>
      <sz val="11"/>
      <name val="Calibri"/>
      <family val="2"/>
      <scheme val="minor"/>
    </font>
    <font>
      <sz val="12"/>
      <color theme="1"/>
      <name val="Times New Roman"/>
      <family val="2"/>
    </font>
    <font>
      <u/>
      <sz val="11"/>
      <color theme="10"/>
      <name val="Calibri"/>
      <family val="2"/>
      <scheme val="minor"/>
    </font>
    <font>
      <b/>
      <u/>
      <sz val="11"/>
      <color theme="10"/>
      <name val="Calibri"/>
      <family val="2"/>
      <scheme val="minor"/>
    </font>
    <font>
      <i/>
      <sz val="11"/>
      <color theme="1"/>
      <name val="Calibri"/>
      <family val="2"/>
      <scheme val="minor"/>
    </font>
    <font>
      <sz val="10"/>
      <color rgb="FF000000"/>
      <name val="Arial"/>
      <family val="2"/>
    </font>
    <font>
      <sz val="11"/>
      <color rgb="FF000000"/>
      <name val="Calibri"/>
      <family val="2"/>
      <scheme val="minor"/>
    </font>
    <font>
      <b/>
      <sz val="8"/>
      <name val="Calibri"/>
      <family val="2"/>
      <scheme val="minor"/>
    </font>
    <font>
      <sz val="11"/>
      <color theme="1"/>
      <name val="Calibri"/>
      <family val="2"/>
      <scheme val="minor"/>
    </font>
    <font>
      <sz val="10.5"/>
      <color theme="1"/>
      <name val="Calibri"/>
      <family val="2"/>
      <scheme val="minor"/>
    </font>
    <font>
      <sz val="11"/>
      <color theme="1"/>
      <name val="Aptos Narrow"/>
      <family val="2"/>
    </font>
  </fonts>
  <fills count="9">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rgb="FFDDEBF7"/>
        <bgColor rgb="FF000000"/>
      </patternFill>
    </fill>
    <fill>
      <patternFill patternType="solid">
        <fgColor theme="0" tint="-0.14999847407452621"/>
        <bgColor indexed="64"/>
      </patternFill>
    </fill>
    <fill>
      <patternFill patternType="solid">
        <fgColor rgb="FFE2EFDA"/>
        <bgColor rgb="FF000000"/>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1">
    <xf numFmtId="0" fontId="0" fillId="0" borderId="0"/>
    <xf numFmtId="0" fontId="8" fillId="0" borderId="0"/>
    <xf numFmtId="0" fontId="8" fillId="0" borderId="0"/>
    <xf numFmtId="9" fontId="8" fillId="0" borderId="0" applyFont="0" applyFill="0" applyBorder="0" applyAlignment="0" applyProtection="0"/>
    <xf numFmtId="0" fontId="9" fillId="0" borderId="0" applyNumberForma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64" fontId="15" fillId="5" borderId="10" applyAlignment="0" applyProtection="0"/>
    <xf numFmtId="44" fontId="15" fillId="0" borderId="0" applyFont="0" applyFill="0" applyBorder="0" applyAlignment="0" applyProtection="0"/>
  </cellStyleXfs>
  <cellXfs count="121">
    <xf numFmtId="0" fontId="0" fillId="0" borderId="0" xfId="0"/>
    <xf numFmtId="164" fontId="0" fillId="0" borderId="0" xfId="0" applyNumberFormat="1"/>
    <xf numFmtId="164" fontId="4" fillId="5" borderId="0" xfId="0" applyNumberFormat="1" applyFont="1" applyFill="1"/>
    <xf numFmtId="164" fontId="4" fillId="0" borderId="0" xfId="0" applyNumberFormat="1" applyFont="1"/>
    <xf numFmtId="164" fontId="5" fillId="0" borderId="0" xfId="0" applyNumberFormat="1" applyFont="1"/>
    <xf numFmtId="164" fontId="5" fillId="6" borderId="0" xfId="0" applyNumberFormat="1" applyFont="1" applyFill="1"/>
    <xf numFmtId="165" fontId="1" fillId="0" borderId="0" xfId="0" applyNumberFormat="1" applyFont="1" applyAlignment="1">
      <alignment horizontal="left"/>
    </xf>
    <xf numFmtId="165" fontId="0" fillId="0" borderId="0" xfId="0" applyNumberFormat="1"/>
    <xf numFmtId="164" fontId="1" fillId="7" borderId="2" xfId="0" applyNumberFormat="1" applyFont="1" applyFill="1" applyBorder="1" applyAlignment="1">
      <alignment horizontal="left"/>
    </xf>
    <xf numFmtId="164" fontId="0" fillId="7" borderId="2" xfId="0" applyNumberFormat="1" applyFill="1" applyBorder="1"/>
    <xf numFmtId="164" fontId="1" fillId="7" borderId="2" xfId="0" applyNumberFormat="1" applyFont="1" applyFill="1" applyBorder="1"/>
    <xf numFmtId="164" fontId="1" fillId="0" borderId="0" xfId="0" applyNumberFormat="1" applyFont="1"/>
    <xf numFmtId="164" fontId="1" fillId="0" borderId="2" xfId="0" applyNumberFormat="1" applyFont="1" applyBorder="1" applyAlignment="1">
      <alignment horizontal="left"/>
    </xf>
    <xf numFmtId="164" fontId="0" fillId="2" borderId="2" xfId="0" applyNumberFormat="1" applyFill="1" applyBorder="1"/>
    <xf numFmtId="164" fontId="0" fillId="3" borderId="2" xfId="0" applyNumberFormat="1" applyFill="1" applyBorder="1"/>
    <xf numFmtId="164" fontId="0" fillId="0" borderId="2" xfId="0" applyNumberFormat="1" applyBorder="1"/>
    <xf numFmtId="164" fontId="0" fillId="4" borderId="2" xfId="0" applyNumberFormat="1" applyFill="1" applyBorder="1"/>
    <xf numFmtId="8" fontId="0" fillId="5" borderId="2" xfId="0" applyNumberFormat="1" applyFill="1" applyBorder="1"/>
    <xf numFmtId="164" fontId="7" fillId="5" borderId="2" xfId="0" applyNumberFormat="1" applyFont="1" applyFill="1" applyBorder="1"/>
    <xf numFmtId="8" fontId="0" fillId="0" borderId="2" xfId="0" applyNumberFormat="1" applyBorder="1"/>
    <xf numFmtId="164" fontId="0" fillId="5" borderId="2" xfId="0" applyNumberFormat="1" applyFill="1" applyBorder="1"/>
    <xf numFmtId="164" fontId="4" fillId="0" borderId="2" xfId="0" applyNumberFormat="1" applyFont="1" applyBorder="1" applyAlignment="1">
      <alignment horizontal="left"/>
    </xf>
    <xf numFmtId="164" fontId="7" fillId="2" borderId="2" xfId="0" applyNumberFormat="1" applyFont="1" applyFill="1" applyBorder="1"/>
    <xf numFmtId="164" fontId="7" fillId="3" borderId="2" xfId="0" applyNumberFormat="1" applyFont="1" applyFill="1" applyBorder="1"/>
    <xf numFmtId="164" fontId="7" fillId="0" borderId="2" xfId="0" applyNumberFormat="1" applyFont="1" applyBorder="1"/>
    <xf numFmtId="164" fontId="7" fillId="4" borderId="2" xfId="0" applyNumberFormat="1" applyFont="1" applyFill="1" applyBorder="1"/>
    <xf numFmtId="8" fontId="7" fillId="5" borderId="2" xfId="0" applyNumberFormat="1" applyFont="1" applyFill="1" applyBorder="1"/>
    <xf numFmtId="8" fontId="7" fillId="0" borderId="2" xfId="0" applyNumberFormat="1" applyFont="1" applyBorder="1"/>
    <xf numFmtId="0" fontId="7" fillId="0" borderId="0" xfId="0" applyFont="1"/>
    <xf numFmtId="8" fontId="7" fillId="2" borderId="2" xfId="0" applyNumberFormat="1" applyFont="1" applyFill="1" applyBorder="1"/>
    <xf numFmtId="164" fontId="4" fillId="7" borderId="2" xfId="0" applyNumberFormat="1" applyFont="1" applyFill="1" applyBorder="1" applyAlignment="1">
      <alignment horizontal="left"/>
    </xf>
    <xf numFmtId="8" fontId="0" fillId="2" borderId="2" xfId="0" applyNumberFormat="1" applyFill="1" applyBorder="1"/>
    <xf numFmtId="49" fontId="1" fillId="7" borderId="2" xfId="0" applyNumberFormat="1" applyFont="1" applyFill="1" applyBorder="1" applyAlignment="1">
      <alignment horizontal="left"/>
    </xf>
    <xf numFmtId="0" fontId="0" fillId="7" borderId="2" xfId="0" applyFill="1" applyBorder="1"/>
    <xf numFmtId="49" fontId="4" fillId="0" borderId="2" xfId="0" applyNumberFormat="1" applyFont="1" applyBorder="1" applyAlignment="1">
      <alignment horizontal="left"/>
    </xf>
    <xf numFmtId="0" fontId="0" fillId="2" borderId="2" xfId="0" applyFill="1" applyBorder="1"/>
    <xf numFmtId="0" fontId="0" fillId="3" borderId="2" xfId="0" applyFill="1" applyBorder="1"/>
    <xf numFmtId="0" fontId="0" fillId="5" borderId="2" xfId="0" applyFill="1" applyBorder="1"/>
    <xf numFmtId="0" fontId="0" fillId="0" borderId="2" xfId="0" applyBorder="1"/>
    <xf numFmtId="0" fontId="0" fillId="4" borderId="2" xfId="0" applyFill="1" applyBorder="1"/>
    <xf numFmtId="0" fontId="1" fillId="7" borderId="2" xfId="0" applyFont="1" applyFill="1" applyBorder="1"/>
    <xf numFmtId="0" fontId="1" fillId="0" borderId="5" xfId="0" applyFont="1" applyBorder="1" applyAlignment="1">
      <alignment horizontal="left"/>
    </xf>
    <xf numFmtId="164" fontId="0" fillId="0" borderId="6" xfId="0" applyNumberFormat="1" applyBorder="1"/>
    <xf numFmtId="8" fontId="0" fillId="0" borderId="6" xfId="0" applyNumberFormat="1" applyBorder="1"/>
    <xf numFmtId="0" fontId="1" fillId="0" borderId="0" xfId="0" applyFont="1" applyAlignment="1">
      <alignment horizontal="left"/>
    </xf>
    <xf numFmtId="8" fontId="0" fillId="0" borderId="0" xfId="0" applyNumberFormat="1"/>
    <xf numFmtId="8" fontId="0" fillId="2" borderId="0" xfId="0" applyNumberFormat="1" applyFill="1"/>
    <xf numFmtId="8" fontId="0" fillId="5" borderId="0" xfId="0" applyNumberFormat="1" applyFill="1"/>
    <xf numFmtId="14" fontId="1" fillId="0" borderId="2" xfId="0" applyNumberFormat="1" applyFont="1" applyBorder="1" applyAlignment="1">
      <alignment horizontal="left"/>
    </xf>
    <xf numFmtId="14" fontId="4" fillId="0" borderId="2" xfId="0" applyNumberFormat="1" applyFont="1" applyBorder="1" applyAlignment="1">
      <alignment horizontal="left"/>
    </xf>
    <xf numFmtId="0" fontId="10" fillId="0" borderId="0" xfId="4" applyFont="1" applyAlignment="1"/>
    <xf numFmtId="164" fontId="1" fillId="2" borderId="0" xfId="0" applyNumberFormat="1" applyFont="1" applyFill="1"/>
    <xf numFmtId="164" fontId="1" fillId="3" borderId="0" xfId="0" applyNumberFormat="1" applyFont="1" applyFill="1"/>
    <xf numFmtId="164" fontId="1" fillId="3" borderId="0" xfId="0" applyNumberFormat="1" applyFont="1" applyFill="1" applyAlignment="1">
      <alignment wrapText="1"/>
    </xf>
    <xf numFmtId="164" fontId="1" fillId="0" borderId="0" xfId="0" applyNumberFormat="1" applyFont="1" applyAlignment="1">
      <alignment wrapText="1"/>
    </xf>
    <xf numFmtId="164" fontId="1" fillId="4" borderId="0" xfId="0" applyNumberFormat="1" applyFont="1" applyFill="1" applyAlignment="1">
      <alignment wrapText="1"/>
    </xf>
    <xf numFmtId="0" fontId="0" fillId="3" borderId="0" xfId="0" applyFill="1" applyAlignment="1">
      <alignment wrapText="1"/>
    </xf>
    <xf numFmtId="9" fontId="0" fillId="2" borderId="1" xfId="0" applyNumberFormat="1" applyFill="1" applyBorder="1"/>
    <xf numFmtId="9" fontId="0" fillId="3" borderId="1" xfId="0" applyNumberFormat="1" applyFill="1" applyBorder="1" applyAlignment="1">
      <alignment horizontal="right"/>
    </xf>
    <xf numFmtId="165" fontId="6" fillId="0" borderId="1" xfId="0" applyNumberFormat="1" applyFont="1" applyBorder="1" applyAlignment="1">
      <alignment horizontal="right"/>
    </xf>
    <xf numFmtId="165" fontId="0" fillId="4" borderId="1" xfId="0" applyNumberFormat="1" applyFill="1" applyBorder="1" applyAlignment="1">
      <alignment horizontal="right"/>
    </xf>
    <xf numFmtId="165" fontId="7" fillId="5" borderId="1" xfId="0" applyNumberFormat="1" applyFont="1" applyFill="1" applyBorder="1"/>
    <xf numFmtId="165" fontId="7" fillId="0" borderId="1" xfId="0" applyNumberFormat="1" applyFont="1" applyBorder="1"/>
    <xf numFmtId="165" fontId="0" fillId="0" borderId="1" xfId="0" applyNumberFormat="1" applyBorder="1"/>
    <xf numFmtId="165" fontId="0" fillId="3" borderId="1" xfId="0" applyNumberFormat="1" applyFill="1" applyBorder="1"/>
    <xf numFmtId="164" fontId="0" fillId="0" borderId="9" xfId="0" applyNumberFormat="1" applyBorder="1"/>
    <xf numFmtId="8" fontId="0" fillId="0" borderId="2" xfId="0" applyNumberFormat="1" applyBorder="1" applyAlignment="1">
      <alignment horizontal="right"/>
    </xf>
    <xf numFmtId="49" fontId="1" fillId="0" borderId="2" xfId="0" applyNumberFormat="1" applyFont="1" applyBorder="1" applyAlignment="1">
      <alignment horizontal="left"/>
    </xf>
    <xf numFmtId="164" fontId="4" fillId="0" borderId="0" xfId="0" applyNumberFormat="1" applyFont="1" applyAlignment="1">
      <alignment horizontal="left"/>
    </xf>
    <xf numFmtId="164" fontId="0" fillId="5" borderId="10" xfId="0" applyNumberFormat="1" applyFill="1" applyBorder="1"/>
    <xf numFmtId="164" fontId="0" fillId="0" borderId="10" xfId="0" applyNumberFormat="1" applyBorder="1"/>
    <xf numFmtId="14" fontId="1" fillId="0" borderId="10" xfId="0" applyNumberFormat="1" applyFont="1" applyBorder="1" applyAlignment="1">
      <alignment horizontal="left"/>
    </xf>
    <xf numFmtId="8" fontId="0" fillId="2" borderId="10" xfId="0" applyNumberFormat="1" applyFill="1" applyBorder="1"/>
    <xf numFmtId="164" fontId="7" fillId="3" borderId="10" xfId="0" applyNumberFormat="1" applyFont="1" applyFill="1" applyBorder="1"/>
    <xf numFmtId="164" fontId="7" fillId="4" borderId="10" xfId="0" applyNumberFormat="1" applyFont="1" applyFill="1" applyBorder="1"/>
    <xf numFmtId="164" fontId="7" fillId="5" borderId="10" xfId="0" applyNumberFormat="1" applyFont="1" applyFill="1" applyBorder="1"/>
    <xf numFmtId="8" fontId="0" fillId="0" borderId="10" xfId="0" applyNumberFormat="1" applyBorder="1"/>
    <xf numFmtId="0" fontId="0" fillId="0" borderId="10" xfId="0" applyBorder="1"/>
    <xf numFmtId="164" fontId="7" fillId="5" borderId="2" xfId="0" applyNumberFormat="1" applyFont="1" applyFill="1" applyBorder="1" applyAlignment="1">
      <alignment horizontal="right"/>
    </xf>
    <xf numFmtId="166" fontId="13" fillId="5" borderId="2" xfId="0" applyNumberFormat="1" applyFont="1" applyFill="1" applyBorder="1" applyAlignment="1">
      <alignment horizontal="right" vertical="center" wrapText="1" readingOrder="1"/>
    </xf>
    <xf numFmtId="166" fontId="13" fillId="0" borderId="2" xfId="0" applyNumberFormat="1" applyFont="1" applyBorder="1" applyAlignment="1">
      <alignment horizontal="right" vertical="center" wrapText="1" readingOrder="1"/>
    </xf>
    <xf numFmtId="164" fontId="0" fillId="8" borderId="2" xfId="0" applyNumberFormat="1" applyFill="1" applyBorder="1"/>
    <xf numFmtId="164" fontId="8" fillId="0" borderId="0" xfId="2" applyNumberFormat="1"/>
    <xf numFmtId="164" fontId="13" fillId="5" borderId="2" xfId="0" applyNumberFormat="1" applyFont="1" applyFill="1" applyBorder="1" applyAlignment="1">
      <alignment horizontal="right" vertical="center" wrapText="1" readingOrder="1"/>
    </xf>
    <xf numFmtId="164" fontId="13" fillId="0" borderId="2" xfId="0" applyNumberFormat="1" applyFont="1" applyBorder="1" applyAlignment="1">
      <alignment horizontal="right" vertical="center" wrapText="1" readingOrder="1"/>
    </xf>
    <xf numFmtId="164" fontId="0" fillId="5" borderId="2" xfId="0" applyNumberFormat="1" applyFill="1" applyBorder="1" applyAlignment="1">
      <alignment horizontal="right"/>
    </xf>
    <xf numFmtId="164" fontId="0" fillId="0" borderId="2" xfId="0" applyNumberFormat="1" applyBorder="1" applyAlignment="1">
      <alignment horizontal="right"/>
    </xf>
    <xf numFmtId="164" fontId="12" fillId="5" borderId="2" xfId="0" applyNumberFormat="1" applyFont="1" applyFill="1" applyBorder="1" applyAlignment="1">
      <alignment horizontal="right" vertical="center" wrapText="1" readingOrder="1"/>
    </xf>
    <xf numFmtId="0" fontId="1" fillId="0" borderId="0" xfId="0" applyFont="1" applyAlignment="1">
      <alignment vertical="top" wrapText="1"/>
    </xf>
    <xf numFmtId="49" fontId="0" fillId="0" borderId="0" xfId="0" applyNumberFormat="1" applyAlignment="1">
      <alignment vertical="top" wrapText="1"/>
    </xf>
    <xf numFmtId="0" fontId="0" fillId="0" borderId="0" xfId="0" applyAlignment="1">
      <alignment vertical="top" wrapText="1"/>
    </xf>
    <xf numFmtId="164" fontId="0" fillId="0" borderId="0" xfId="0" applyNumberFormat="1" applyAlignment="1">
      <alignment vertical="top" wrapText="1"/>
    </xf>
    <xf numFmtId="164" fontId="0" fillId="0" borderId="2" xfId="10" applyNumberFormat="1" applyFont="1" applyBorder="1" applyAlignment="1">
      <alignment horizontal="right"/>
    </xf>
    <xf numFmtId="8" fontId="0" fillId="2" borderId="2" xfId="0" applyNumberFormat="1" applyFill="1" applyBorder="1" applyAlignment="1">
      <alignment horizontal="right"/>
    </xf>
    <xf numFmtId="164" fontId="0" fillId="0" borderId="0" xfId="10" applyNumberFormat="1" applyFont="1"/>
    <xf numFmtId="0" fontId="9" fillId="0" borderId="0" xfId="4" applyAlignment="1">
      <alignment horizontal="center" vertical="center" wrapText="1"/>
    </xf>
    <xf numFmtId="0" fontId="3" fillId="0" borderId="0" xfId="0" applyFont="1" applyAlignment="1">
      <alignment horizontal="center" wrapText="1"/>
    </xf>
    <xf numFmtId="0" fontId="1" fillId="0" borderId="3" xfId="0" applyFont="1" applyBorder="1" applyAlignment="1">
      <alignment horizontal="center"/>
    </xf>
    <xf numFmtId="0" fontId="1" fillId="0" borderId="4"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10" fillId="0" borderId="0" xfId="4" applyFont="1" applyAlignment="1">
      <alignment horizontal="center" wrapText="1"/>
    </xf>
    <xf numFmtId="0" fontId="0" fillId="0" borderId="0" xfId="0" applyAlignment="1">
      <alignment horizontal="center" vertical="center" wrapText="1"/>
    </xf>
    <xf numFmtId="0" fontId="16" fillId="0" borderId="17"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164" fontId="16" fillId="0" borderId="11" xfId="0" applyNumberFormat="1" applyFont="1" applyBorder="1" applyAlignment="1">
      <alignment horizontal="center" vertical="center" wrapText="1"/>
    </xf>
    <xf numFmtId="164" fontId="0" fillId="0" borderId="12" xfId="0" applyNumberFormat="1" applyBorder="1" applyAlignment="1">
      <alignment horizontal="center" vertical="center" wrapText="1"/>
    </xf>
    <xf numFmtId="164" fontId="0" fillId="0" borderId="13" xfId="0" applyNumberFormat="1" applyBorder="1" applyAlignment="1">
      <alignment horizontal="center" vertical="center" wrapText="1"/>
    </xf>
    <xf numFmtId="164" fontId="0" fillId="0" borderId="14" xfId="0" applyNumberFormat="1" applyBorder="1" applyAlignment="1">
      <alignment horizontal="center" vertical="center" wrapText="1"/>
    </xf>
    <xf numFmtId="164" fontId="0" fillId="0" borderId="15" xfId="0" applyNumberFormat="1" applyBorder="1" applyAlignment="1">
      <alignment horizontal="center" vertical="center" wrapText="1"/>
    </xf>
    <xf numFmtId="164" fontId="0" fillId="0" borderId="16" xfId="0" applyNumberFormat="1" applyBorder="1" applyAlignment="1">
      <alignment horizontal="center" vertical="center" wrapText="1"/>
    </xf>
    <xf numFmtId="164" fontId="0" fillId="0" borderId="11" xfId="0" applyNumberFormat="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0" xfId="0" applyBorder="1" applyAlignment="1">
      <alignment horizontal="center" vertical="center" wrapText="1"/>
    </xf>
    <xf numFmtId="0" fontId="0" fillId="0" borderId="1" xfId="0" applyBorder="1" applyAlignment="1">
      <alignment horizontal="center" vertical="center" wrapText="1"/>
    </xf>
  </cellXfs>
  <cellStyles count="11">
    <cellStyle name="Currency" xfId="10" builtinId="4"/>
    <cellStyle name="Hyperlink" xfId="4" builtinId="8"/>
    <cellStyle name="Normal" xfId="0" builtinId="0"/>
    <cellStyle name="Normal 2" xfId="2" xr:uid="{2A47A199-63A4-41F5-A794-E9E42ED6AAC3}"/>
    <cellStyle name="Normal 2 10" xfId="7" xr:uid="{7780F3CA-9005-436D-B8E9-0DBD0C3EFE26}"/>
    <cellStyle name="Normal 2 13" xfId="6" xr:uid="{3A840036-004C-476D-864C-DDA1427EB542}"/>
    <cellStyle name="Normal 2 2" xfId="5" xr:uid="{7515B7E4-1D68-48E2-A5A3-3C9AA9EEDED2}"/>
    <cellStyle name="Normal 3" xfId="1" xr:uid="{995AC41C-1402-4BAA-BC18-70CF97A753D7}"/>
    <cellStyle name="Percent 2" xfId="3" xr:uid="{9952167F-5FE7-4168-A433-13829B33A569}"/>
    <cellStyle name="Percent 2 2" xfId="8" xr:uid="{2C3EE105-B2F0-4F1F-9C6F-8F679A5C40AA}"/>
    <cellStyle name="Style 1" xfId="9" xr:uid="{72CA16CD-DFCA-4AAA-9FAD-C2EE9DDC80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aine.gov/ag/docs/Maine%20Subdivision%202022%20Memorandum%20of%20Understanding%20Regarding%20Opioid%20Settlement%20Fund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8A49A-1B62-422E-BBED-905C1A6252D4}">
  <dimension ref="A1:AZ154"/>
  <sheetViews>
    <sheetView tabSelected="1" zoomScaleNormal="100" workbookViewId="0">
      <pane xSplit="2" ySplit="3" topLeftCell="C93" activePane="bottomRight" state="frozen"/>
      <selection pane="topRight" activeCell="C1" sqref="C1"/>
      <selection pane="bottomLeft" activeCell="A4" sqref="A4"/>
      <selection pane="bottomRight" activeCell="A3" sqref="A3"/>
    </sheetView>
  </sheetViews>
  <sheetFormatPr defaultRowHeight="14.5" x14ac:dyDescent="0.35"/>
  <cols>
    <col min="1" max="1" width="19.453125" customWidth="1"/>
    <col min="2" max="3" width="23" customWidth="1"/>
    <col min="4" max="4" width="24.36328125" customWidth="1"/>
    <col min="5" max="5" width="23.453125" customWidth="1"/>
    <col min="6" max="6" width="29.6328125" customWidth="1"/>
    <col min="7" max="7" width="24.36328125" customWidth="1"/>
    <col min="8" max="8" width="24" customWidth="1"/>
    <col min="9" max="9" width="26.36328125" customWidth="1"/>
    <col min="10" max="10" width="19.90625" customWidth="1"/>
    <col min="11" max="11" width="17.54296875" customWidth="1"/>
    <col min="12" max="13" width="14.54296875" customWidth="1"/>
    <col min="14" max="14" width="14.90625" customWidth="1"/>
    <col min="15" max="16" width="15.6328125" customWidth="1"/>
    <col min="17" max="17" width="14" customWidth="1"/>
    <col min="18" max="18" width="18.90625" customWidth="1"/>
    <col min="19" max="19" width="15.08984375" customWidth="1"/>
    <col min="20" max="20" width="16.08984375" customWidth="1"/>
    <col min="21" max="21" width="14.453125" customWidth="1"/>
    <col min="22" max="22" width="15.6328125" customWidth="1"/>
    <col min="23" max="23" width="16.6328125" customWidth="1"/>
    <col min="24" max="24" width="17.08984375" customWidth="1"/>
    <col min="25" max="25" width="14.90625" customWidth="1"/>
    <col min="26" max="26" width="15.08984375" customWidth="1"/>
    <col min="27" max="27" width="15" customWidth="1"/>
    <col min="28" max="28" width="14.36328125" customWidth="1"/>
    <col min="29" max="29" width="14.6328125" customWidth="1"/>
    <col min="30" max="30" width="17.54296875" customWidth="1"/>
    <col min="31" max="31" width="18.453125" customWidth="1"/>
    <col min="32" max="32" width="14.453125" customWidth="1"/>
    <col min="33" max="33" width="13.36328125" customWidth="1"/>
    <col min="34" max="34" width="12.6328125" customWidth="1"/>
    <col min="35" max="35" width="17.6328125" customWidth="1"/>
    <col min="36" max="36" width="14.453125" customWidth="1"/>
    <col min="37" max="37" width="18.08984375" customWidth="1"/>
    <col min="38" max="38" width="17" customWidth="1"/>
    <col min="39" max="39" width="18.90625" customWidth="1"/>
    <col min="40" max="40" width="13.6328125" customWidth="1"/>
    <col min="41" max="41" width="14.08984375" customWidth="1"/>
    <col min="42" max="42" width="19.6328125" customWidth="1"/>
    <col min="43" max="43" width="14.6328125" customWidth="1"/>
    <col min="44" max="44" width="12.90625" customWidth="1"/>
    <col min="45" max="45" width="15.6328125" customWidth="1"/>
    <col min="46" max="46" width="15" customWidth="1"/>
    <col min="47" max="47" width="14.54296875" customWidth="1"/>
    <col min="48" max="48" width="13.90625" customWidth="1"/>
    <col min="49" max="49" width="3" customWidth="1"/>
    <col min="50" max="50" width="3.453125" customWidth="1"/>
    <col min="51" max="51" width="24" customWidth="1"/>
    <col min="52" max="52" width="18" customWidth="1"/>
  </cols>
  <sheetData>
    <row r="1" spans="1:51" ht="38.25" customHeight="1" x14ac:dyDescent="0.35">
      <c r="C1" s="101" t="s">
        <v>78</v>
      </c>
      <c r="D1" s="101"/>
      <c r="E1" s="101"/>
      <c r="F1" s="101"/>
      <c r="G1" s="101"/>
      <c r="H1" s="50"/>
      <c r="I1" s="95" t="s">
        <v>76</v>
      </c>
      <c r="J1" s="95"/>
      <c r="K1" s="95"/>
      <c r="M1" s="96" t="s">
        <v>77</v>
      </c>
      <c r="N1" s="96"/>
      <c r="O1" s="96"/>
      <c r="P1" s="96"/>
    </row>
    <row r="2" spans="1:51" ht="60.75" customHeight="1" x14ac:dyDescent="0.35">
      <c r="A2" s="102" t="s">
        <v>117</v>
      </c>
      <c r="B2" s="102"/>
      <c r="C2" s="51" t="s">
        <v>0</v>
      </c>
      <c r="D2" s="51" t="s">
        <v>84</v>
      </c>
      <c r="E2" s="52" t="s">
        <v>1</v>
      </c>
      <c r="F2" s="52" t="s">
        <v>2</v>
      </c>
      <c r="G2" s="53" t="s">
        <v>87</v>
      </c>
      <c r="H2" s="54" t="s">
        <v>3</v>
      </c>
      <c r="I2" s="55" t="s">
        <v>75</v>
      </c>
      <c r="J2" s="2" t="s">
        <v>4</v>
      </c>
      <c r="K2" s="3" t="s">
        <v>5</v>
      </c>
      <c r="L2" s="2" t="s">
        <v>6</v>
      </c>
      <c r="M2" s="4" t="s">
        <v>7</v>
      </c>
      <c r="N2" s="5" t="s">
        <v>8</v>
      </c>
      <c r="O2" s="4" t="s">
        <v>9</v>
      </c>
      <c r="P2" s="5" t="s">
        <v>10</v>
      </c>
      <c r="Q2" s="4" t="s">
        <v>11</v>
      </c>
      <c r="R2" s="5" t="s">
        <v>12</v>
      </c>
      <c r="S2" s="4" t="s">
        <v>13</v>
      </c>
      <c r="T2" s="5" t="s">
        <v>14</v>
      </c>
      <c r="U2" s="4" t="s">
        <v>15</v>
      </c>
      <c r="V2" s="5" t="s">
        <v>16</v>
      </c>
      <c r="W2" s="4" t="s">
        <v>17</v>
      </c>
      <c r="X2" s="5" t="s">
        <v>18</v>
      </c>
      <c r="Y2" s="4" t="s">
        <v>19</v>
      </c>
      <c r="Z2" s="5" t="s">
        <v>20</v>
      </c>
      <c r="AA2" s="4" t="s">
        <v>21</v>
      </c>
      <c r="AB2" s="5" t="s">
        <v>22</v>
      </c>
      <c r="AC2" s="4" t="s">
        <v>23</v>
      </c>
      <c r="AD2" s="5" t="s">
        <v>24</v>
      </c>
      <c r="AE2" s="4" t="s">
        <v>25</v>
      </c>
      <c r="AF2" s="5" t="s">
        <v>26</v>
      </c>
      <c r="AG2" s="4" t="s">
        <v>27</v>
      </c>
      <c r="AH2" s="5" t="s">
        <v>28</v>
      </c>
      <c r="AI2" s="4" t="s">
        <v>29</v>
      </c>
      <c r="AJ2" s="5" t="s">
        <v>30</v>
      </c>
      <c r="AK2" s="4" t="s">
        <v>31</v>
      </c>
      <c r="AL2" s="5" t="s">
        <v>32</v>
      </c>
      <c r="AM2" s="4" t="s">
        <v>33</v>
      </c>
      <c r="AN2" s="5" t="s">
        <v>34</v>
      </c>
      <c r="AO2" s="4" t="s">
        <v>35</v>
      </c>
      <c r="AP2" s="5" t="s">
        <v>36</v>
      </c>
      <c r="AQ2" s="4" t="s">
        <v>37</v>
      </c>
      <c r="AR2" s="2" t="s">
        <v>38</v>
      </c>
      <c r="AS2" s="3" t="s">
        <v>39</v>
      </c>
      <c r="AT2" s="2" t="s">
        <v>40</v>
      </c>
      <c r="AU2" s="3" t="s">
        <v>41</v>
      </c>
      <c r="AV2" s="2" t="s">
        <v>42</v>
      </c>
      <c r="AY2" s="56" t="s">
        <v>43</v>
      </c>
    </row>
    <row r="3" spans="1:51" x14ac:dyDescent="0.35">
      <c r="A3" s="6"/>
      <c r="B3" s="7"/>
      <c r="C3" s="57">
        <v>1</v>
      </c>
      <c r="D3" s="57"/>
      <c r="E3" s="58" t="s">
        <v>44</v>
      </c>
      <c r="F3" s="58" t="s">
        <v>86</v>
      </c>
      <c r="G3" s="58" t="s">
        <v>45</v>
      </c>
      <c r="H3" s="59" t="s">
        <v>46</v>
      </c>
      <c r="I3" s="60" t="s">
        <v>83</v>
      </c>
      <c r="J3" s="61">
        <v>1.6799535986000001E-2</v>
      </c>
      <c r="K3" s="62">
        <v>4.0537116217999998E-2</v>
      </c>
      <c r="L3" s="61">
        <v>2.6283332826000001E-2</v>
      </c>
      <c r="M3" s="62">
        <v>3.6779545806999998E-2</v>
      </c>
      <c r="N3" s="61">
        <v>5.2042873123000002E-2</v>
      </c>
      <c r="O3" s="62">
        <v>2.73939973E-2</v>
      </c>
      <c r="P3" s="61">
        <v>1.6113929260999998E-2</v>
      </c>
      <c r="Q3" s="62">
        <v>8.3690495039999997E-3</v>
      </c>
      <c r="R3" s="61">
        <v>3.5025701951E-2</v>
      </c>
      <c r="S3" s="62">
        <v>1.2353278939E-2</v>
      </c>
      <c r="T3" s="61">
        <v>1.9717572454E-2</v>
      </c>
      <c r="U3" s="62">
        <v>1.4582940317E-2</v>
      </c>
      <c r="V3" s="61">
        <v>3.8494340111000003E-2</v>
      </c>
      <c r="W3" s="62">
        <v>4.9959268384999998E-2</v>
      </c>
      <c r="X3" s="61">
        <v>2.1856790490000001E-3</v>
      </c>
      <c r="Y3" s="62">
        <v>2.1010369789000002E-2</v>
      </c>
      <c r="Z3" s="61">
        <v>4.3451006968E-2</v>
      </c>
      <c r="AA3" s="62">
        <v>2.1621727981E-2</v>
      </c>
      <c r="AB3" s="61">
        <v>2.0941808299999999E-3</v>
      </c>
      <c r="AC3" s="62">
        <v>3.8454418781999997E-2</v>
      </c>
      <c r="AD3" s="61">
        <v>6.7801027597000005E-2</v>
      </c>
      <c r="AE3" s="62">
        <v>1.2760851978000001E-2</v>
      </c>
      <c r="AF3" s="61">
        <v>7.2016026248999998E-2</v>
      </c>
      <c r="AG3" s="62">
        <v>6.1843980030000002E-3</v>
      </c>
      <c r="AH3" s="61">
        <v>4.3665182379999997E-3</v>
      </c>
      <c r="AI3" s="62">
        <v>1.9708146889000001E-2</v>
      </c>
      <c r="AJ3" s="61">
        <v>2.6908215844000001E-2</v>
      </c>
      <c r="AK3" s="62">
        <v>1.8363769929999999E-2</v>
      </c>
      <c r="AL3" s="61">
        <v>3.6977198466999997E-2</v>
      </c>
      <c r="AM3" s="62">
        <v>2.2275994495E-2</v>
      </c>
      <c r="AN3" s="61">
        <v>6.64145731E-4</v>
      </c>
      <c r="AO3" s="62">
        <v>2.4723925078E-2</v>
      </c>
      <c r="AP3" s="61">
        <v>2.6998574468999999E-2</v>
      </c>
      <c r="AQ3" s="62">
        <v>2.8132809687999999E-2</v>
      </c>
      <c r="AR3" s="61">
        <v>2.5413117290000002E-3</v>
      </c>
      <c r="AS3" s="62">
        <v>1.5416150466999999E-2</v>
      </c>
      <c r="AT3" s="61">
        <v>1.935482073E-3</v>
      </c>
      <c r="AU3" s="62">
        <v>6.7950503019000005E-2</v>
      </c>
      <c r="AV3" s="61">
        <v>2.1005084476E-2</v>
      </c>
      <c r="AW3" s="63"/>
      <c r="AX3" s="63"/>
      <c r="AY3" s="64" t="s">
        <v>85</v>
      </c>
    </row>
    <row r="4" spans="1:51" x14ac:dyDescent="0.35">
      <c r="A4" s="8" t="s">
        <v>47</v>
      </c>
      <c r="B4" s="9"/>
      <c r="C4" s="10">
        <f>SUM(C5:C7)</f>
        <v>28778697.420000002</v>
      </c>
      <c r="D4" s="10">
        <f t="shared" ref="D4:AV4" si="0">SUM(D5:D7)</f>
        <v>0</v>
      </c>
      <c r="E4" s="10">
        <f t="shared" si="0"/>
        <v>14389348.710000001</v>
      </c>
      <c r="F4" s="10">
        <f t="shared" si="0"/>
        <v>5755739.4900000002</v>
      </c>
      <c r="G4" s="10">
        <f t="shared" si="0"/>
        <v>8029256.5800000001</v>
      </c>
      <c r="H4" s="10">
        <f t="shared" si="0"/>
        <v>604352.64</v>
      </c>
      <c r="I4" s="10">
        <f t="shared" si="0"/>
        <v>6777208.0649999995</v>
      </c>
      <c r="J4" s="10">
        <f t="shared" si="0"/>
        <v>134887.78999999998</v>
      </c>
      <c r="K4" s="10">
        <f t="shared" si="0"/>
        <v>325482.89999999997</v>
      </c>
      <c r="L4" s="10">
        <f t="shared" si="0"/>
        <v>211035.62000000002</v>
      </c>
      <c r="M4" s="10">
        <f t="shared" si="0"/>
        <v>156423.67249999999</v>
      </c>
      <c r="N4" s="10">
        <f t="shared" si="0"/>
        <v>417865.58</v>
      </c>
      <c r="O4" s="10">
        <f t="shared" si="0"/>
        <v>116506.86749999999</v>
      </c>
      <c r="P4" s="10">
        <f t="shared" si="0"/>
        <v>129382.87</v>
      </c>
      <c r="Q4" s="10">
        <f t="shared" si="0"/>
        <v>35593.629999999997</v>
      </c>
      <c r="R4" s="10">
        <f t="shared" si="0"/>
        <v>281230.33999999997</v>
      </c>
      <c r="S4" s="10">
        <f t="shared" si="0"/>
        <v>99187.64</v>
      </c>
      <c r="T4" s="10">
        <f t="shared" si="0"/>
        <v>158317.45000000001</v>
      </c>
      <c r="U4" s="10">
        <f t="shared" si="0"/>
        <v>117090.17</v>
      </c>
      <c r="V4" s="10">
        <f t="shared" si="0"/>
        <v>309080.93</v>
      </c>
      <c r="W4" s="10">
        <f t="shared" si="0"/>
        <v>401135.79</v>
      </c>
      <c r="X4" s="10">
        <f t="shared" si="0"/>
        <v>17549.39</v>
      </c>
      <c r="Y4" s="10">
        <f t="shared" si="0"/>
        <v>168697.65</v>
      </c>
      <c r="Z4" s="10">
        <f t="shared" si="0"/>
        <v>348879.29000000004</v>
      </c>
      <c r="AA4" s="10">
        <f t="shared" si="0"/>
        <v>91957.365000000005</v>
      </c>
      <c r="AB4" s="10">
        <f t="shared" si="0"/>
        <v>16814.72</v>
      </c>
      <c r="AC4" s="10">
        <f t="shared" si="0"/>
        <v>163546.92249999999</v>
      </c>
      <c r="AD4" s="10">
        <f t="shared" si="0"/>
        <v>544391.85</v>
      </c>
      <c r="AE4" s="10">
        <f t="shared" si="0"/>
        <v>54271.990000000005</v>
      </c>
      <c r="AF4" s="10">
        <f t="shared" si="0"/>
        <v>578235.15</v>
      </c>
      <c r="AG4" s="10">
        <f t="shared" si="0"/>
        <v>49656.12</v>
      </c>
      <c r="AH4" s="10">
        <f t="shared" si="0"/>
        <v>18570.8325</v>
      </c>
      <c r="AI4" s="10">
        <f t="shared" si="0"/>
        <v>83818.895000000004</v>
      </c>
      <c r="AJ4" s="10">
        <f t="shared" si="0"/>
        <v>114440.8425</v>
      </c>
      <c r="AK4" s="10">
        <f t="shared" si="0"/>
        <v>78101.242499999993</v>
      </c>
      <c r="AL4" s="10">
        <f t="shared" si="0"/>
        <v>157264.29</v>
      </c>
      <c r="AM4" s="10">
        <f t="shared" si="0"/>
        <v>178859.68</v>
      </c>
      <c r="AN4" s="10">
        <f t="shared" si="0"/>
        <v>5332.5999999999995</v>
      </c>
      <c r="AO4" s="10">
        <f t="shared" si="0"/>
        <v>105151.035</v>
      </c>
      <c r="AP4" s="10">
        <f t="shared" si="0"/>
        <v>114825.12999999999</v>
      </c>
      <c r="AQ4" s="10">
        <f t="shared" si="0"/>
        <v>119649.05</v>
      </c>
      <c r="AR4" s="10">
        <f t="shared" si="0"/>
        <v>20404.849999999999</v>
      </c>
      <c r="AS4" s="10">
        <f t="shared" si="0"/>
        <v>123780.23000000001</v>
      </c>
      <c r="AT4" s="10">
        <f t="shared" si="0"/>
        <v>15540.48</v>
      </c>
      <c r="AU4" s="10">
        <f t="shared" si="0"/>
        <v>545592.03</v>
      </c>
      <c r="AV4" s="10">
        <f t="shared" si="0"/>
        <v>168655.22</v>
      </c>
      <c r="AW4" s="11"/>
      <c r="AX4" s="11"/>
      <c r="AY4" s="10">
        <f>SUM(AY5:AY7)</f>
        <v>431680.46130000002</v>
      </c>
    </row>
    <row r="5" spans="1:51" x14ac:dyDescent="0.35">
      <c r="A5" s="48">
        <v>44653</v>
      </c>
      <c r="B5" s="12" t="s">
        <v>97</v>
      </c>
      <c r="C5" s="13">
        <v>5033678.79</v>
      </c>
      <c r="D5" s="13"/>
      <c r="E5" s="14">
        <v>2516839.4</v>
      </c>
      <c r="F5" s="14">
        <v>1006735.76</v>
      </c>
      <c r="G5" s="14">
        <v>1404396.38</v>
      </c>
      <c r="H5" s="15">
        <v>105707.25</v>
      </c>
      <c r="I5" s="16">
        <v>1404396.38</v>
      </c>
      <c r="J5" s="17">
        <v>23593.21</v>
      </c>
      <c r="K5" s="15">
        <v>56930.18</v>
      </c>
      <c r="L5" s="18">
        <v>36912.22</v>
      </c>
      <c r="M5" s="19">
        <v>51653.06</v>
      </c>
      <c r="N5" s="20">
        <v>73088.820000000007</v>
      </c>
      <c r="O5" s="19">
        <v>38472.03</v>
      </c>
      <c r="P5" s="18">
        <v>22630.34</v>
      </c>
      <c r="Q5" s="19">
        <v>11753.46</v>
      </c>
      <c r="R5" s="18">
        <v>49189.97</v>
      </c>
      <c r="S5" s="19">
        <v>17348.900000000001</v>
      </c>
      <c r="T5" s="18">
        <v>27691.29</v>
      </c>
      <c r="U5" s="19">
        <v>20480.23</v>
      </c>
      <c r="V5" s="18">
        <v>54061.31</v>
      </c>
      <c r="W5" s="19">
        <v>70162.62</v>
      </c>
      <c r="X5" s="18">
        <v>3069.56</v>
      </c>
      <c r="Y5" s="19">
        <v>29506.89</v>
      </c>
      <c r="Z5" s="18">
        <v>61022.44</v>
      </c>
      <c r="AA5" s="19">
        <v>30365.48</v>
      </c>
      <c r="AB5" s="18">
        <v>2941.06</v>
      </c>
      <c r="AC5" s="19">
        <v>54005.25</v>
      </c>
      <c r="AD5" s="18">
        <v>95219.520000000004</v>
      </c>
      <c r="AE5" s="19">
        <v>17921.29</v>
      </c>
      <c r="AF5" s="18">
        <v>101139.05</v>
      </c>
      <c r="AG5" s="19">
        <v>8685.35</v>
      </c>
      <c r="AH5" s="18">
        <v>6132.32</v>
      </c>
      <c r="AI5" s="19">
        <v>27678.05</v>
      </c>
      <c r="AJ5" s="18">
        <v>37789.800000000003</v>
      </c>
      <c r="AK5" s="19">
        <v>25790.01</v>
      </c>
      <c r="AL5" s="18">
        <v>51930.64</v>
      </c>
      <c r="AM5" s="19">
        <v>31284.33</v>
      </c>
      <c r="AN5" s="18">
        <v>932.72</v>
      </c>
      <c r="AO5" s="19">
        <v>34722.19</v>
      </c>
      <c r="AP5" s="18">
        <v>37916.699999999997</v>
      </c>
      <c r="AQ5" s="19">
        <v>39509.620000000003</v>
      </c>
      <c r="AR5" s="18">
        <v>3569.01</v>
      </c>
      <c r="AS5" s="19">
        <v>21650.39</v>
      </c>
      <c r="AT5" s="18">
        <v>2718.18</v>
      </c>
      <c r="AU5" s="19">
        <v>95429.440000000002</v>
      </c>
      <c r="AV5" s="18">
        <v>29499.46</v>
      </c>
      <c r="AY5" s="14">
        <f>E5*0.03</f>
        <v>75505.182000000001</v>
      </c>
    </row>
    <row r="6" spans="1:51" x14ac:dyDescent="0.35">
      <c r="A6" s="48">
        <v>44819</v>
      </c>
      <c r="B6" s="12" t="s">
        <v>96</v>
      </c>
      <c r="C6" s="46">
        <v>5698426.8499999996</v>
      </c>
      <c r="D6" s="46"/>
      <c r="E6" s="14">
        <v>2849213.42</v>
      </c>
      <c r="F6" s="14">
        <v>1139685.3700000001</v>
      </c>
      <c r="G6" s="14">
        <v>1589861.09</v>
      </c>
      <c r="H6" s="15">
        <v>119666.96</v>
      </c>
      <c r="I6" s="16">
        <v>1589861.09</v>
      </c>
      <c r="J6" s="47">
        <v>26708.93</v>
      </c>
      <c r="K6" s="45">
        <v>64448.38</v>
      </c>
      <c r="L6" s="47">
        <v>41786.85</v>
      </c>
      <c r="M6" s="45">
        <v>58474.37</v>
      </c>
      <c r="N6" s="47">
        <v>82740.94</v>
      </c>
      <c r="O6" s="45">
        <v>43552.65</v>
      </c>
      <c r="P6" s="47">
        <v>25618.91</v>
      </c>
      <c r="Q6" s="45">
        <v>13305.63</v>
      </c>
      <c r="R6" s="47">
        <v>55686</v>
      </c>
      <c r="S6" s="45">
        <v>19640</v>
      </c>
      <c r="T6" s="47">
        <v>31348.2</v>
      </c>
      <c r="U6" s="45">
        <v>23184.85</v>
      </c>
      <c r="V6" s="47">
        <v>61200.65</v>
      </c>
      <c r="W6" s="45">
        <v>79428.3</v>
      </c>
      <c r="X6" s="47">
        <v>3474.93</v>
      </c>
      <c r="Y6" s="45">
        <v>33403.57</v>
      </c>
      <c r="Z6" s="47">
        <v>69081.070000000007</v>
      </c>
      <c r="AA6" s="45">
        <v>34375.54</v>
      </c>
      <c r="AB6" s="47">
        <v>3329.46</v>
      </c>
      <c r="AC6" s="45">
        <v>61137.18</v>
      </c>
      <c r="AD6" s="47">
        <v>107794.22</v>
      </c>
      <c r="AE6" s="45">
        <v>20287.98</v>
      </c>
      <c r="AF6" s="47">
        <v>114495.48</v>
      </c>
      <c r="AG6" s="45">
        <v>9832.33</v>
      </c>
      <c r="AH6" s="47">
        <v>6942.16</v>
      </c>
      <c r="AI6" s="45">
        <v>31333.22</v>
      </c>
      <c r="AJ6" s="47">
        <v>42780.33</v>
      </c>
      <c r="AK6" s="45">
        <v>29195.84</v>
      </c>
      <c r="AL6" s="47">
        <v>58788.61</v>
      </c>
      <c r="AM6" s="45">
        <v>35415.74</v>
      </c>
      <c r="AN6" s="47">
        <v>1055.9000000000001</v>
      </c>
      <c r="AO6" s="45">
        <v>39307.61</v>
      </c>
      <c r="AP6" s="47">
        <v>42923.98</v>
      </c>
      <c r="AQ6" s="45">
        <v>44727.26</v>
      </c>
      <c r="AR6" s="47">
        <v>4040.33</v>
      </c>
      <c r="AS6" s="45">
        <v>24509.54</v>
      </c>
      <c r="AT6" s="47">
        <v>3077.15</v>
      </c>
      <c r="AU6" s="45">
        <v>108031.86</v>
      </c>
      <c r="AV6" s="47">
        <v>33395.17</v>
      </c>
      <c r="AY6" s="14">
        <f t="shared" ref="AY6:AY7" si="1">E6*0.03</f>
        <v>85476.402600000001</v>
      </c>
    </row>
    <row r="7" spans="1:51" s="28" customFormat="1" x14ac:dyDescent="0.35">
      <c r="A7" s="49">
        <v>44910</v>
      </c>
      <c r="B7" s="21" t="s">
        <v>51</v>
      </c>
      <c r="C7" s="22">
        <v>18046591.780000001</v>
      </c>
      <c r="D7" s="22"/>
      <c r="E7" s="23">
        <v>9023295.8900000006</v>
      </c>
      <c r="F7" s="23">
        <v>3609318.36</v>
      </c>
      <c r="G7" s="23">
        <v>5034999.1100000003</v>
      </c>
      <c r="H7" s="24">
        <v>378978.43</v>
      </c>
      <c r="I7" s="25">
        <v>3782950.5949999993</v>
      </c>
      <c r="J7" s="26">
        <v>84585.65</v>
      </c>
      <c r="K7" s="24">
        <v>204104.33999999997</v>
      </c>
      <c r="L7" s="18">
        <v>132336.55000000002</v>
      </c>
      <c r="M7" s="24">
        <v>46296.2425</v>
      </c>
      <c r="N7" s="18">
        <v>262035.82</v>
      </c>
      <c r="O7" s="24">
        <v>34482.1875</v>
      </c>
      <c r="P7" s="18">
        <v>81133.62</v>
      </c>
      <c r="Q7" s="24">
        <v>10534.539999999999</v>
      </c>
      <c r="R7" s="18">
        <v>176354.37</v>
      </c>
      <c r="S7" s="27">
        <v>62198.74</v>
      </c>
      <c r="T7" s="18">
        <v>99277.959999999992</v>
      </c>
      <c r="U7" s="27">
        <v>73425.09</v>
      </c>
      <c r="V7" s="18">
        <v>193818.97</v>
      </c>
      <c r="W7" s="27">
        <v>251544.87</v>
      </c>
      <c r="X7" s="18">
        <v>11004.9</v>
      </c>
      <c r="Y7" s="27">
        <v>105787.19</v>
      </c>
      <c r="Z7" s="18">
        <v>218775.78</v>
      </c>
      <c r="AA7" s="24">
        <v>27216.345000000001</v>
      </c>
      <c r="AB7" s="18">
        <v>10544.2</v>
      </c>
      <c r="AC7" s="24">
        <v>48404.492500000008</v>
      </c>
      <c r="AD7" s="18">
        <v>341378.11</v>
      </c>
      <c r="AE7" s="24">
        <v>16062.72</v>
      </c>
      <c r="AF7" s="18">
        <v>362600.62</v>
      </c>
      <c r="AG7" s="27">
        <v>31138.440000000002</v>
      </c>
      <c r="AH7" s="18">
        <v>5496.3525</v>
      </c>
      <c r="AI7" s="24">
        <v>24807.625</v>
      </c>
      <c r="AJ7" s="18">
        <v>33870.712500000001</v>
      </c>
      <c r="AK7" s="24">
        <v>23115.392499999998</v>
      </c>
      <c r="AL7" s="18">
        <v>46545.040000000008</v>
      </c>
      <c r="AM7" s="27">
        <v>112159.60999999999</v>
      </c>
      <c r="AN7" s="18">
        <v>3343.9799999999996</v>
      </c>
      <c r="AO7" s="24">
        <v>31121.235000000001</v>
      </c>
      <c r="AP7" s="18">
        <v>33984.449999999997</v>
      </c>
      <c r="AQ7" s="24">
        <v>35412.17</v>
      </c>
      <c r="AR7" s="18">
        <v>12795.509999999998</v>
      </c>
      <c r="AS7" s="27">
        <v>77620.3</v>
      </c>
      <c r="AT7" s="18">
        <v>9745.15</v>
      </c>
      <c r="AU7" s="27">
        <v>342130.73</v>
      </c>
      <c r="AV7" s="18">
        <v>105760.59</v>
      </c>
      <c r="AY7" s="14">
        <f t="shared" si="1"/>
        <v>270698.87670000002</v>
      </c>
    </row>
    <row r="8" spans="1:51" x14ac:dyDescent="0.35">
      <c r="A8" s="8" t="s">
        <v>48</v>
      </c>
      <c r="B8" s="30"/>
      <c r="C8" s="10">
        <f>SUM(C9:C10)</f>
        <v>5826537.045738738</v>
      </c>
      <c r="D8" s="10">
        <f t="shared" ref="D8:AV8" si="2">SUM(D9:D10)</f>
        <v>0</v>
      </c>
      <c r="E8" s="10">
        <f t="shared" si="2"/>
        <v>2913268.522869369</v>
      </c>
      <c r="F8" s="10">
        <f t="shared" si="2"/>
        <v>1165307.4091477476</v>
      </c>
      <c r="G8" s="10">
        <f t="shared" si="2"/>
        <v>1747961.1137216212</v>
      </c>
      <c r="H8" s="10">
        <f t="shared" si="2"/>
        <v>122357.28</v>
      </c>
      <c r="I8" s="10">
        <f t="shared" si="2"/>
        <v>1625603.8337216212</v>
      </c>
      <c r="J8" s="10">
        <f t="shared" si="2"/>
        <v>27309.386092455963</v>
      </c>
      <c r="K8" s="10">
        <f t="shared" si="2"/>
        <v>65897.289999999994</v>
      </c>
      <c r="L8" s="10">
        <f t="shared" si="2"/>
        <v>42726.28</v>
      </c>
      <c r="M8" s="10">
        <f t="shared" si="2"/>
        <v>106085.20999999999</v>
      </c>
      <c r="N8" s="10">
        <f t="shared" si="2"/>
        <v>84601.09</v>
      </c>
      <c r="O8" s="10">
        <f t="shared" si="2"/>
        <v>79013.97</v>
      </c>
      <c r="P8" s="10">
        <f t="shared" si="2"/>
        <v>26194.86</v>
      </c>
      <c r="Q8" s="10">
        <f t="shared" si="2"/>
        <v>24139.300000000003</v>
      </c>
      <c r="R8" s="10">
        <f t="shared" si="2"/>
        <v>56937.919999999998</v>
      </c>
      <c r="S8" s="10">
        <f t="shared" si="2"/>
        <v>20081.54</v>
      </c>
      <c r="T8" s="10">
        <f t="shared" si="2"/>
        <v>32052.960000000003</v>
      </c>
      <c r="U8" s="10">
        <f t="shared" si="2"/>
        <v>23706.09</v>
      </c>
      <c r="V8" s="10">
        <f t="shared" si="2"/>
        <v>62576.55</v>
      </c>
      <c r="W8" s="10">
        <f t="shared" si="2"/>
        <v>81213.98</v>
      </c>
      <c r="X8" s="10">
        <f t="shared" si="2"/>
        <v>3553.0499999999997</v>
      </c>
      <c r="Y8" s="10">
        <f t="shared" si="2"/>
        <v>34154.54</v>
      </c>
      <c r="Z8" s="10">
        <f t="shared" si="2"/>
        <v>70634.12</v>
      </c>
      <c r="AA8" s="10">
        <f t="shared" si="2"/>
        <v>62364.71</v>
      </c>
      <c r="AB8" s="10">
        <f t="shared" si="2"/>
        <v>3404.3100000000004</v>
      </c>
      <c r="AC8" s="10">
        <f t="shared" si="2"/>
        <v>110916.14</v>
      </c>
      <c r="AD8" s="10">
        <f t="shared" si="2"/>
        <v>110217.61</v>
      </c>
      <c r="AE8" s="10">
        <f t="shared" si="2"/>
        <v>36806.81</v>
      </c>
      <c r="AF8" s="10">
        <f t="shared" si="2"/>
        <v>117069.52</v>
      </c>
      <c r="AG8" s="10">
        <f t="shared" si="2"/>
        <v>10053.380000000001</v>
      </c>
      <c r="AH8" s="10">
        <f t="shared" si="2"/>
        <v>12594.580000000002</v>
      </c>
      <c r="AI8" s="10">
        <f t="shared" si="2"/>
        <v>56845.270000000004</v>
      </c>
      <c r="AJ8" s="10">
        <f t="shared" si="2"/>
        <v>77612.81</v>
      </c>
      <c r="AK8" s="10">
        <f t="shared" si="2"/>
        <v>52967.61</v>
      </c>
      <c r="AL8" s="10">
        <f t="shared" si="2"/>
        <v>106655.32</v>
      </c>
      <c r="AM8" s="10">
        <f t="shared" si="2"/>
        <v>36211.950000000004</v>
      </c>
      <c r="AN8" s="10">
        <f t="shared" si="2"/>
        <v>1079.6399999999999</v>
      </c>
      <c r="AO8" s="10">
        <f t="shared" si="2"/>
        <v>32508.530000000002</v>
      </c>
      <c r="AP8" s="10">
        <f t="shared" si="2"/>
        <v>77873.440000000002</v>
      </c>
      <c r="AQ8" s="10">
        <f t="shared" si="2"/>
        <v>81144.97</v>
      </c>
      <c r="AR8" s="10">
        <f t="shared" si="2"/>
        <v>4131.17</v>
      </c>
      <c r="AS8" s="10">
        <f t="shared" si="2"/>
        <v>25060.55</v>
      </c>
      <c r="AT8" s="10">
        <f t="shared" si="2"/>
        <v>3146.3199999999997</v>
      </c>
      <c r="AU8" s="10">
        <f t="shared" si="2"/>
        <v>110460.59999999999</v>
      </c>
      <c r="AV8" s="10">
        <f t="shared" si="2"/>
        <v>34145.94</v>
      </c>
      <c r="AY8" s="10">
        <f>SUM(AY9:AY10)</f>
        <v>87398.055686081061</v>
      </c>
    </row>
    <row r="9" spans="1:51" x14ac:dyDescent="0.35">
      <c r="A9" s="49">
        <v>45093</v>
      </c>
      <c r="B9" s="21" t="s">
        <v>95</v>
      </c>
      <c r="C9" s="22">
        <v>201115.80785009227</v>
      </c>
      <c r="D9" s="22"/>
      <c r="E9" s="23">
        <f>0.5*C9</f>
        <v>100557.90392504614</v>
      </c>
      <c r="F9" s="23">
        <f>0.2*C9</f>
        <v>40223.161570018456</v>
      </c>
      <c r="G9" s="23">
        <f>0.3*C9</f>
        <v>60334.74235502768</v>
      </c>
      <c r="H9" s="24">
        <v>4223.43</v>
      </c>
      <c r="I9" s="25">
        <f>G9-H9</f>
        <v>56111.31235502768</v>
      </c>
      <c r="J9" s="18">
        <v>942.64</v>
      </c>
      <c r="K9" s="24">
        <v>2274.59</v>
      </c>
      <c r="L9" s="18">
        <v>1474.79</v>
      </c>
      <c r="M9" s="24">
        <v>48359.99</v>
      </c>
      <c r="N9" s="18">
        <v>2920.19</v>
      </c>
      <c r="O9" s="24">
        <v>36019.300000000003</v>
      </c>
      <c r="P9" s="18">
        <v>904.17</v>
      </c>
      <c r="Q9" s="24">
        <v>11004.140000000001</v>
      </c>
      <c r="R9" s="18">
        <v>1965.34</v>
      </c>
      <c r="S9" s="24">
        <v>693.16</v>
      </c>
      <c r="T9" s="18">
        <v>1106.3800000000001</v>
      </c>
      <c r="U9" s="24">
        <v>818.27</v>
      </c>
      <c r="V9" s="18">
        <v>2159.9699999999998</v>
      </c>
      <c r="W9" s="24">
        <v>2803.28</v>
      </c>
      <c r="X9" s="18">
        <v>122.64</v>
      </c>
      <c r="Y9" s="24">
        <v>1178.92</v>
      </c>
      <c r="Z9" s="18">
        <v>2438.09</v>
      </c>
      <c r="AA9" s="24">
        <v>28429.57</v>
      </c>
      <c r="AB9" s="18">
        <v>117.51</v>
      </c>
      <c r="AC9" s="24">
        <v>50562.22</v>
      </c>
      <c r="AD9" s="18">
        <v>3804.4</v>
      </c>
      <c r="AE9" s="24">
        <v>16778.75</v>
      </c>
      <c r="AF9" s="18">
        <v>4040.91</v>
      </c>
      <c r="AG9" s="24">
        <v>347.01</v>
      </c>
      <c r="AH9" s="18">
        <v>5741.3600000000006</v>
      </c>
      <c r="AI9" s="24">
        <v>25913.48</v>
      </c>
      <c r="AJ9" s="18">
        <v>35380.57</v>
      </c>
      <c r="AK9" s="24">
        <v>24145.809999999998</v>
      </c>
      <c r="AL9" s="18">
        <v>48619.880000000005</v>
      </c>
      <c r="AM9" s="24">
        <v>1249.94</v>
      </c>
      <c r="AN9" s="18">
        <v>37.270000000000003</v>
      </c>
      <c r="AO9" s="24">
        <v>32508.530000000002</v>
      </c>
      <c r="AP9" s="18">
        <v>35499.379999999997</v>
      </c>
      <c r="AQ9" s="24">
        <v>36990.74</v>
      </c>
      <c r="AR9" s="18">
        <v>142.6</v>
      </c>
      <c r="AS9" s="24">
        <v>865.02</v>
      </c>
      <c r="AT9" s="18">
        <v>108.6</v>
      </c>
      <c r="AU9" s="24">
        <v>3812.79</v>
      </c>
      <c r="AV9" s="18">
        <v>1178.6199999999999</v>
      </c>
      <c r="AW9" s="11"/>
      <c r="AX9" s="11"/>
      <c r="AY9" s="14">
        <f>E9*0.03</f>
        <v>3016.7371177513842</v>
      </c>
    </row>
    <row r="10" spans="1:51" s="28" customFormat="1" x14ac:dyDescent="0.35">
      <c r="A10" s="48">
        <v>45140</v>
      </c>
      <c r="B10" s="21" t="s">
        <v>94</v>
      </c>
      <c r="C10" s="13">
        <v>5625421.2378886454</v>
      </c>
      <c r="D10" s="13"/>
      <c r="E10" s="23">
        <f t="shared" ref="E10" si="3">0.5*C10</f>
        <v>2812710.6189443227</v>
      </c>
      <c r="F10" s="23">
        <f t="shared" ref="F10" si="4">0.2*C10</f>
        <v>1125084.2475777292</v>
      </c>
      <c r="G10" s="23">
        <f t="shared" ref="G10" si="5">0.3*C10</f>
        <v>1687626.3713665935</v>
      </c>
      <c r="H10" s="15">
        <v>118133.85</v>
      </c>
      <c r="I10" s="25">
        <f>G10-H10</f>
        <v>1569492.5213665934</v>
      </c>
      <c r="J10" s="20">
        <v>26366.746092455964</v>
      </c>
      <c r="K10" s="15">
        <v>63622.7</v>
      </c>
      <c r="L10" s="18">
        <v>41251.49</v>
      </c>
      <c r="M10" s="19">
        <v>57725.22</v>
      </c>
      <c r="N10" s="20">
        <v>81680.899999999994</v>
      </c>
      <c r="O10" s="19">
        <v>42994.67</v>
      </c>
      <c r="P10" s="18">
        <v>25290.690000000002</v>
      </c>
      <c r="Q10" s="19">
        <v>13135.16</v>
      </c>
      <c r="R10" s="18">
        <v>54972.58</v>
      </c>
      <c r="S10" s="19">
        <v>19388.38</v>
      </c>
      <c r="T10" s="18">
        <v>30946.58</v>
      </c>
      <c r="U10" s="19">
        <v>22887.82</v>
      </c>
      <c r="V10" s="18">
        <v>60416.58</v>
      </c>
      <c r="W10" s="19">
        <v>78410.7</v>
      </c>
      <c r="X10" s="18">
        <v>3430.41</v>
      </c>
      <c r="Y10" s="19">
        <v>32975.620000000003</v>
      </c>
      <c r="Z10" s="18">
        <v>68196.03</v>
      </c>
      <c r="AA10" s="19">
        <v>33935.14</v>
      </c>
      <c r="AB10" s="18">
        <v>3286.8</v>
      </c>
      <c r="AC10" s="19">
        <v>60353.919999999998</v>
      </c>
      <c r="AD10" s="18">
        <v>106413.21</v>
      </c>
      <c r="AE10" s="19">
        <v>20028.060000000001</v>
      </c>
      <c r="AF10" s="18">
        <v>113028.61</v>
      </c>
      <c r="AG10" s="19">
        <v>9706.3700000000008</v>
      </c>
      <c r="AH10" s="18">
        <v>6853.22</v>
      </c>
      <c r="AI10" s="19">
        <v>30931.79</v>
      </c>
      <c r="AJ10" s="18">
        <v>42232.24</v>
      </c>
      <c r="AK10" s="19">
        <v>28821.8</v>
      </c>
      <c r="AL10" s="18">
        <v>58035.44</v>
      </c>
      <c r="AM10" s="19">
        <v>34962.01</v>
      </c>
      <c r="AN10" s="18">
        <v>1042.3699999999999</v>
      </c>
      <c r="AO10" s="66" t="s">
        <v>79</v>
      </c>
      <c r="AP10" s="18">
        <v>42374.06</v>
      </c>
      <c r="AQ10" s="19">
        <v>44154.23</v>
      </c>
      <c r="AR10" s="18">
        <v>3988.57</v>
      </c>
      <c r="AS10" s="19">
        <v>24195.53</v>
      </c>
      <c r="AT10" s="18">
        <v>3037.72</v>
      </c>
      <c r="AU10" s="19">
        <v>106647.81</v>
      </c>
      <c r="AV10" s="18">
        <v>32967.32</v>
      </c>
      <c r="AY10" s="14">
        <f>E10*0.03</f>
        <v>84381.318568329676</v>
      </c>
    </row>
    <row r="11" spans="1:51" s="28" customFormat="1" x14ac:dyDescent="0.35">
      <c r="A11" s="8" t="s">
        <v>60</v>
      </c>
      <c r="B11" s="9"/>
      <c r="C11" s="10">
        <f>SUM(C12:C26)</f>
        <v>36136350.850000001</v>
      </c>
      <c r="D11" s="10">
        <f t="shared" ref="D11:AV11" si="6">SUM(D12:D26)</f>
        <v>299665.21999999997</v>
      </c>
      <c r="E11" s="10">
        <f>SUM(E12:E26)</f>
        <v>17897164.404999997</v>
      </c>
      <c r="F11" s="10">
        <f>SUM(F12:F26)</f>
        <v>7458539.9560000002</v>
      </c>
      <c r="G11" s="10">
        <f t="shared" si="6"/>
        <v>10933437.892999999</v>
      </c>
      <c r="H11" s="10">
        <f t="shared" si="6"/>
        <v>180938.01781000002</v>
      </c>
      <c r="I11" s="10">
        <f t="shared" si="6"/>
        <v>10752499.845589999</v>
      </c>
      <c r="J11" s="10">
        <f t="shared" si="6"/>
        <v>177358.75220835159</v>
      </c>
      <c r="K11" s="10">
        <f t="shared" si="6"/>
        <v>427964.96822432848</v>
      </c>
      <c r="L11" s="10">
        <f t="shared" si="6"/>
        <v>277482.62629765237</v>
      </c>
      <c r="M11" s="10">
        <f t="shared" si="6"/>
        <v>434591.18092277867</v>
      </c>
      <c r="N11" s="10">
        <f t="shared" si="6"/>
        <v>549435.39663226355</v>
      </c>
      <c r="O11" s="10">
        <f t="shared" si="6"/>
        <v>138374.71154400407</v>
      </c>
      <c r="P11" s="10">
        <f>SUM(P12:P26)</f>
        <v>170120.56184990084</v>
      </c>
      <c r="Q11" s="10">
        <f t="shared" si="6"/>
        <v>98889.611647977508</v>
      </c>
      <c r="R11" s="10">
        <f t="shared" si="6"/>
        <v>369778.98054891737</v>
      </c>
      <c r="S11" s="10">
        <f t="shared" si="6"/>
        <v>130418.03166588047</v>
      </c>
      <c r="T11" s="10">
        <f t="shared" si="6"/>
        <v>208165.51894810438</v>
      </c>
      <c r="U11" s="10">
        <f t="shared" si="6"/>
        <v>153957.36438552136</v>
      </c>
      <c r="V11" s="10">
        <f t="shared" si="6"/>
        <v>406398.63255599048</v>
      </c>
      <c r="W11" s="10">
        <f t="shared" si="6"/>
        <v>527438.01726645324</v>
      </c>
      <c r="X11" s="10">
        <f>SUM(X12:X26)</f>
        <v>23075.003167469757</v>
      </c>
      <c r="Y11" s="10">
        <f t="shared" si="6"/>
        <v>220829.05385759112</v>
      </c>
      <c r="Z11" s="10">
        <f t="shared" si="6"/>
        <v>458727.94584390224</v>
      </c>
      <c r="AA11" s="10">
        <f t="shared" si="6"/>
        <v>255484.7239713342</v>
      </c>
      <c r="AB11" s="10">
        <f t="shared" si="6"/>
        <v>22109.025147325887</v>
      </c>
      <c r="AC11" s="10">
        <f t="shared" si="6"/>
        <v>454381.67093583185</v>
      </c>
      <c r="AD11" s="10">
        <f t="shared" si="6"/>
        <v>715799.91554322664</v>
      </c>
      <c r="AE11" s="10">
        <f t="shared" si="6"/>
        <v>150783.62992681449</v>
      </c>
      <c r="AF11" s="10">
        <f t="shared" si="6"/>
        <v>760299.16819985735</v>
      </c>
      <c r="AG11" s="10">
        <f t="shared" si="6"/>
        <v>65290.920959769937</v>
      </c>
      <c r="AH11" s="10">
        <f t="shared" si="6"/>
        <v>51595.260377532366</v>
      </c>
      <c r="AI11" s="10">
        <f t="shared" si="6"/>
        <v>232873.65060311535</v>
      </c>
      <c r="AJ11" s="10">
        <f t="shared" si="6"/>
        <v>317950.45645749487</v>
      </c>
      <c r="AK11" s="10">
        <f t="shared" si="6"/>
        <v>216988.33473300151</v>
      </c>
      <c r="AL11" s="10">
        <f t="shared" si="6"/>
        <v>436926.68255848071</v>
      </c>
      <c r="AM11" s="10">
        <f t="shared" si="6"/>
        <v>235175.71372826604</v>
      </c>
      <c r="AN11" s="10">
        <f t="shared" si="6"/>
        <v>7011.6241459034482</v>
      </c>
      <c r="AO11" s="10">
        <f t="shared" si="6"/>
        <v>292140.63695915538</v>
      </c>
      <c r="AP11" s="10">
        <f t="shared" si="6"/>
        <v>319018.13526770176</v>
      </c>
      <c r="AQ11" s="10">
        <f t="shared" si="6"/>
        <v>332420.38559589843</v>
      </c>
      <c r="AR11" s="10">
        <f t="shared" si="6"/>
        <v>26829.549277908554</v>
      </c>
      <c r="AS11" s="10">
        <f t="shared" si="6"/>
        <v>162753.85591135061</v>
      </c>
      <c r="AT11" s="10">
        <f t="shared" si="6"/>
        <v>20433.582848168757</v>
      </c>
      <c r="AU11" s="10">
        <f t="shared" si="6"/>
        <v>717377.97652686818</v>
      </c>
      <c r="AV11" s="10">
        <f t="shared" si="6"/>
        <v>219307.63362898608</v>
      </c>
      <c r="AY11" s="10">
        <f>SUM(AY12:AY26)</f>
        <v>536914.93215000001</v>
      </c>
    </row>
    <row r="12" spans="1:51" x14ac:dyDescent="0.35">
      <c r="A12" s="48">
        <v>45366</v>
      </c>
      <c r="B12" s="21" t="s">
        <v>81</v>
      </c>
      <c r="C12" s="29">
        <v>1285204.22</v>
      </c>
      <c r="D12" s="29"/>
      <c r="E12" s="23">
        <v>642602.11</v>
      </c>
      <c r="F12" s="23">
        <v>257040.84400000001</v>
      </c>
      <c r="G12" s="23">
        <v>385561.266</v>
      </c>
      <c r="H12" s="15">
        <v>26989.288620000003</v>
      </c>
      <c r="I12" s="25">
        <v>358571.97738</v>
      </c>
      <c r="J12" s="20">
        <v>6023.842837566488</v>
      </c>
      <c r="K12" s="15">
        <v>14535.473919571126</v>
      </c>
      <c r="L12" s="18">
        <v>9424.4666235554832</v>
      </c>
      <c r="M12" s="19">
        <v>13188.114467154277</v>
      </c>
      <c r="N12" s="20">
        <v>18661.115924250567</v>
      </c>
      <c r="O12" s="19">
        <v>9822.7197802033807</v>
      </c>
      <c r="P12" s="18">
        <v>5778.0034784782119</v>
      </c>
      <c r="Q12" s="19">
        <v>3000.9066294403879</v>
      </c>
      <c r="R12" s="18">
        <v>12559.235207692594</v>
      </c>
      <c r="S12" s="19">
        <v>4429.5396562839387</v>
      </c>
      <c r="T12" s="18">
        <v>7070.1689439641987</v>
      </c>
      <c r="U12" s="19">
        <v>5229.0337454812143</v>
      </c>
      <c r="V12" s="18">
        <v>13802.99165153952</v>
      </c>
      <c r="W12" s="19">
        <v>17913.993653267567</v>
      </c>
      <c r="X12" s="18">
        <v>783.72325851796791</v>
      </c>
      <c r="Y12" s="19">
        <v>7533.7298407267435</v>
      </c>
      <c r="Z12" s="18">
        <v>15580.313487667918</v>
      </c>
      <c r="AA12" s="19">
        <v>7752.9457565196453</v>
      </c>
      <c r="AB12" s="18">
        <v>750.91456120438954</v>
      </c>
      <c r="AC12" s="19">
        <v>13788.67698166035</v>
      </c>
      <c r="AD12" s="18">
        <v>24311.548533852241</v>
      </c>
      <c r="AE12" s="19">
        <v>4575.6839268049443</v>
      </c>
      <c r="AF12" s="18">
        <v>25822.928935153912</v>
      </c>
      <c r="AG12" s="19">
        <v>2217.5518208406334</v>
      </c>
      <c r="AH12" s="18">
        <v>1565.7110788654934</v>
      </c>
      <c r="AI12" s="19">
        <v>7066.7892004842261</v>
      </c>
      <c r="AJ12" s="18">
        <v>9648.5321629509253</v>
      </c>
      <c r="AK12" s="19">
        <v>6584.7332959514843</v>
      </c>
      <c r="AL12" s="18">
        <v>13258.987172284893</v>
      </c>
      <c r="AM12" s="19">
        <v>7987.5473941781447</v>
      </c>
      <c r="AN12" s="18">
        <v>238.14404803315557</v>
      </c>
      <c r="AO12" s="19">
        <v>8865.3067038134304</v>
      </c>
      <c r="AP12" s="18">
        <v>9680.9322337905123</v>
      </c>
      <c r="AQ12" s="19">
        <v>10087.63719908138</v>
      </c>
      <c r="AR12" s="18">
        <v>911.24317180651678</v>
      </c>
      <c r="AS12" s="19">
        <v>5527.7995565398005</v>
      </c>
      <c r="AT12" s="18">
        <v>694.00963409915153</v>
      </c>
      <c r="AU12" s="19">
        <v>24365.146231488492</v>
      </c>
      <c r="AV12" s="18">
        <v>7531.8346755932607</v>
      </c>
      <c r="AY12" s="14">
        <f>E12*0.03</f>
        <v>19278.063299999998</v>
      </c>
    </row>
    <row r="13" spans="1:51" x14ac:dyDescent="0.35">
      <c r="A13" s="71">
        <v>45366</v>
      </c>
      <c r="B13" s="68" t="s">
        <v>82</v>
      </c>
      <c r="C13" s="72">
        <v>1291028.99</v>
      </c>
      <c r="D13" s="72"/>
      <c r="E13" s="73">
        <v>645514.495</v>
      </c>
      <c r="F13" s="73">
        <v>258205.79800000001</v>
      </c>
      <c r="G13" s="73">
        <v>387308.69699999999</v>
      </c>
      <c r="H13" s="70">
        <v>27111.608790000002</v>
      </c>
      <c r="I13" s="74">
        <v>360197.08820999996</v>
      </c>
      <c r="J13" s="69">
        <v>6051.1439454363108</v>
      </c>
      <c r="K13" s="70">
        <v>14601.351226153965</v>
      </c>
      <c r="L13" s="75">
        <v>9467.1799523795089</v>
      </c>
      <c r="M13" s="76">
        <v>13247.885305367712</v>
      </c>
      <c r="N13" s="69">
        <v>18745.691360987068</v>
      </c>
      <c r="O13" s="76">
        <v>9867.2380618925999</v>
      </c>
      <c r="P13" s="75">
        <v>5804.1903994341155</v>
      </c>
      <c r="Q13" s="76">
        <v>3014.5072624261443</v>
      </c>
      <c r="R13" s="75">
        <v>12616.155855261515</v>
      </c>
      <c r="S13" s="76">
        <v>4449.6151036737174</v>
      </c>
      <c r="T13" s="75">
        <v>7102.2121845005031</v>
      </c>
      <c r="U13" s="76">
        <v>5252.7326397236138</v>
      </c>
      <c r="V13" s="75">
        <v>13865.549220547608</v>
      </c>
      <c r="W13" s="76">
        <v>17995.183001378908</v>
      </c>
      <c r="X13" s="75">
        <v>787.27522921140189</v>
      </c>
      <c r="Y13" s="76">
        <v>7567.8740202131521</v>
      </c>
      <c r="Z13" s="75">
        <v>15650.926189666019</v>
      </c>
      <c r="AA13" s="76">
        <v>7788.0834608248815</v>
      </c>
      <c r="AB13" s="75">
        <v>754.31783715120093</v>
      </c>
      <c r="AC13" s="76">
        <v>13851.169674084333</v>
      </c>
      <c r="AD13" s="75">
        <v>24421.732718085252</v>
      </c>
      <c r="AE13" s="76">
        <v>4596.421725554419</v>
      </c>
      <c r="AF13" s="75">
        <v>25939.962959344724</v>
      </c>
      <c r="AG13" s="76">
        <v>2227.6021530123385</v>
      </c>
      <c r="AH13" s="75">
        <v>1572.8071549434594</v>
      </c>
      <c r="AI13" s="76">
        <v>7098.8171234327701</v>
      </c>
      <c r="AJ13" s="75">
        <v>9692.2609959349866</v>
      </c>
      <c r="AK13" s="76">
        <v>6614.5764573443548</v>
      </c>
      <c r="AL13" s="75">
        <v>13319.079217976674</v>
      </c>
      <c r="AM13" s="76">
        <v>8023.7483540809881</v>
      </c>
      <c r="AN13" s="75">
        <v>239.2233584533019</v>
      </c>
      <c r="AO13" s="76">
        <v>8905.4858222177954</v>
      </c>
      <c r="AP13" s="75">
        <v>9724.8079095546454</v>
      </c>
      <c r="AQ13" s="76">
        <v>10133.356132783678</v>
      </c>
      <c r="AR13" s="75">
        <v>915.37308501972063</v>
      </c>
      <c r="AS13" s="76">
        <v>5552.8525096206313</v>
      </c>
      <c r="AT13" s="75">
        <v>697.15500697725463</v>
      </c>
      <c r="AU13" s="76">
        <v>24475.573329848612</v>
      </c>
      <c r="AV13" s="75">
        <v>7565.9702658602728</v>
      </c>
      <c r="AY13" s="14">
        <f t="shared" ref="AY13:AY26" si="7">E13*0.03</f>
        <v>19365.434849999998</v>
      </c>
    </row>
    <row r="14" spans="1:51" s="38" customFormat="1" x14ac:dyDescent="0.35">
      <c r="A14" s="48">
        <v>45380</v>
      </c>
      <c r="B14" s="21" t="s">
        <v>88</v>
      </c>
      <c r="C14" s="31">
        <v>14188506.449999999</v>
      </c>
      <c r="D14" s="31">
        <v>108868.76</v>
      </c>
      <c r="E14" s="23">
        <v>7098152.8799999999</v>
      </c>
      <c r="F14" s="23">
        <v>2948129.9</v>
      </c>
      <c r="G14" s="23">
        <v>4142223.67</v>
      </c>
      <c r="H14" s="15"/>
      <c r="I14" s="25">
        <v>4142223.67</v>
      </c>
      <c r="J14" s="83">
        <v>71547.399999999994</v>
      </c>
      <c r="K14" s="84">
        <v>172643.19</v>
      </c>
      <c r="L14" s="83">
        <v>111937.87</v>
      </c>
      <c r="M14" s="84">
        <v>156640.1</v>
      </c>
      <c r="N14" s="83">
        <v>221644.97</v>
      </c>
      <c r="O14" s="84"/>
      <c r="P14" s="83">
        <v>68627.48</v>
      </c>
      <c r="Q14" s="84">
        <v>35642.870000000003</v>
      </c>
      <c r="R14" s="83">
        <v>149170.68</v>
      </c>
      <c r="S14" s="84">
        <v>52611.28</v>
      </c>
      <c r="T14" s="83">
        <v>83975</v>
      </c>
      <c r="U14" s="84">
        <v>62107.16</v>
      </c>
      <c r="V14" s="83">
        <v>163943.23000000001</v>
      </c>
      <c r="W14" s="84">
        <v>212771.11</v>
      </c>
      <c r="X14" s="83">
        <v>9308.57</v>
      </c>
      <c r="Y14" s="84">
        <v>89480.89</v>
      </c>
      <c r="Z14" s="83">
        <v>185053.13</v>
      </c>
      <c r="AA14" s="84">
        <v>92084.6</v>
      </c>
      <c r="AB14" s="83">
        <v>8918.89</v>
      </c>
      <c r="AC14" s="84">
        <v>163773.21</v>
      </c>
      <c r="AD14" s="83">
        <v>288757.24</v>
      </c>
      <c r="AE14" s="84">
        <v>54347.08</v>
      </c>
      <c r="AF14" s="83">
        <v>306708.45</v>
      </c>
      <c r="AG14" s="84">
        <v>26338.68</v>
      </c>
      <c r="AH14" s="83">
        <v>18596.53</v>
      </c>
      <c r="AI14" s="84">
        <v>83934.87</v>
      </c>
      <c r="AJ14" s="83">
        <v>114599.18</v>
      </c>
      <c r="AK14" s="84">
        <v>78209.31</v>
      </c>
      <c r="AL14" s="83">
        <v>157481.89000000001</v>
      </c>
      <c r="AM14" s="84">
        <v>94871.05</v>
      </c>
      <c r="AN14" s="83">
        <v>2828.53</v>
      </c>
      <c r="AO14" s="84">
        <v>105296.52</v>
      </c>
      <c r="AP14" s="83">
        <v>114984</v>
      </c>
      <c r="AQ14" s="84">
        <v>119814.59</v>
      </c>
      <c r="AR14" s="83">
        <v>10823.18</v>
      </c>
      <c r="AS14" s="84">
        <v>65655.710000000006</v>
      </c>
      <c r="AT14" s="83">
        <v>8243.01</v>
      </c>
      <c r="AU14" s="84">
        <v>289393.84000000003</v>
      </c>
      <c r="AV14" s="78">
        <v>87007.758106836744</v>
      </c>
      <c r="AY14" s="14">
        <f t="shared" si="7"/>
        <v>212944.5864</v>
      </c>
    </row>
    <row r="15" spans="1:51" s="38" customFormat="1" x14ac:dyDescent="0.35">
      <c r="A15" s="48">
        <v>45380</v>
      </c>
      <c r="B15" s="21" t="s">
        <v>92</v>
      </c>
      <c r="C15" s="31">
        <v>1598656.77</v>
      </c>
      <c r="D15" s="31">
        <v>20789.689999999999</v>
      </c>
      <c r="E15" s="81">
        <v>805951.85</v>
      </c>
      <c r="F15" s="23">
        <v>343179.42</v>
      </c>
      <c r="G15" s="23">
        <v>470324.19</v>
      </c>
      <c r="H15" s="15"/>
      <c r="I15" s="25">
        <v>470324.19</v>
      </c>
      <c r="J15" s="85">
        <v>8123.77</v>
      </c>
      <c r="K15" s="84">
        <v>19602.580000000002</v>
      </c>
      <c r="L15" s="85">
        <v>12709.86</v>
      </c>
      <c r="M15" s="84">
        <v>17785.53</v>
      </c>
      <c r="N15" s="78">
        <v>25166.43</v>
      </c>
      <c r="O15" s="86"/>
      <c r="P15" s="83">
        <v>7792.23</v>
      </c>
      <c r="Q15" s="84">
        <v>4047.03</v>
      </c>
      <c r="R15" s="83">
        <v>16937.419999999998</v>
      </c>
      <c r="S15" s="84">
        <v>5973.69</v>
      </c>
      <c r="T15" s="83">
        <v>9534.85</v>
      </c>
      <c r="U15" s="84">
        <v>7051.89</v>
      </c>
      <c r="V15" s="83">
        <v>18614.75</v>
      </c>
      <c r="W15" s="84">
        <v>24158.86</v>
      </c>
      <c r="X15" s="83">
        <v>1056.93</v>
      </c>
      <c r="Y15" s="84">
        <v>10160.01</v>
      </c>
      <c r="Z15" s="83">
        <v>21011.65</v>
      </c>
      <c r="AA15" s="84">
        <v>10455.64</v>
      </c>
      <c r="AB15" s="83">
        <v>1012.69</v>
      </c>
      <c r="AC15" s="84">
        <v>18595.45</v>
      </c>
      <c r="AD15" s="83">
        <v>32786.620000000003</v>
      </c>
      <c r="AE15" s="84">
        <v>6170.78</v>
      </c>
      <c r="AF15" s="83">
        <v>34824.870000000003</v>
      </c>
      <c r="AG15" s="84">
        <v>2990.6</v>
      </c>
      <c r="AH15" s="83">
        <v>2111.52</v>
      </c>
      <c r="AI15" s="84">
        <v>9530.2900000000009</v>
      </c>
      <c r="AJ15" s="83">
        <v>13012.04</v>
      </c>
      <c r="AK15" s="84">
        <v>8880.19</v>
      </c>
      <c r="AL15" s="83">
        <v>17881.11</v>
      </c>
      <c r="AM15" s="84">
        <v>10772.03</v>
      </c>
      <c r="AN15" s="83">
        <v>321.16000000000003</v>
      </c>
      <c r="AO15" s="84">
        <v>11955.78</v>
      </c>
      <c r="AP15" s="83">
        <v>13055.73</v>
      </c>
      <c r="AQ15" s="84">
        <v>13604.21</v>
      </c>
      <c r="AR15" s="83">
        <v>1228.9000000000001</v>
      </c>
      <c r="AS15" s="84">
        <v>7454.81</v>
      </c>
      <c r="AT15" s="83">
        <v>935.94</v>
      </c>
      <c r="AU15" s="84">
        <v>32858.9</v>
      </c>
      <c r="AV15" s="87">
        <v>10157.450000000001</v>
      </c>
      <c r="AY15" s="14">
        <f t="shared" si="7"/>
        <v>24178.555499999999</v>
      </c>
    </row>
    <row r="16" spans="1:51" s="38" customFormat="1" x14ac:dyDescent="0.35">
      <c r="A16" s="48">
        <v>45435</v>
      </c>
      <c r="B16" s="21" t="s">
        <v>55</v>
      </c>
      <c r="C16" s="31">
        <v>1612963.42</v>
      </c>
      <c r="D16" s="31">
        <v>34664.49</v>
      </c>
      <c r="E16" s="23">
        <v>806481.71</v>
      </c>
      <c r="F16" s="23">
        <v>357257.174</v>
      </c>
      <c r="G16" s="23">
        <v>483889.02599999995</v>
      </c>
      <c r="H16" s="15"/>
      <c r="I16" s="25">
        <v>483889.02599999995</v>
      </c>
      <c r="J16" s="69">
        <v>8129.1111727156349</v>
      </c>
      <c r="K16" s="1">
        <v>19615.465845725288</v>
      </c>
      <c r="L16" s="69">
        <v>12718.216426340299</v>
      </c>
      <c r="M16" s="1">
        <v>17797.218744389796</v>
      </c>
      <c r="N16" s="69">
        <v>25182.975393901543</v>
      </c>
      <c r="O16" s="1">
        <v>13255.654781319619</v>
      </c>
      <c r="P16" s="69">
        <v>7797.3535995939064</v>
      </c>
      <c r="Q16" s="1">
        <v>4049.6912465125411</v>
      </c>
      <c r="R16" s="69">
        <v>16948.5529421385</v>
      </c>
      <c r="S16" s="1">
        <v>5977.6161631121395</v>
      </c>
      <c r="T16" s="69">
        <v>9541.1170087207793</v>
      </c>
      <c r="U16" s="1">
        <v>7056.5248445410225</v>
      </c>
      <c r="V16" s="69">
        <v>18626.988896801886</v>
      </c>
      <c r="W16" s="1">
        <v>24174.741918327316</v>
      </c>
      <c r="X16" s="69">
        <v>1057.6261149119325</v>
      </c>
      <c r="Y16" s="1">
        <v>10166.687457140517</v>
      </c>
      <c r="Z16" s="69">
        <v>21025.465614268764</v>
      </c>
      <c r="AA16" s="1">
        <v>10462.516979649949</v>
      </c>
      <c r="AB16" s="69">
        <v>1013.3511304732949</v>
      </c>
      <c r="AC16" s="1">
        <v>18607.671403635763</v>
      </c>
      <c r="AD16" s="69">
        <v>32808.173476915566</v>
      </c>
      <c r="AE16" s="1">
        <v>6174.8362856080021</v>
      </c>
      <c r="AF16" s="69">
        <v>34847.765086083149</v>
      </c>
      <c r="AG16" s="1">
        <v>2992.5623508056074</v>
      </c>
      <c r="AH16" s="69">
        <v>2112.9102746631293</v>
      </c>
      <c r="AI16" s="1">
        <v>9536.5560812157291</v>
      </c>
      <c r="AJ16" s="69">
        <v>13020.590463783792</v>
      </c>
      <c r="AK16" s="1">
        <v>8886.0268185708683</v>
      </c>
      <c r="AL16" s="69">
        <v>17892.860698314118</v>
      </c>
      <c r="AM16" s="1">
        <v>10779.10936847089</v>
      </c>
      <c r="AN16" s="69">
        <v>321.37283355223093</v>
      </c>
      <c r="AO16" s="1">
        <v>11963.636123786095</v>
      </c>
      <c r="AP16" s="69">
        <v>13064.314011187176</v>
      </c>
      <c r="AQ16" s="1">
        <v>13613.157991100923</v>
      </c>
      <c r="AR16" s="69">
        <v>1229.7128674734331</v>
      </c>
      <c r="AS16" s="1">
        <v>7459.7060958106767</v>
      </c>
      <c r="AT16" s="69">
        <v>936.55854288635931</v>
      </c>
      <c r="AU16" s="1">
        <v>32880.502993875984</v>
      </c>
      <c r="AV16" s="69">
        <v>10164.129952159699</v>
      </c>
      <c r="AY16" s="14">
        <f t="shared" si="7"/>
        <v>24194.451299999997</v>
      </c>
    </row>
    <row r="17" spans="1:52" s="38" customFormat="1" x14ac:dyDescent="0.35">
      <c r="A17" s="48">
        <v>45380</v>
      </c>
      <c r="B17" s="21" t="s">
        <v>93</v>
      </c>
      <c r="C17" s="31">
        <v>1461377.63</v>
      </c>
      <c r="D17" s="31">
        <v>16584.62</v>
      </c>
      <c r="E17" s="23">
        <v>728382.5</v>
      </c>
      <c r="F17" s="23">
        <v>307937.62</v>
      </c>
      <c r="G17" s="23">
        <v>425057.5</v>
      </c>
      <c r="H17" s="15"/>
      <c r="I17" s="25">
        <v>425057.5</v>
      </c>
      <c r="J17" s="79">
        <v>7341.89</v>
      </c>
      <c r="K17" s="80">
        <v>17715.919999999998</v>
      </c>
      <c r="L17" s="79">
        <v>11486.59</v>
      </c>
      <c r="M17" s="80">
        <v>16073.75</v>
      </c>
      <c r="N17" s="79">
        <v>22744.27</v>
      </c>
      <c r="O17" s="66"/>
      <c r="P17" s="79">
        <v>7042.26</v>
      </c>
      <c r="Q17" s="80">
        <v>3657.52</v>
      </c>
      <c r="R17" s="79">
        <v>15307.26</v>
      </c>
      <c r="S17" s="80">
        <v>5398.75</v>
      </c>
      <c r="T17" s="79">
        <v>8617.16</v>
      </c>
      <c r="U17" s="80">
        <v>6373.18</v>
      </c>
      <c r="V17" s="79">
        <v>16823.16</v>
      </c>
      <c r="W17" s="80">
        <v>21833.67</v>
      </c>
      <c r="X17" s="79">
        <v>955.21</v>
      </c>
      <c r="Y17" s="80">
        <v>9182.15</v>
      </c>
      <c r="Z17" s="79">
        <v>18989.37</v>
      </c>
      <c r="AA17" s="80">
        <v>9449.33</v>
      </c>
      <c r="AB17" s="79">
        <v>915.22</v>
      </c>
      <c r="AC17" s="80">
        <v>16805.72</v>
      </c>
      <c r="AD17" s="79">
        <v>29631.05</v>
      </c>
      <c r="AE17" s="80">
        <v>5576.87</v>
      </c>
      <c r="AF17" s="79">
        <v>31473.13</v>
      </c>
      <c r="AG17" s="80">
        <v>2702.76</v>
      </c>
      <c r="AH17" s="79">
        <v>1908.3</v>
      </c>
      <c r="AI17" s="80">
        <v>8613.0400000000009</v>
      </c>
      <c r="AJ17" s="79">
        <v>11759.68</v>
      </c>
      <c r="AK17" s="80">
        <v>8025.51</v>
      </c>
      <c r="AL17" s="79">
        <v>16160.13</v>
      </c>
      <c r="AM17" s="80">
        <v>9735.27</v>
      </c>
      <c r="AN17" s="79">
        <v>290.25</v>
      </c>
      <c r="AO17" s="80">
        <v>10805.08</v>
      </c>
      <c r="AP17" s="79">
        <v>11799.17</v>
      </c>
      <c r="AQ17" s="80">
        <v>12294.87</v>
      </c>
      <c r="AR17" s="79">
        <v>1110.6300000000001</v>
      </c>
      <c r="AS17" s="80">
        <v>6737.31</v>
      </c>
      <c r="AT17" s="79">
        <v>845.86</v>
      </c>
      <c r="AU17" s="80">
        <v>29696.37</v>
      </c>
      <c r="AV17" s="78">
        <v>9179.84</v>
      </c>
      <c r="AY17" s="14">
        <f t="shared" si="7"/>
        <v>21851.474999999999</v>
      </c>
    </row>
    <row r="18" spans="1:52" s="77" customFormat="1" x14ac:dyDescent="0.35">
      <c r="A18" s="48">
        <v>45435</v>
      </c>
      <c r="B18" s="21" t="s">
        <v>56</v>
      </c>
      <c r="C18" s="31">
        <v>1586535.56</v>
      </c>
      <c r="D18" s="31">
        <v>41461.54</v>
      </c>
      <c r="E18" s="23">
        <v>793267.78</v>
      </c>
      <c r="F18" s="23">
        <v>358768.652</v>
      </c>
      <c r="G18" s="23">
        <v>475960.66800000001</v>
      </c>
      <c r="H18" s="15"/>
      <c r="I18" s="25">
        <v>475960.66800000001</v>
      </c>
      <c r="J18" s="20">
        <v>7995.9184035856706</v>
      </c>
      <c r="K18" s="15">
        <v>19294.072994987146</v>
      </c>
      <c r="L18" s="20">
        <v>12509.832701695954</v>
      </c>
      <c r="M18" s="15">
        <v>17505.61726459541</v>
      </c>
      <c r="N18" s="20">
        <v>24770.360760348074</v>
      </c>
      <c r="O18" s="15">
        <v>13038.465308886191</v>
      </c>
      <c r="P18" s="20">
        <v>7669.5965673981636</v>
      </c>
      <c r="Q18" s="15">
        <v>3983.3384091870075</v>
      </c>
      <c r="R18" s="20">
        <v>16670.856567818268</v>
      </c>
      <c r="S18" s="15">
        <v>5879.6749205033284</v>
      </c>
      <c r="T18" s="20">
        <v>9384.7889959793847</v>
      </c>
      <c r="U18" s="15">
        <v>6940.9060438493325</v>
      </c>
      <c r="V18" s="20">
        <v>18321.791910439435</v>
      </c>
      <c r="W18" s="15">
        <v>23778.646853234415</v>
      </c>
      <c r="X18" s="20">
        <v>1040.2972645670029</v>
      </c>
      <c r="Y18" s="15">
        <v>10000.1096817202</v>
      </c>
      <c r="Z18" s="20">
        <v>20680.970388663947</v>
      </c>
      <c r="AA18" s="15">
        <v>10291.092136394507</v>
      </c>
      <c r="AB18" s="20">
        <v>996.74771094795597</v>
      </c>
      <c r="AC18" s="15">
        <v>18302.790927941303</v>
      </c>
      <c r="AD18" s="20">
        <v>32270.62252175661</v>
      </c>
      <c r="AE18" s="15">
        <v>6073.6636572197049</v>
      </c>
      <c r="AF18" s="20">
        <v>34276.796104211622</v>
      </c>
      <c r="AG18" s="15">
        <v>2943.5302170545419</v>
      </c>
      <c r="AH18" s="20">
        <v>2078.2909461256991</v>
      </c>
      <c r="AI18" s="15">
        <v>9380.3027977468555</v>
      </c>
      <c r="AJ18" s="20">
        <v>12807.252441614855</v>
      </c>
      <c r="AK18" s="15">
        <v>8740.4322396086518</v>
      </c>
      <c r="AL18" s="20">
        <v>17599.69215707629</v>
      </c>
      <c r="AM18" s="15">
        <v>10602.497264756512</v>
      </c>
      <c r="AN18" s="20">
        <v>316.10724710439973</v>
      </c>
      <c r="AO18" s="15">
        <v>11767.615945154681</v>
      </c>
      <c r="AP18" s="20">
        <v>12850.259593310133</v>
      </c>
      <c r="AQ18" s="15">
        <v>13390.110948082969</v>
      </c>
      <c r="AR18" s="20">
        <v>1209.5644332136985</v>
      </c>
      <c r="AS18" s="15">
        <v>7337.481305094132</v>
      </c>
      <c r="AT18" s="20">
        <v>921.21334423806888</v>
      </c>
      <c r="AU18" s="15">
        <v>32341.766943760264</v>
      </c>
      <c r="AV18" s="20">
        <v>9997.5940806035578</v>
      </c>
      <c r="AY18" s="14">
        <f t="shared" si="7"/>
        <v>23798.0334</v>
      </c>
    </row>
    <row r="19" spans="1:52" x14ac:dyDescent="0.35">
      <c r="A19" s="48">
        <v>45380</v>
      </c>
      <c r="B19" s="21" t="s">
        <v>98</v>
      </c>
      <c r="C19" s="31">
        <v>2086055.23</v>
      </c>
      <c r="D19" s="31"/>
      <c r="E19" s="23">
        <v>1051670.44</v>
      </c>
      <c r="F19" s="23">
        <v>420668.17</v>
      </c>
      <c r="G19" s="23">
        <v>613716.62</v>
      </c>
      <c r="H19" s="15"/>
      <c r="I19" s="25">
        <v>613716.62</v>
      </c>
      <c r="J19" s="20">
        <v>10600.547190061647</v>
      </c>
      <c r="K19" s="15">
        <v>25579.016811894599</v>
      </c>
      <c r="L19" s="18">
        <v>16584.845567538126</v>
      </c>
      <c r="M19" s="19">
        <v>23207.980939536021</v>
      </c>
      <c r="N19" s="20">
        <v>32839.176802651033</v>
      </c>
      <c r="O19" s="19"/>
      <c r="P19" s="18">
        <v>10167.927714842641</v>
      </c>
      <c r="Q19" s="19">
        <v>5280.8901553618198</v>
      </c>
      <c r="R19" s="18">
        <v>22101.301292251643</v>
      </c>
      <c r="S19" s="19">
        <v>7794.9484113128747</v>
      </c>
      <c r="T19" s="18">
        <v>12441.83514629644</v>
      </c>
      <c r="U19" s="19">
        <v>9201.8700474249545</v>
      </c>
      <c r="V19" s="18">
        <v>24290.020226570465</v>
      </c>
      <c r="W19" s="19">
        <v>31524.417253993757</v>
      </c>
      <c r="X19" s="18">
        <v>1379.1686818351366</v>
      </c>
      <c r="Y19" s="19">
        <v>13257.593341539099</v>
      </c>
      <c r="Z19" s="18">
        <v>27417.688810204585</v>
      </c>
      <c r="AA19" s="19">
        <v>13643.361815723594</v>
      </c>
      <c r="AB19" s="18">
        <v>1321.4330878803753</v>
      </c>
      <c r="AC19" s="19">
        <v>24264.829772958699</v>
      </c>
      <c r="AD19" s="18">
        <v>42782.609780152685</v>
      </c>
      <c r="AE19" s="19">
        <v>8052.1279689457078</v>
      </c>
      <c r="AF19" s="18">
        <v>45442.28396126147</v>
      </c>
      <c r="AG19" s="19">
        <v>3902.3698587602471</v>
      </c>
      <c r="AH19" s="18">
        <v>2755.2834004914062</v>
      </c>
      <c r="AI19" s="19">
        <v>12435.887592348598</v>
      </c>
      <c r="AJ19" s="18">
        <v>16979.148239117709</v>
      </c>
      <c r="AK19" s="19">
        <v>11587.582531602433</v>
      </c>
      <c r="AL19" s="18">
        <v>23332.70023840935</v>
      </c>
      <c r="AM19" s="19">
        <v>14056.205543211898</v>
      </c>
      <c r="AN19" s="18">
        <v>419.07753692783979</v>
      </c>
      <c r="AO19" s="19">
        <v>15600.855567159686</v>
      </c>
      <c r="AP19" s="18">
        <v>17036.164746546237</v>
      </c>
      <c r="AQ19" s="19">
        <v>17751.869869215057</v>
      </c>
      <c r="AR19" s="18">
        <v>1603.5737493209151</v>
      </c>
      <c r="AS19" s="19">
        <v>9727.6276351151118</v>
      </c>
      <c r="AT19" s="18">
        <v>1221.2937945103338</v>
      </c>
      <c r="AU19" s="19">
        <v>42876.929127186202</v>
      </c>
      <c r="AV19" s="18">
        <v>13254.258296457054</v>
      </c>
      <c r="AY19" s="14">
        <f t="shared" si="7"/>
        <v>31550.113199999996</v>
      </c>
    </row>
    <row r="20" spans="1:52" x14ac:dyDescent="0.35">
      <c r="A20" s="48">
        <v>45380</v>
      </c>
      <c r="B20" s="21" t="s">
        <v>90</v>
      </c>
      <c r="C20" s="31">
        <v>1376935.82</v>
      </c>
      <c r="D20" s="31">
        <v>26593.77</v>
      </c>
      <c r="E20" s="23">
        <v>694172.76</v>
      </c>
      <c r="F20" s="23">
        <v>304262.87</v>
      </c>
      <c r="G20" s="23">
        <v>405093.97</v>
      </c>
      <c r="H20" s="15"/>
      <c r="I20" s="25">
        <v>405093.97</v>
      </c>
      <c r="J20" s="20">
        <v>6997.0692324428683</v>
      </c>
      <c r="K20" s="15">
        <v>16883.859702869329</v>
      </c>
      <c r="L20" s="18">
        <v>10947.105896027113</v>
      </c>
      <c r="M20" s="19">
        <v>15318.817648525901</v>
      </c>
      <c r="N20" s="20">
        <v>21676.050255217517</v>
      </c>
      <c r="O20" s="19"/>
      <c r="P20" s="18">
        <v>6711.5114810233499</v>
      </c>
      <c r="Q20" s="19">
        <v>3485.7402512801546</v>
      </c>
      <c r="R20" s="18">
        <v>14588.335158202757</v>
      </c>
      <c r="S20" s="19">
        <v>5145.1866322911528</v>
      </c>
      <c r="T20" s="18">
        <v>8212.4422764605279</v>
      </c>
      <c r="U20" s="19">
        <v>6073.848890568479</v>
      </c>
      <c r="V20" s="18">
        <v>16033.035855176713</v>
      </c>
      <c r="W20" s="19">
        <v>20808.221130830891</v>
      </c>
      <c r="X20" s="18">
        <v>910.34345463456225</v>
      </c>
      <c r="Y20" s="19">
        <v>8750.8971756941155</v>
      </c>
      <c r="Z20" s="18">
        <v>18097.50603991792</v>
      </c>
      <c r="AA20" s="19">
        <v>9005.5301369145891</v>
      </c>
      <c r="AB20" s="18">
        <v>872.23410604768753</v>
      </c>
      <c r="AC20" s="19">
        <v>16016.408473140866</v>
      </c>
      <c r="AD20" s="18">
        <v>28239.38021397316</v>
      </c>
      <c r="AE20" s="19">
        <v>5314.9423192063578</v>
      </c>
      <c r="AF20" s="18">
        <v>29994.942832326142</v>
      </c>
      <c r="AG20" s="19">
        <v>2575.8247742100712</v>
      </c>
      <c r="AH20" s="18">
        <v>1818.6710895748452</v>
      </c>
      <c r="AI20" s="19">
        <v>8208.5164935749272</v>
      </c>
      <c r="AJ20" s="18">
        <v>11207.37199758894</v>
      </c>
      <c r="AK20" s="19">
        <v>7648.5784890691384</v>
      </c>
      <c r="AL20" s="18">
        <v>15401.140716683794</v>
      </c>
      <c r="AM20" s="19">
        <v>9278.0345738670203</v>
      </c>
      <c r="AN20" s="18">
        <v>276.61916758361929</v>
      </c>
      <c r="AO20" s="19">
        <v>10297.606767988289</v>
      </c>
      <c r="AP20" s="18">
        <v>11245.006701035523</v>
      </c>
      <c r="AQ20" s="19">
        <v>11717.419889104038</v>
      </c>
      <c r="AR20" s="18">
        <v>1058.4657888081319</v>
      </c>
      <c r="AS20" s="19">
        <v>6420.8840175852365</v>
      </c>
      <c r="AT20" s="18">
        <v>806.13548339781153</v>
      </c>
      <c r="AU20" s="19">
        <v>28301.63728328473</v>
      </c>
      <c r="AV20" s="18">
        <v>8748.6958231682493</v>
      </c>
      <c r="AY20" s="14">
        <f t="shared" si="7"/>
        <v>20825.182799999999</v>
      </c>
    </row>
    <row r="21" spans="1:52" x14ac:dyDescent="0.35">
      <c r="A21" s="48">
        <v>45380</v>
      </c>
      <c r="B21" s="21" t="s">
        <v>91</v>
      </c>
      <c r="C21" s="13">
        <v>1803396.59</v>
      </c>
      <c r="D21" s="13">
        <v>25351.17</v>
      </c>
      <c r="E21" s="23">
        <v>896389.41</v>
      </c>
      <c r="F21" s="23">
        <v>383906.93400000001</v>
      </c>
      <c r="G21" s="23">
        <v>523100.22</v>
      </c>
      <c r="H21" s="15"/>
      <c r="I21" s="25">
        <v>523100.22</v>
      </c>
      <c r="J21" s="20">
        <v>9035.3557576567291</v>
      </c>
      <c r="K21" s="15">
        <v>21802.225176001099</v>
      </c>
      <c r="L21" s="18">
        <v>14136.060827972397</v>
      </c>
      <c r="M21" s="19">
        <v>19781.277366721006</v>
      </c>
      <c r="N21" s="20">
        <v>27990.408408229992</v>
      </c>
      <c r="O21" s="19"/>
      <c r="P21" s="18">
        <v>8666.6133902854326</v>
      </c>
      <c r="Q21" s="19">
        <v>4501.1564417670097</v>
      </c>
      <c r="R21" s="18">
        <v>18838.001124118451</v>
      </c>
      <c r="S21" s="19">
        <v>6644.0091012304974</v>
      </c>
      <c r="T21" s="18">
        <v>10604.773962074278</v>
      </c>
      <c r="U21" s="19">
        <v>7843.1960184242671</v>
      </c>
      <c r="V21" s="18">
        <v>20703.551446240537</v>
      </c>
      <c r="W21" s="19">
        <v>26869.775666834157</v>
      </c>
      <c r="X21" s="18">
        <v>1175.531740652199</v>
      </c>
      <c r="Y21" s="19">
        <v>11300.083871467601</v>
      </c>
      <c r="Z21" s="18">
        <v>23369.413673774874</v>
      </c>
      <c r="AA21" s="19">
        <v>11628.892879328361</v>
      </c>
      <c r="AB21" s="18">
        <v>1126.3209195589295</v>
      </c>
      <c r="AC21" s="19">
        <v>20682.080412151612</v>
      </c>
      <c r="AD21" s="18">
        <v>36465.674146245241</v>
      </c>
      <c r="AE21" s="19">
        <v>6863.2155964374606</v>
      </c>
      <c r="AF21" s="18">
        <v>38732.642255995481</v>
      </c>
      <c r="AG21" s="19">
        <v>3326.1773510062012</v>
      </c>
      <c r="AH21" s="18">
        <v>2348.4604417351088</v>
      </c>
      <c r="AI21" s="19">
        <v>10599.704576047016</v>
      </c>
      <c r="AJ21" s="18">
        <v>14472.143942366352</v>
      </c>
      <c r="AK21" s="19">
        <v>9876.6534092121437</v>
      </c>
      <c r="AL21" s="18">
        <v>19887.581618281012</v>
      </c>
      <c r="AM21" s="19">
        <v>11980.779426625757</v>
      </c>
      <c r="AN21" s="18">
        <v>357.19992263564819</v>
      </c>
      <c r="AO21" s="19">
        <v>13297.358867027275</v>
      </c>
      <c r="AP21" s="18">
        <v>14520.741851459083</v>
      </c>
      <c r="AQ21" s="19">
        <v>15130.771719252401</v>
      </c>
      <c r="AR21" s="18">
        <v>1366.802962995881</v>
      </c>
      <c r="AS21" s="19">
        <v>8291.3244746158143</v>
      </c>
      <c r="AT21" s="18">
        <v>1040.9673878311564</v>
      </c>
      <c r="AU21" s="19">
        <v>36546.067058044791</v>
      </c>
      <c r="AV21" s="18">
        <v>11297.241252285417</v>
      </c>
      <c r="AW21" s="11"/>
      <c r="AX21" s="11"/>
      <c r="AY21" s="14">
        <f t="shared" si="7"/>
        <v>26891.6823</v>
      </c>
    </row>
    <row r="22" spans="1:52" ht="15.5" x14ac:dyDescent="0.35">
      <c r="A22" s="48">
        <v>45427</v>
      </c>
      <c r="B22" s="21" t="s">
        <v>99</v>
      </c>
      <c r="C22" s="13">
        <v>1429294.12</v>
      </c>
      <c r="D22" s="13">
        <v>25351.18</v>
      </c>
      <c r="E22" s="14">
        <v>714647.06</v>
      </c>
      <c r="F22" s="14">
        <v>311210.00400000002</v>
      </c>
      <c r="G22" s="14">
        <v>428788.23600000003</v>
      </c>
      <c r="H22" s="15"/>
      <c r="I22" s="25">
        <v>428788.23600000003</v>
      </c>
      <c r="J22" s="69">
        <v>7203.4434682536048</v>
      </c>
      <c r="K22" s="1">
        <v>17381.838717791674</v>
      </c>
      <c r="L22" s="69">
        <v>11269.984023794766</v>
      </c>
      <c r="M22" s="1">
        <v>15770.636714582908</v>
      </c>
      <c r="N22" s="69">
        <v>22315.371970954475</v>
      </c>
      <c r="O22" s="1">
        <v>11746.223888831752</v>
      </c>
      <c r="P22" s="69">
        <v>6909.4633673086901</v>
      </c>
      <c r="Q22" s="1">
        <v>3588.5500072930326</v>
      </c>
      <c r="R22" s="69">
        <v>15018.609094333857</v>
      </c>
      <c r="S22" s="1">
        <v>5296.9407344828769</v>
      </c>
      <c r="T22" s="69">
        <v>8454.6631896231411</v>
      </c>
      <c r="U22" s="1">
        <v>6252.9933125514717</v>
      </c>
      <c r="V22" s="69">
        <v>16505.920346157094</v>
      </c>
      <c r="W22" s="1">
        <v>21421.946762491792</v>
      </c>
      <c r="X22" s="69">
        <v>937.19347262558381</v>
      </c>
      <c r="Y22" s="1">
        <v>9008.9994835744819</v>
      </c>
      <c r="Z22" s="69">
        <v>18631.280804036454</v>
      </c>
      <c r="AA22" s="1">
        <v>9271.1426867317441</v>
      </c>
      <c r="AB22" s="69">
        <v>897.96011233743911</v>
      </c>
      <c r="AC22" s="1">
        <v>16488.802549756721</v>
      </c>
      <c r="AD22" s="69">
        <v>29072.283293509059</v>
      </c>
      <c r="AE22" s="1">
        <v>5471.7032605471386</v>
      </c>
      <c r="AF22" s="69">
        <v>30879.62514710251</v>
      </c>
      <c r="AG22" s="1">
        <v>2651.7971351658848</v>
      </c>
      <c r="AH22" s="69">
        <v>1872.3116701999209</v>
      </c>
      <c r="AI22" s="1">
        <v>8450.6216181957861</v>
      </c>
      <c r="AJ22" s="69">
        <v>11537.926513288874</v>
      </c>
      <c r="AK22" s="82">
        <v>7874.1685880496225</v>
      </c>
      <c r="AL22" s="69">
        <v>15855.387850795627</v>
      </c>
      <c r="AM22" s="82">
        <v>9551.6844737607389</v>
      </c>
      <c r="AN22" s="69">
        <v>284.77787909900343</v>
      </c>
      <c r="AO22" s="1">
        <v>10601.328320087483</v>
      </c>
      <c r="AP22" s="69">
        <v>11576.671229071444</v>
      </c>
      <c r="AQ22" s="1">
        <v>12063.017952372469</v>
      </c>
      <c r="AR22" s="69">
        <v>1089.684583569267</v>
      </c>
      <c r="AS22" s="82">
        <v>6610.2640263201074</v>
      </c>
      <c r="AT22" s="69">
        <v>829.91195163322152</v>
      </c>
      <c r="AU22" s="1">
        <v>29136.376596631697</v>
      </c>
      <c r="AV22" s="69">
        <v>9006.7332035153613</v>
      </c>
      <c r="AW22" s="11"/>
      <c r="AX22" s="11"/>
      <c r="AY22" s="14">
        <f t="shared" si="7"/>
        <v>21439.411800000002</v>
      </c>
    </row>
    <row r="23" spans="1:52" x14ac:dyDescent="0.35">
      <c r="A23" s="12"/>
      <c r="B23" s="21" t="s">
        <v>100</v>
      </c>
      <c r="C23" s="31"/>
      <c r="D23" s="31"/>
      <c r="E23" s="23"/>
      <c r="F23" s="23"/>
      <c r="G23" s="23"/>
      <c r="I23" s="25"/>
      <c r="J23" s="20"/>
      <c r="K23" s="15"/>
      <c r="L23" s="18"/>
      <c r="M23" s="19"/>
      <c r="N23" s="20"/>
      <c r="O23" s="19"/>
      <c r="P23" s="18"/>
      <c r="Q23" s="19"/>
      <c r="R23" s="18"/>
      <c r="S23" s="19"/>
      <c r="T23" s="18"/>
      <c r="U23" s="19"/>
      <c r="V23" s="18"/>
      <c r="W23" s="19"/>
      <c r="X23" s="18"/>
      <c r="Y23" s="19"/>
      <c r="Z23" s="18"/>
      <c r="AA23" s="19"/>
      <c r="AB23" s="18"/>
      <c r="AC23" s="19"/>
      <c r="AD23" s="18"/>
      <c r="AE23" s="19"/>
      <c r="AF23" s="18"/>
      <c r="AG23" s="19"/>
      <c r="AH23" s="18"/>
      <c r="AI23" s="19"/>
      <c r="AJ23" s="18"/>
      <c r="AK23" s="19"/>
      <c r="AL23" s="18"/>
      <c r="AM23" s="19"/>
      <c r="AN23" s="18"/>
      <c r="AO23" s="19"/>
      <c r="AP23" s="18"/>
      <c r="AQ23" s="19"/>
      <c r="AR23" s="18"/>
      <c r="AS23" s="19"/>
      <c r="AT23" s="18"/>
      <c r="AU23" s="19"/>
      <c r="AV23" s="18"/>
      <c r="AY23" s="14">
        <f t="shared" si="7"/>
        <v>0</v>
      </c>
    </row>
    <row r="24" spans="1:52" x14ac:dyDescent="0.35">
      <c r="A24" s="21"/>
      <c r="B24" s="21" t="s">
        <v>100</v>
      </c>
      <c r="C24" s="29"/>
      <c r="D24" s="29"/>
      <c r="E24" s="14"/>
      <c r="F24" s="14"/>
      <c r="G24" s="14"/>
      <c r="H24" s="15"/>
      <c r="I24" s="16"/>
      <c r="J24" s="20"/>
      <c r="K24" s="15"/>
      <c r="L24" s="18"/>
      <c r="M24" s="19"/>
      <c r="N24" s="20"/>
      <c r="O24" s="19"/>
      <c r="P24" s="18"/>
      <c r="Q24" s="19"/>
      <c r="R24" s="18"/>
      <c r="S24" s="19"/>
      <c r="T24" s="18"/>
      <c r="U24" s="19"/>
      <c r="V24" s="18"/>
      <c r="W24" s="19"/>
      <c r="X24" s="18"/>
      <c r="Y24" s="19"/>
      <c r="Z24" s="18"/>
      <c r="AA24" s="19"/>
      <c r="AB24" s="18"/>
      <c r="AC24" s="19"/>
      <c r="AD24" s="18"/>
      <c r="AE24" s="19"/>
      <c r="AF24" s="18"/>
      <c r="AG24" s="19"/>
      <c r="AH24" s="18"/>
      <c r="AI24" s="19"/>
      <c r="AJ24" s="18"/>
      <c r="AK24" s="19"/>
      <c r="AL24" s="18"/>
      <c r="AM24" s="19"/>
      <c r="AN24" s="18"/>
      <c r="AO24" s="19"/>
      <c r="AP24" s="18"/>
      <c r="AQ24" s="19"/>
      <c r="AR24" s="18"/>
      <c r="AS24" s="19"/>
      <c r="AT24" s="18"/>
      <c r="AU24" s="19"/>
      <c r="AV24" s="18"/>
      <c r="AY24" s="14">
        <f t="shared" si="7"/>
        <v>0</v>
      </c>
    </row>
    <row r="25" spans="1:52" x14ac:dyDescent="0.35">
      <c r="A25" s="49">
        <v>45504</v>
      </c>
      <c r="B25" s="21" t="s">
        <v>94</v>
      </c>
      <c r="C25" s="13">
        <v>5853112.4199999999</v>
      </c>
      <c r="D25" s="13"/>
      <c r="E25" s="14">
        <v>2926556.21</v>
      </c>
      <c r="F25" s="14">
        <v>1170622.49</v>
      </c>
      <c r="G25" s="14">
        <v>1755933.72</v>
      </c>
      <c r="H25" s="15">
        <v>122915.36040000001</v>
      </c>
      <c r="I25" s="16">
        <v>1633018.33</v>
      </c>
      <c r="J25" s="20">
        <v>27433.950200632626</v>
      </c>
      <c r="K25" s="15">
        <v>66197.853829334272</v>
      </c>
      <c r="L25" s="20">
        <v>42921.164278348704</v>
      </c>
      <c r="M25" s="15">
        <v>60061.672471905644</v>
      </c>
      <c r="N25" s="20">
        <v>84986.965755723359</v>
      </c>
      <c r="O25" s="15">
        <v>44734.899722870512</v>
      </c>
      <c r="P25" s="20">
        <v>26314.341851536352</v>
      </c>
      <c r="Q25" s="15">
        <v>13666.811244709408</v>
      </c>
      <c r="R25" s="20">
        <v>57197.613307099768</v>
      </c>
      <c r="S25" s="15">
        <v>20173.130942989952</v>
      </c>
      <c r="T25" s="20">
        <v>32199.157240485085</v>
      </c>
      <c r="U25" s="15">
        <v>23814.20884295701</v>
      </c>
      <c r="V25" s="20">
        <v>62861.963002517245</v>
      </c>
      <c r="W25" s="15">
        <v>81584.401026094492</v>
      </c>
      <c r="X25" s="20">
        <v>3569.2539505139684</v>
      </c>
      <c r="Y25" s="15">
        <v>34310.318985515238</v>
      </c>
      <c r="Z25" s="20">
        <v>70956.29083570173</v>
      </c>
      <c r="AA25" s="15">
        <v>35308.678119246892</v>
      </c>
      <c r="AB25" s="20">
        <v>3419.835681724614</v>
      </c>
      <c r="AC25" s="15">
        <v>62796.770740502274</v>
      </c>
      <c r="AD25" s="20">
        <v>110720.32085873687</v>
      </c>
      <c r="AE25" s="15">
        <v>20838.705186490759</v>
      </c>
      <c r="AF25" s="20">
        <v>117603.49091837814</v>
      </c>
      <c r="AG25" s="15">
        <v>10099.235298914396</v>
      </c>
      <c r="AH25" s="20">
        <v>7130.604320933302</v>
      </c>
      <c r="AI25" s="15">
        <v>32183.765120069478</v>
      </c>
      <c r="AJ25" s="20">
        <v>43941.609700848421</v>
      </c>
      <c r="AK25" s="15">
        <v>29988.372903592815</v>
      </c>
      <c r="AL25" s="20">
        <v>60384.442888658901</v>
      </c>
      <c r="AM25" s="15">
        <v>36377.107329314094</v>
      </c>
      <c r="AN25" s="20">
        <v>1084.5621525142492</v>
      </c>
      <c r="AO25" s="15">
        <v>40374.622841920682</v>
      </c>
      <c r="AP25" s="20">
        <v>44089.166991747021</v>
      </c>
      <c r="AQ25" s="15">
        <v>45941.393894905581</v>
      </c>
      <c r="AR25" s="20">
        <v>4150.0086357009932</v>
      </c>
      <c r="AS25" s="15">
        <v>25174.856290649059</v>
      </c>
      <c r="AT25" s="20">
        <v>3160.6777025953984</v>
      </c>
      <c r="AU25" s="15">
        <v>110964.41696274735</v>
      </c>
      <c r="AV25" s="20">
        <v>34301.68797250645</v>
      </c>
      <c r="AY25" s="14">
        <f t="shared" si="7"/>
        <v>87796.686300000001</v>
      </c>
    </row>
    <row r="26" spans="1:52" x14ac:dyDescent="0.35">
      <c r="A26" s="49">
        <v>45460</v>
      </c>
      <c r="B26" s="21" t="s">
        <v>107</v>
      </c>
      <c r="C26" s="22">
        <v>563283.62999999989</v>
      </c>
      <c r="D26" s="22"/>
      <c r="E26" s="23">
        <v>93375.2</v>
      </c>
      <c r="F26" s="23">
        <v>37350.080000000002</v>
      </c>
      <c r="G26" s="14">
        <v>436480.10999999993</v>
      </c>
      <c r="H26" s="24">
        <v>3921.76</v>
      </c>
      <c r="I26" s="25">
        <v>432558.34999999992</v>
      </c>
      <c r="J26" s="26">
        <v>875.31</v>
      </c>
      <c r="K26" s="24">
        <v>2112.12</v>
      </c>
      <c r="L26" s="18">
        <v>1369.45</v>
      </c>
      <c r="M26" s="24">
        <v>48212.58</v>
      </c>
      <c r="N26" s="18">
        <v>2711.61</v>
      </c>
      <c r="O26" s="1">
        <v>35909.51</v>
      </c>
      <c r="P26" s="18">
        <v>839.59</v>
      </c>
      <c r="Q26" s="24">
        <v>10970.6</v>
      </c>
      <c r="R26" s="18">
        <v>1824.96</v>
      </c>
      <c r="S26" s="24">
        <v>643.65</v>
      </c>
      <c r="T26" s="18">
        <v>1027.3499999999999</v>
      </c>
      <c r="U26" s="24">
        <v>759.82</v>
      </c>
      <c r="V26" s="18">
        <v>2005.68</v>
      </c>
      <c r="W26" s="24">
        <v>2603.0500000000002</v>
      </c>
      <c r="X26" s="18">
        <v>113.88</v>
      </c>
      <c r="Y26" s="24">
        <v>109.71</v>
      </c>
      <c r="Z26" s="18">
        <v>2263.94</v>
      </c>
      <c r="AA26" s="24">
        <v>28342.91</v>
      </c>
      <c r="AB26" s="18">
        <v>109.11</v>
      </c>
      <c r="AC26" s="24">
        <v>50408.09</v>
      </c>
      <c r="AD26" s="18">
        <v>3532.66</v>
      </c>
      <c r="AE26" s="24">
        <v>16727.599999999999</v>
      </c>
      <c r="AF26" s="18">
        <v>3752.28</v>
      </c>
      <c r="AG26" s="24">
        <v>322.23</v>
      </c>
      <c r="AH26" s="18">
        <v>5723.86</v>
      </c>
      <c r="AI26" s="24">
        <v>25834.49</v>
      </c>
      <c r="AJ26" s="18">
        <v>35272.720000000001</v>
      </c>
      <c r="AK26" s="24">
        <v>24072.2</v>
      </c>
      <c r="AL26" s="18">
        <v>48471.68</v>
      </c>
      <c r="AM26" s="24">
        <v>1160.6500000000001</v>
      </c>
      <c r="AN26" s="18">
        <v>34.6</v>
      </c>
      <c r="AO26" s="24">
        <v>32409.439999999999</v>
      </c>
      <c r="AP26" s="18">
        <v>35391.17</v>
      </c>
      <c r="AQ26" s="24">
        <v>36877.980000000003</v>
      </c>
      <c r="AR26" s="18">
        <v>132.41</v>
      </c>
      <c r="AS26" s="24">
        <v>803.23</v>
      </c>
      <c r="AT26" s="18">
        <v>100.85</v>
      </c>
      <c r="AU26" s="24">
        <v>3540.45</v>
      </c>
      <c r="AV26" s="18">
        <v>1094.44</v>
      </c>
      <c r="AY26" s="14">
        <f t="shared" si="7"/>
        <v>2801.2559999999999</v>
      </c>
    </row>
    <row r="27" spans="1:52" s="28" customFormat="1" x14ac:dyDescent="0.35">
      <c r="A27" s="8" t="s">
        <v>61</v>
      </c>
      <c r="B27" s="9"/>
      <c r="C27" s="10">
        <f>SUM(C28:C35)</f>
        <v>13297280.360000001</v>
      </c>
      <c r="D27" s="10"/>
      <c r="E27" s="10">
        <f t="shared" ref="E27:AV27" si="8">SUM(E28:E34)</f>
        <v>6648640.1699999999</v>
      </c>
      <c r="F27" s="10">
        <f t="shared" si="8"/>
        <v>2787527.0799999996</v>
      </c>
      <c r="G27" s="10">
        <f>SUM(G28:G35)</f>
        <v>3989184.08</v>
      </c>
      <c r="H27" s="10">
        <f>SUM(H28:H34)</f>
        <v>122915.36</v>
      </c>
      <c r="I27" s="10">
        <f>SUM(I28:I35)</f>
        <v>3866268.7199999997</v>
      </c>
      <c r="J27" s="10">
        <f t="shared" si="8"/>
        <v>64951.519999999997</v>
      </c>
      <c r="K27" s="10">
        <f t="shared" si="8"/>
        <v>156727.38</v>
      </c>
      <c r="L27" s="10">
        <f>SUM(L28:L34)</f>
        <v>101618.42000000001</v>
      </c>
      <c r="M27" s="10">
        <f t="shared" si="8"/>
        <v>188495.85</v>
      </c>
      <c r="N27" s="10">
        <f t="shared" si="8"/>
        <v>201211.74</v>
      </c>
      <c r="O27" s="10">
        <f>SUM(O28:O35)</f>
        <v>363750.87</v>
      </c>
      <c r="P27" s="10">
        <f t="shared" si="8"/>
        <v>62300.78</v>
      </c>
      <c r="Q27" s="10">
        <f t="shared" si="8"/>
        <v>42891.53</v>
      </c>
      <c r="R27" s="10">
        <f t="shared" si="8"/>
        <v>135418.77000000002</v>
      </c>
      <c r="S27" s="10">
        <f t="shared" si="8"/>
        <v>47761.1</v>
      </c>
      <c r="T27" s="10">
        <f t="shared" si="8"/>
        <v>76233.440000000002</v>
      </c>
      <c r="U27" s="10">
        <f t="shared" si="8"/>
        <v>56381.57</v>
      </c>
      <c r="V27" s="10">
        <f t="shared" si="8"/>
        <v>148829.46</v>
      </c>
      <c r="W27" s="10">
        <f t="shared" si="8"/>
        <v>193155.96000000002</v>
      </c>
      <c r="X27" s="10">
        <f t="shared" si="8"/>
        <v>8450.42</v>
      </c>
      <c r="Y27" s="10">
        <f t="shared" si="8"/>
        <v>81231.740000000005</v>
      </c>
      <c r="Z27" s="10">
        <f t="shared" si="8"/>
        <v>167993.27</v>
      </c>
      <c r="AA27" s="10">
        <f t="shared" si="8"/>
        <v>110811.76</v>
      </c>
      <c r="AB27" s="10">
        <f t="shared" si="8"/>
        <v>8096.67</v>
      </c>
      <c r="AC27" s="10">
        <f t="shared" si="8"/>
        <v>197079.61000000002</v>
      </c>
      <c r="AD27" s="10">
        <f t="shared" si="8"/>
        <v>262136.99</v>
      </c>
      <c r="AE27" s="10">
        <f t="shared" si="8"/>
        <v>65399.610000000008</v>
      </c>
      <c r="AF27" s="10">
        <f t="shared" si="8"/>
        <v>278433.31</v>
      </c>
      <c r="AG27" s="10">
        <f t="shared" si="8"/>
        <v>23910.54</v>
      </c>
      <c r="AH27" s="10">
        <f t="shared" si="8"/>
        <v>22378.48</v>
      </c>
      <c r="AI27" s="10">
        <f t="shared" si="8"/>
        <v>101004.63</v>
      </c>
      <c r="AJ27" s="10">
        <f t="shared" si="8"/>
        <v>137905.1</v>
      </c>
      <c r="AK27" s="10">
        <f t="shared" si="8"/>
        <v>94114.66</v>
      </c>
      <c r="AL27" s="10">
        <f t="shared" si="8"/>
        <v>189508.81999999998</v>
      </c>
      <c r="AM27" s="10">
        <f t="shared" si="8"/>
        <v>86124.98</v>
      </c>
      <c r="AN27" s="10">
        <f t="shared" si="8"/>
        <v>2567.7599999999998</v>
      </c>
      <c r="AO27" s="10">
        <f t="shared" si="8"/>
        <v>126710.59</v>
      </c>
      <c r="AP27" s="10">
        <f t="shared" si="8"/>
        <v>138368.19</v>
      </c>
      <c r="AQ27" s="10">
        <f t="shared" si="8"/>
        <v>144181.16999999998</v>
      </c>
      <c r="AR27" s="10">
        <f t="shared" si="8"/>
        <v>9825.3900000000012</v>
      </c>
      <c r="AS27" s="10">
        <f t="shared" si="8"/>
        <v>59602.979999999996</v>
      </c>
      <c r="AT27" s="10">
        <f t="shared" si="8"/>
        <v>7483.1</v>
      </c>
      <c r="AU27" s="10">
        <f t="shared" si="8"/>
        <v>262714.89999999997</v>
      </c>
      <c r="AV27" s="10">
        <f t="shared" si="8"/>
        <v>81211.290000000008</v>
      </c>
      <c r="AY27" s="10">
        <f>SUM(AY28:AY35)</f>
        <v>199459.20510000002</v>
      </c>
    </row>
    <row r="28" spans="1:52" x14ac:dyDescent="0.35">
      <c r="A28" s="49">
        <v>45824</v>
      </c>
      <c r="B28" s="21" t="s">
        <v>115</v>
      </c>
      <c r="C28" s="22"/>
      <c r="D28" s="22"/>
      <c r="E28" s="23"/>
      <c r="F28" s="23"/>
      <c r="G28" s="23"/>
      <c r="H28" s="24"/>
      <c r="I28" s="25"/>
      <c r="J28" s="26"/>
      <c r="K28" s="24"/>
      <c r="L28" s="18"/>
      <c r="M28" s="24">
        <v>46296.24</v>
      </c>
      <c r="N28" s="18"/>
      <c r="O28" s="24">
        <v>34482.19</v>
      </c>
      <c r="P28" s="18"/>
      <c r="Q28" s="24">
        <v>10534.54</v>
      </c>
      <c r="R28" s="18"/>
      <c r="S28" s="24"/>
      <c r="T28" s="18"/>
      <c r="U28" s="24"/>
      <c r="V28" s="18"/>
      <c r="W28" s="24"/>
      <c r="X28" s="18"/>
      <c r="Y28" s="24"/>
      <c r="Z28" s="18"/>
      <c r="AA28" s="27">
        <v>27216.35</v>
      </c>
      <c r="AB28" s="18"/>
      <c r="AC28" s="24">
        <v>48404.49</v>
      </c>
      <c r="AD28" s="18"/>
      <c r="AE28" s="24">
        <v>16062.72</v>
      </c>
      <c r="AF28" s="18"/>
      <c r="AG28" s="24"/>
      <c r="AH28" s="18">
        <v>5496.35</v>
      </c>
      <c r="AI28" s="24">
        <v>24807.63</v>
      </c>
      <c r="AJ28" s="18">
        <v>33870.71</v>
      </c>
      <c r="AK28" s="24">
        <v>23115.39</v>
      </c>
      <c r="AL28" s="18">
        <v>46545.04</v>
      </c>
      <c r="AM28" s="24"/>
      <c r="AN28" s="18"/>
      <c r="AO28" s="24">
        <v>31121.24</v>
      </c>
      <c r="AP28" s="18">
        <v>33984.449999999997</v>
      </c>
      <c r="AQ28" s="24">
        <v>35412.17</v>
      </c>
      <c r="AR28" s="18"/>
      <c r="AS28" s="24"/>
      <c r="AT28" s="18"/>
      <c r="AU28" s="24"/>
      <c r="AV28" s="18"/>
      <c r="AY28" s="14">
        <f>E28*0.03</f>
        <v>0</v>
      </c>
    </row>
    <row r="29" spans="1:52" x14ac:dyDescent="0.35">
      <c r="A29" s="49">
        <v>45877</v>
      </c>
      <c r="B29" s="21" t="s">
        <v>94</v>
      </c>
      <c r="C29" s="13">
        <v>5853112.3900000006</v>
      </c>
      <c r="D29" s="13"/>
      <c r="E29" s="14">
        <v>2926556.19</v>
      </c>
      <c r="F29" s="14">
        <v>1170622.51</v>
      </c>
      <c r="G29" s="14">
        <v>1755933.69</v>
      </c>
      <c r="H29" s="15">
        <v>122915.36</v>
      </c>
      <c r="I29" s="16">
        <v>1633018.3300000003</v>
      </c>
      <c r="J29" s="20">
        <v>27433.95</v>
      </c>
      <c r="K29" s="15">
        <v>66197.850000000006</v>
      </c>
      <c r="L29" s="18">
        <v>42921.16</v>
      </c>
      <c r="M29" s="19">
        <v>60061.67</v>
      </c>
      <c r="N29" s="20">
        <v>84986.97</v>
      </c>
      <c r="O29" s="19">
        <v>44734.9</v>
      </c>
      <c r="P29" s="18">
        <v>26314.34</v>
      </c>
      <c r="Q29" s="19">
        <v>13666.81</v>
      </c>
      <c r="R29" s="18">
        <v>57197.61</v>
      </c>
      <c r="S29" s="19">
        <v>20173.13</v>
      </c>
      <c r="T29" s="18">
        <v>32199.16</v>
      </c>
      <c r="U29" s="19">
        <v>23814.21</v>
      </c>
      <c r="V29" s="18">
        <v>62861.96</v>
      </c>
      <c r="W29" s="19">
        <v>81584.399999999994</v>
      </c>
      <c r="X29" s="18">
        <v>3569.25</v>
      </c>
      <c r="Y29" s="19">
        <v>34310.32</v>
      </c>
      <c r="Z29" s="18">
        <v>70956.289999999994</v>
      </c>
      <c r="AA29" s="19">
        <v>35308.68</v>
      </c>
      <c r="AB29" s="18">
        <v>3419.84</v>
      </c>
      <c r="AC29" s="19">
        <v>62796.77</v>
      </c>
      <c r="AD29" s="18">
        <v>110720.32000000001</v>
      </c>
      <c r="AE29" s="19">
        <v>20838.71</v>
      </c>
      <c r="AF29" s="18">
        <v>117603.49</v>
      </c>
      <c r="AG29" s="19">
        <v>10099.24</v>
      </c>
      <c r="AH29" s="18">
        <v>7130.6</v>
      </c>
      <c r="AI29" s="19">
        <v>32183.77</v>
      </c>
      <c r="AJ29" s="18">
        <v>43941.61</v>
      </c>
      <c r="AK29" s="19">
        <v>29988.37</v>
      </c>
      <c r="AL29" s="18">
        <v>60384.44</v>
      </c>
      <c r="AM29" s="19">
        <v>36377.11</v>
      </c>
      <c r="AN29" s="18">
        <v>1084.56</v>
      </c>
      <c r="AO29" s="19">
        <v>40374.620000000003</v>
      </c>
      <c r="AP29" s="18">
        <v>44089.17</v>
      </c>
      <c r="AQ29" s="19">
        <v>45941.39</v>
      </c>
      <c r="AR29" s="18">
        <v>4150.01</v>
      </c>
      <c r="AS29" s="19">
        <v>25174.86</v>
      </c>
      <c r="AT29" s="18">
        <v>3160.68</v>
      </c>
      <c r="AU29" s="19">
        <v>110964.42</v>
      </c>
      <c r="AV29" s="18">
        <v>34301.69</v>
      </c>
      <c r="AY29" s="14">
        <f t="shared" ref="AY29:AY35" si="9">E29*0.03</f>
        <v>87796.685700000002</v>
      </c>
      <c r="AZ29" s="1"/>
    </row>
    <row r="30" spans="1:52" x14ac:dyDescent="0.35">
      <c r="A30" s="21"/>
      <c r="B30" s="21" t="s">
        <v>100</v>
      </c>
      <c r="C30" s="29"/>
      <c r="D30" s="29"/>
      <c r="E30" s="14"/>
      <c r="F30" s="14"/>
      <c r="G30" s="14"/>
      <c r="H30" s="15"/>
      <c r="I30" s="16"/>
      <c r="J30" s="20"/>
      <c r="K30" s="15"/>
      <c r="L30" s="18"/>
      <c r="M30" s="19"/>
      <c r="N30" s="20"/>
      <c r="O30" s="19"/>
      <c r="P30" s="18"/>
      <c r="Q30" s="19"/>
      <c r="R30" s="18"/>
      <c r="S30" s="19"/>
      <c r="T30" s="18"/>
      <c r="U30" s="19"/>
      <c r="V30" s="18"/>
      <c r="W30" s="19"/>
      <c r="X30" s="18"/>
      <c r="Y30" s="19"/>
      <c r="Z30" s="18"/>
      <c r="AA30" s="19"/>
      <c r="AB30" s="18"/>
      <c r="AC30" s="19"/>
      <c r="AD30" s="18"/>
      <c r="AE30" s="19"/>
      <c r="AF30" s="18"/>
      <c r="AG30" s="19"/>
      <c r="AH30" s="18"/>
      <c r="AI30" s="19"/>
      <c r="AJ30" s="18"/>
      <c r="AK30" s="19"/>
      <c r="AL30" s="18"/>
      <c r="AM30" s="19"/>
      <c r="AN30" s="18"/>
      <c r="AO30" s="19"/>
      <c r="AP30" s="18"/>
      <c r="AQ30" s="19"/>
      <c r="AR30" s="18"/>
      <c r="AS30" s="19"/>
      <c r="AT30" s="18"/>
      <c r="AU30" s="19"/>
      <c r="AV30" s="18"/>
      <c r="AY30" s="14">
        <f t="shared" si="9"/>
        <v>0</v>
      </c>
    </row>
    <row r="31" spans="1:52" x14ac:dyDescent="0.35">
      <c r="A31" s="49">
        <v>45877</v>
      </c>
      <c r="B31" s="21" t="s">
        <v>110</v>
      </c>
      <c r="C31" s="31">
        <v>1612963.42</v>
      </c>
      <c r="D31" s="31">
        <v>34664.49</v>
      </c>
      <c r="E31" s="14">
        <v>806481.71</v>
      </c>
      <c r="F31" s="14">
        <v>357257.16</v>
      </c>
      <c r="G31" s="14">
        <v>483889.04</v>
      </c>
      <c r="H31" s="15"/>
      <c r="I31" s="16">
        <v>483889.04</v>
      </c>
      <c r="J31" s="20">
        <v>8129.11</v>
      </c>
      <c r="K31" s="15">
        <v>19615.47</v>
      </c>
      <c r="L31" s="18">
        <v>12718.22</v>
      </c>
      <c r="M31" s="19">
        <v>17797.22</v>
      </c>
      <c r="N31" s="20">
        <v>25182.98</v>
      </c>
      <c r="O31" s="92">
        <f>SUM(13246.95+13255.65+13255.65)</f>
        <v>39758.25</v>
      </c>
      <c r="P31" s="18">
        <v>7797.35</v>
      </c>
      <c r="Q31" s="19">
        <v>4049.69</v>
      </c>
      <c r="R31" s="18">
        <v>16948.55</v>
      </c>
      <c r="S31" s="19">
        <v>5977.62</v>
      </c>
      <c r="T31" s="18">
        <v>9541.1200000000008</v>
      </c>
      <c r="U31" s="19">
        <v>7056.52</v>
      </c>
      <c r="V31" s="18">
        <v>18626.990000000002</v>
      </c>
      <c r="W31" s="19">
        <v>24174.74</v>
      </c>
      <c r="X31" s="18">
        <v>1057.6300000000001</v>
      </c>
      <c r="Y31" s="19">
        <v>10166.69</v>
      </c>
      <c r="Z31" s="18">
        <v>21025.47</v>
      </c>
      <c r="AA31" s="19">
        <v>10462.52</v>
      </c>
      <c r="AB31" s="18">
        <v>1013.35</v>
      </c>
      <c r="AC31" s="19">
        <v>18607.669999999998</v>
      </c>
      <c r="AD31" s="18">
        <v>32808.17</v>
      </c>
      <c r="AE31" s="19">
        <v>6174.84</v>
      </c>
      <c r="AF31" s="18">
        <v>34847.760000000002</v>
      </c>
      <c r="AG31" s="19">
        <v>2992.56</v>
      </c>
      <c r="AH31" s="18">
        <v>2112.91</v>
      </c>
      <c r="AI31" s="19">
        <v>9536.56</v>
      </c>
      <c r="AJ31" s="18">
        <v>13020.59</v>
      </c>
      <c r="AK31" s="19">
        <v>8886.0300000000007</v>
      </c>
      <c r="AL31" s="18">
        <v>17892.86</v>
      </c>
      <c r="AM31" s="19">
        <v>10779.11</v>
      </c>
      <c r="AN31" s="18">
        <v>321.37</v>
      </c>
      <c r="AO31" s="19">
        <v>11963.64</v>
      </c>
      <c r="AP31" s="18">
        <v>13064.31</v>
      </c>
      <c r="AQ31" s="19">
        <v>13613.16</v>
      </c>
      <c r="AR31" s="18">
        <v>1229.71</v>
      </c>
      <c r="AS31" s="19">
        <v>7459.71</v>
      </c>
      <c r="AT31" s="18">
        <v>936.56</v>
      </c>
      <c r="AU31" s="19">
        <v>32880.5</v>
      </c>
      <c r="AV31" s="18">
        <v>10164.129999999999</v>
      </c>
      <c r="AY31" s="14">
        <f t="shared" si="9"/>
        <v>24194.451299999997</v>
      </c>
    </row>
    <row r="32" spans="1:52" x14ac:dyDescent="0.35">
      <c r="A32" s="49">
        <v>45877</v>
      </c>
      <c r="B32" s="21" t="s">
        <v>111</v>
      </c>
      <c r="C32" s="31">
        <v>1586535.56</v>
      </c>
      <c r="D32" s="31">
        <v>41461.54</v>
      </c>
      <c r="E32" s="14">
        <v>793267.78</v>
      </c>
      <c r="F32" s="14">
        <v>358768.65</v>
      </c>
      <c r="G32" s="14">
        <v>475960.67</v>
      </c>
      <c r="H32" s="15"/>
      <c r="I32" s="16">
        <v>475960.67</v>
      </c>
      <c r="J32" s="20">
        <v>7995.92</v>
      </c>
      <c r="K32" s="15">
        <v>19294.07</v>
      </c>
      <c r="L32" s="18">
        <v>12509.83</v>
      </c>
      <c r="M32" s="19">
        <v>17505.62</v>
      </c>
      <c r="N32" s="20">
        <v>24770.36</v>
      </c>
      <c r="O32" s="86">
        <f>SUM(11971.98+13038.47+13038.47)</f>
        <v>38048.92</v>
      </c>
      <c r="P32" s="18">
        <v>7669.6</v>
      </c>
      <c r="Q32" s="19">
        <v>3983.34</v>
      </c>
      <c r="R32" s="18">
        <v>16670.86</v>
      </c>
      <c r="S32" s="19">
        <v>5879.67</v>
      </c>
      <c r="T32" s="18">
        <v>9384.7900000000009</v>
      </c>
      <c r="U32" s="19">
        <v>6940.91</v>
      </c>
      <c r="V32" s="18">
        <v>18321.79</v>
      </c>
      <c r="W32" s="19">
        <v>23778.65</v>
      </c>
      <c r="X32" s="18">
        <v>1040.3</v>
      </c>
      <c r="Y32" s="19">
        <v>10000.11</v>
      </c>
      <c r="Z32" s="18">
        <v>20680.97</v>
      </c>
      <c r="AA32" s="19">
        <v>10291.09</v>
      </c>
      <c r="AB32" s="18">
        <v>996.75</v>
      </c>
      <c r="AC32" s="19">
        <v>18302.79</v>
      </c>
      <c r="AD32" s="18">
        <v>32270.62</v>
      </c>
      <c r="AE32" s="19">
        <v>6073.66</v>
      </c>
      <c r="AF32" s="18">
        <v>34276.800000000003</v>
      </c>
      <c r="AG32" s="19">
        <v>2943.53</v>
      </c>
      <c r="AH32" s="18">
        <v>2078.29</v>
      </c>
      <c r="AI32" s="19">
        <v>9380.2999999999993</v>
      </c>
      <c r="AJ32" s="18">
        <v>12807.25</v>
      </c>
      <c r="AK32" s="19">
        <v>8740.43</v>
      </c>
      <c r="AL32" s="18">
        <v>17599.689999999999</v>
      </c>
      <c r="AM32" s="19">
        <v>10602.5</v>
      </c>
      <c r="AN32" s="18">
        <v>316.11</v>
      </c>
      <c r="AO32" s="19">
        <v>11767.62</v>
      </c>
      <c r="AP32" s="18">
        <v>12850.26</v>
      </c>
      <c r="AQ32" s="19">
        <v>13390.11</v>
      </c>
      <c r="AR32" s="18">
        <v>1209.56</v>
      </c>
      <c r="AS32" s="19">
        <v>7337.48</v>
      </c>
      <c r="AT32" s="18">
        <v>921.21</v>
      </c>
      <c r="AU32" s="19">
        <v>32341.77</v>
      </c>
      <c r="AV32" s="18">
        <v>9997.59</v>
      </c>
      <c r="AY32" s="14">
        <f t="shared" si="9"/>
        <v>23798.0334</v>
      </c>
    </row>
    <row r="33" spans="1:51" x14ac:dyDescent="0.35">
      <c r="A33" s="48">
        <v>45762</v>
      </c>
      <c r="B33" s="21" t="s">
        <v>112</v>
      </c>
      <c r="C33" s="31">
        <v>1388345.52</v>
      </c>
      <c r="D33" s="93" t="s">
        <v>108</v>
      </c>
      <c r="E33" s="14">
        <v>694172.76</v>
      </c>
      <c r="F33" s="14">
        <v>304262.86</v>
      </c>
      <c r="G33" s="14">
        <v>416503.67</v>
      </c>
      <c r="H33" s="15"/>
      <c r="I33" s="16">
        <v>416503.67</v>
      </c>
      <c r="J33" s="20">
        <v>6997.07</v>
      </c>
      <c r="K33" s="15">
        <v>16883.86</v>
      </c>
      <c r="L33" s="18">
        <v>10947.1</v>
      </c>
      <c r="M33" s="19">
        <v>15318.82</v>
      </c>
      <c r="N33" s="20">
        <v>21676.05</v>
      </c>
      <c r="O33" s="86">
        <f>SUM(17285.67+11409.7+11409.7)</f>
        <v>40105.07</v>
      </c>
      <c r="P33" s="18">
        <v>6711.51</v>
      </c>
      <c r="Q33" s="19">
        <v>3485.74</v>
      </c>
      <c r="R33" s="18">
        <v>14588.33</v>
      </c>
      <c r="S33" s="19">
        <v>5145.1899999999996</v>
      </c>
      <c r="T33" s="18">
        <v>8212.44</v>
      </c>
      <c r="U33" s="19">
        <v>6073.85</v>
      </c>
      <c r="V33" s="18">
        <v>16033.03</v>
      </c>
      <c r="W33" s="19">
        <v>20808.22</v>
      </c>
      <c r="X33" s="18">
        <v>910.34</v>
      </c>
      <c r="Y33" s="19">
        <v>8750.9</v>
      </c>
      <c r="Z33" s="18">
        <v>18097.5</v>
      </c>
      <c r="AA33" s="19">
        <v>9005.5300000000007</v>
      </c>
      <c r="AB33" s="18">
        <v>872.23</v>
      </c>
      <c r="AC33" s="19">
        <v>16016.41</v>
      </c>
      <c r="AD33" s="18">
        <v>28239.38</v>
      </c>
      <c r="AE33" s="19">
        <v>5314.94</v>
      </c>
      <c r="AF33" s="18">
        <v>29994.94</v>
      </c>
      <c r="AG33" s="19">
        <v>2575.8200000000002</v>
      </c>
      <c r="AH33" s="18">
        <v>1818.67</v>
      </c>
      <c r="AI33" s="19">
        <v>8208.52</v>
      </c>
      <c r="AJ33" s="18">
        <v>11207.37</v>
      </c>
      <c r="AK33" s="19">
        <v>7648.58</v>
      </c>
      <c r="AL33" s="18">
        <v>15401.14</v>
      </c>
      <c r="AM33" s="19">
        <v>9278.0300000000007</v>
      </c>
      <c r="AN33" s="18">
        <v>276.62</v>
      </c>
      <c r="AO33" s="19">
        <v>10297.61</v>
      </c>
      <c r="AP33" s="18">
        <v>11245</v>
      </c>
      <c r="AQ33" s="19">
        <v>11717.42</v>
      </c>
      <c r="AR33" s="18">
        <v>1058.47</v>
      </c>
      <c r="AS33" s="19">
        <v>6420.88</v>
      </c>
      <c r="AT33" s="18">
        <v>806.14</v>
      </c>
      <c r="AU33" s="19">
        <v>28301.63</v>
      </c>
      <c r="AV33" s="18">
        <v>8748.69</v>
      </c>
      <c r="AY33" s="14">
        <f t="shared" si="9"/>
        <v>20825.182799999999</v>
      </c>
    </row>
    <row r="34" spans="1:51" x14ac:dyDescent="0.35">
      <c r="A34" s="48">
        <v>45877</v>
      </c>
      <c r="B34" s="21" t="s">
        <v>113</v>
      </c>
      <c r="C34" s="13">
        <v>2856323.47</v>
      </c>
      <c r="D34" s="13">
        <v>25351.17</v>
      </c>
      <c r="E34" s="14">
        <v>1428161.73</v>
      </c>
      <c r="F34" s="14">
        <v>596615.9</v>
      </c>
      <c r="G34" s="14">
        <v>856897.01</v>
      </c>
      <c r="H34" s="15"/>
      <c r="I34" s="16">
        <v>856897.01</v>
      </c>
      <c r="J34" s="20">
        <v>14395.47</v>
      </c>
      <c r="K34" s="94">
        <v>34736.129999999997</v>
      </c>
      <c r="L34" s="20">
        <v>22522.11</v>
      </c>
      <c r="M34" s="19">
        <v>31516.28</v>
      </c>
      <c r="N34" s="20">
        <v>44595.38</v>
      </c>
      <c r="O34" s="86">
        <f>SUM(14733.41+11746.22+23473.84)</f>
        <v>49953.47</v>
      </c>
      <c r="P34" s="18">
        <v>13807.98</v>
      </c>
      <c r="Q34" s="19">
        <v>7171.41</v>
      </c>
      <c r="R34" s="18">
        <v>30013.42</v>
      </c>
      <c r="S34" s="19">
        <v>10585.49</v>
      </c>
      <c r="T34" s="18">
        <v>16895.93</v>
      </c>
      <c r="U34" s="19">
        <v>12496.08</v>
      </c>
      <c r="V34" s="18">
        <v>32985.69</v>
      </c>
      <c r="W34" s="19">
        <v>42809.95</v>
      </c>
      <c r="X34" s="18">
        <v>1872.9</v>
      </c>
      <c r="Y34" s="19">
        <v>18003.72</v>
      </c>
      <c r="Z34" s="18">
        <v>37233.040000000001</v>
      </c>
      <c r="AA34" s="19">
        <v>18527.59</v>
      </c>
      <c r="AB34" s="18">
        <v>1794.5</v>
      </c>
      <c r="AC34" s="19">
        <v>32951.480000000003</v>
      </c>
      <c r="AD34" s="18">
        <v>58098.5</v>
      </c>
      <c r="AE34" s="19">
        <v>10934.74</v>
      </c>
      <c r="AF34" s="18">
        <v>61710.32</v>
      </c>
      <c r="AG34" s="19">
        <v>5299.39</v>
      </c>
      <c r="AH34" s="18">
        <v>3741.66</v>
      </c>
      <c r="AI34" s="19">
        <v>16887.849999999999</v>
      </c>
      <c r="AJ34" s="18">
        <v>23057.57</v>
      </c>
      <c r="AK34" s="19">
        <v>15735.86</v>
      </c>
      <c r="AL34" s="18">
        <v>31685.65</v>
      </c>
      <c r="AM34" s="19">
        <v>19088.23</v>
      </c>
      <c r="AN34" s="18">
        <v>569.1</v>
      </c>
      <c r="AO34" s="19">
        <v>21185.86</v>
      </c>
      <c r="AP34" s="18">
        <v>23135</v>
      </c>
      <c r="AQ34" s="19">
        <v>24106.92</v>
      </c>
      <c r="AR34" s="18">
        <v>2177.64</v>
      </c>
      <c r="AS34" s="19">
        <v>13210.05</v>
      </c>
      <c r="AT34" s="18">
        <v>1658.51</v>
      </c>
      <c r="AU34" s="19">
        <v>58226.58</v>
      </c>
      <c r="AV34" s="18">
        <v>17999.189999999999</v>
      </c>
      <c r="AW34" s="11"/>
      <c r="AX34" s="11"/>
      <c r="AY34" s="14">
        <f t="shared" si="9"/>
        <v>42844.851900000001</v>
      </c>
    </row>
    <row r="35" spans="1:51" x14ac:dyDescent="0.35">
      <c r="A35" s="12"/>
      <c r="B35" s="21" t="s">
        <v>114</v>
      </c>
      <c r="C35" s="13"/>
      <c r="D35" s="13"/>
      <c r="E35" s="14"/>
      <c r="F35" s="14"/>
      <c r="G35" s="14"/>
      <c r="H35" s="15"/>
      <c r="I35" s="16"/>
      <c r="J35" s="20"/>
      <c r="K35" s="15"/>
      <c r="L35" s="18"/>
      <c r="M35" s="19"/>
      <c r="N35" s="20"/>
      <c r="O35" s="86">
        <v>116668.07</v>
      </c>
      <c r="P35" s="18"/>
      <c r="Q35" s="19"/>
      <c r="R35" s="18"/>
      <c r="S35" s="19"/>
      <c r="T35" s="18"/>
      <c r="U35" s="19"/>
      <c r="V35" s="18"/>
      <c r="W35" s="19"/>
      <c r="X35" s="18"/>
      <c r="Y35" s="19"/>
      <c r="Z35" s="18"/>
      <c r="AA35" s="19"/>
      <c r="AB35" s="18"/>
      <c r="AC35" s="19"/>
      <c r="AD35" s="18"/>
      <c r="AE35" s="19"/>
      <c r="AF35" s="18"/>
      <c r="AG35" s="19"/>
      <c r="AH35" s="18"/>
      <c r="AI35" s="19"/>
      <c r="AJ35" s="18"/>
      <c r="AK35" s="19"/>
      <c r="AL35" s="18"/>
      <c r="AM35" s="19"/>
      <c r="AN35" s="18"/>
      <c r="AO35" s="19"/>
      <c r="AP35" s="18"/>
      <c r="AQ35" s="19"/>
      <c r="AR35" s="18"/>
      <c r="AS35" s="19"/>
      <c r="AT35" s="18"/>
      <c r="AU35" s="19"/>
      <c r="AV35" s="18"/>
      <c r="AW35" s="11"/>
      <c r="AX35" s="11"/>
      <c r="AY35" s="14">
        <f t="shared" si="9"/>
        <v>0</v>
      </c>
    </row>
    <row r="36" spans="1:51" x14ac:dyDescent="0.35">
      <c r="A36" s="8" t="s">
        <v>62</v>
      </c>
      <c r="B36" s="9"/>
      <c r="C36" s="10">
        <f t="shared" ref="C36:AV36" si="10">SUM(C37:C43)</f>
        <v>0</v>
      </c>
      <c r="D36" s="10"/>
      <c r="E36" s="10">
        <f t="shared" si="10"/>
        <v>0</v>
      </c>
      <c r="F36" s="10">
        <f t="shared" si="10"/>
        <v>0</v>
      </c>
      <c r="G36" s="10">
        <f t="shared" si="10"/>
        <v>0</v>
      </c>
      <c r="H36" s="10">
        <f t="shared" si="10"/>
        <v>0</v>
      </c>
      <c r="I36" s="10">
        <f t="shared" si="10"/>
        <v>0</v>
      </c>
      <c r="J36" s="10">
        <f t="shared" si="10"/>
        <v>0</v>
      </c>
      <c r="K36" s="10">
        <f t="shared" si="10"/>
        <v>0</v>
      </c>
      <c r="L36" s="10">
        <f t="shared" si="10"/>
        <v>0</v>
      </c>
      <c r="M36" s="10">
        <f t="shared" si="10"/>
        <v>0</v>
      </c>
      <c r="N36" s="10">
        <f t="shared" si="10"/>
        <v>0</v>
      </c>
      <c r="O36" s="10">
        <f t="shared" si="10"/>
        <v>0</v>
      </c>
      <c r="P36" s="10">
        <f t="shared" si="10"/>
        <v>0</v>
      </c>
      <c r="Q36" s="10">
        <f t="shared" si="10"/>
        <v>0</v>
      </c>
      <c r="R36" s="10">
        <f t="shared" si="10"/>
        <v>0</v>
      </c>
      <c r="S36" s="10">
        <f t="shared" si="10"/>
        <v>0</v>
      </c>
      <c r="T36" s="10">
        <f t="shared" si="10"/>
        <v>0</v>
      </c>
      <c r="U36" s="10">
        <f t="shared" si="10"/>
        <v>0</v>
      </c>
      <c r="V36" s="10">
        <f t="shared" si="10"/>
        <v>0</v>
      </c>
      <c r="W36" s="10">
        <f t="shared" si="10"/>
        <v>0</v>
      </c>
      <c r="X36" s="10">
        <f t="shared" si="10"/>
        <v>0</v>
      </c>
      <c r="Y36" s="10">
        <f t="shared" si="10"/>
        <v>0</v>
      </c>
      <c r="Z36" s="10">
        <f t="shared" si="10"/>
        <v>0</v>
      </c>
      <c r="AA36" s="10">
        <f t="shared" si="10"/>
        <v>0</v>
      </c>
      <c r="AB36" s="10">
        <f t="shared" si="10"/>
        <v>0</v>
      </c>
      <c r="AC36" s="10">
        <f t="shared" si="10"/>
        <v>0</v>
      </c>
      <c r="AD36" s="10">
        <f t="shared" si="10"/>
        <v>0</v>
      </c>
      <c r="AE36" s="10">
        <f t="shared" si="10"/>
        <v>0</v>
      </c>
      <c r="AF36" s="10">
        <f t="shared" si="10"/>
        <v>0</v>
      </c>
      <c r="AG36" s="10">
        <f t="shared" si="10"/>
        <v>0</v>
      </c>
      <c r="AH36" s="10">
        <f t="shared" si="10"/>
        <v>0</v>
      </c>
      <c r="AI36" s="10">
        <f t="shared" si="10"/>
        <v>0</v>
      </c>
      <c r="AJ36" s="10">
        <f t="shared" si="10"/>
        <v>0</v>
      </c>
      <c r="AK36" s="10">
        <f t="shared" si="10"/>
        <v>0</v>
      </c>
      <c r="AL36" s="10">
        <f t="shared" si="10"/>
        <v>0</v>
      </c>
      <c r="AM36" s="10">
        <f t="shared" si="10"/>
        <v>0</v>
      </c>
      <c r="AN36" s="10">
        <f t="shared" si="10"/>
        <v>0</v>
      </c>
      <c r="AO36" s="10">
        <f t="shared" si="10"/>
        <v>0</v>
      </c>
      <c r="AP36" s="10">
        <f t="shared" si="10"/>
        <v>0</v>
      </c>
      <c r="AQ36" s="10">
        <f t="shared" si="10"/>
        <v>0</v>
      </c>
      <c r="AR36" s="10">
        <f t="shared" si="10"/>
        <v>0</v>
      </c>
      <c r="AS36" s="10">
        <f t="shared" si="10"/>
        <v>0</v>
      </c>
      <c r="AT36" s="10">
        <f t="shared" si="10"/>
        <v>0</v>
      </c>
      <c r="AU36" s="10">
        <f t="shared" si="10"/>
        <v>0</v>
      </c>
      <c r="AV36" s="10">
        <f t="shared" si="10"/>
        <v>0</v>
      </c>
      <c r="AY36" s="10">
        <f>SUM(AY37:AY43)</f>
        <v>0</v>
      </c>
    </row>
    <row r="37" spans="1:51" x14ac:dyDescent="0.35">
      <c r="A37" s="21"/>
      <c r="B37" s="21" t="s">
        <v>51</v>
      </c>
      <c r="C37" s="13"/>
      <c r="D37" s="13"/>
      <c r="E37" s="14"/>
      <c r="F37" s="14"/>
      <c r="G37" s="14"/>
      <c r="H37" s="15"/>
      <c r="I37" s="16"/>
      <c r="J37" s="20"/>
      <c r="K37" s="15"/>
      <c r="L37" s="18"/>
      <c r="M37" s="19"/>
      <c r="N37" s="20"/>
      <c r="O37" s="19"/>
      <c r="P37" s="18"/>
      <c r="Q37" s="19"/>
      <c r="R37" s="18"/>
      <c r="S37" s="19"/>
      <c r="T37" s="18"/>
      <c r="U37" s="19"/>
      <c r="V37" s="18"/>
      <c r="W37" s="19"/>
      <c r="X37" s="18"/>
      <c r="Y37" s="19"/>
      <c r="Z37" s="18"/>
      <c r="AA37" s="19"/>
      <c r="AB37" s="18"/>
      <c r="AC37" s="19"/>
      <c r="AD37" s="18"/>
      <c r="AE37" s="19"/>
      <c r="AF37" s="18"/>
      <c r="AG37" s="19"/>
      <c r="AH37" s="18"/>
      <c r="AI37" s="19"/>
      <c r="AJ37" s="18"/>
      <c r="AK37" s="19"/>
      <c r="AL37" s="18"/>
      <c r="AM37" s="19"/>
      <c r="AN37" s="18"/>
      <c r="AO37" s="19"/>
      <c r="AP37" s="18"/>
      <c r="AQ37" s="19"/>
      <c r="AR37" s="18"/>
      <c r="AS37" s="19"/>
      <c r="AT37" s="18"/>
      <c r="AU37" s="19"/>
      <c r="AV37" s="18"/>
      <c r="AY37" s="14">
        <f>E37*0.03</f>
        <v>0</v>
      </c>
    </row>
    <row r="38" spans="1:51" x14ac:dyDescent="0.35">
      <c r="A38" s="21"/>
      <c r="B38" s="21" t="s">
        <v>94</v>
      </c>
      <c r="C38" s="13"/>
      <c r="D38" s="13"/>
      <c r="E38" s="14"/>
      <c r="F38" s="14"/>
      <c r="G38" s="14"/>
      <c r="H38" s="15"/>
      <c r="I38" s="16"/>
      <c r="J38" s="20"/>
      <c r="K38" s="15"/>
      <c r="L38" s="18"/>
      <c r="M38" s="19"/>
      <c r="N38" s="20"/>
      <c r="O38" s="19"/>
      <c r="P38" s="18"/>
      <c r="Q38" s="19"/>
      <c r="R38" s="18"/>
      <c r="S38" s="19"/>
      <c r="T38" s="18"/>
      <c r="U38" s="19"/>
      <c r="V38" s="18"/>
      <c r="W38" s="19"/>
      <c r="X38" s="18"/>
      <c r="Y38" s="19"/>
      <c r="Z38" s="18"/>
      <c r="AA38" s="19"/>
      <c r="AB38" s="18"/>
      <c r="AC38" s="19"/>
      <c r="AD38" s="18"/>
      <c r="AE38" s="19"/>
      <c r="AF38" s="18"/>
      <c r="AG38" s="19"/>
      <c r="AH38" s="18"/>
      <c r="AI38" s="19"/>
      <c r="AJ38" s="18"/>
      <c r="AK38" s="19"/>
      <c r="AL38" s="18"/>
      <c r="AM38" s="19"/>
      <c r="AN38" s="18"/>
      <c r="AO38" s="19"/>
      <c r="AP38" s="18"/>
      <c r="AQ38" s="19"/>
      <c r="AR38" s="18"/>
      <c r="AS38" s="19"/>
      <c r="AT38" s="18"/>
      <c r="AU38" s="19"/>
      <c r="AV38" s="18"/>
      <c r="AY38" s="14">
        <f t="shared" ref="AY38:AY43" si="11">E38*0.03</f>
        <v>0</v>
      </c>
    </row>
    <row r="39" spans="1:51" x14ac:dyDescent="0.35">
      <c r="A39" s="21"/>
      <c r="B39" s="21" t="s">
        <v>101</v>
      </c>
      <c r="C39" s="29"/>
      <c r="D39" s="29"/>
      <c r="E39" s="14"/>
      <c r="F39" s="14"/>
      <c r="G39" s="14"/>
      <c r="H39" s="15"/>
      <c r="I39" s="16"/>
      <c r="J39" s="20"/>
      <c r="K39" s="15"/>
      <c r="L39" s="18"/>
      <c r="M39" s="19"/>
      <c r="N39" s="20"/>
      <c r="O39" s="19"/>
      <c r="P39" s="18"/>
      <c r="Q39" s="19"/>
      <c r="R39" s="18"/>
      <c r="S39" s="19"/>
      <c r="T39" s="18"/>
      <c r="U39" s="19"/>
      <c r="V39" s="18"/>
      <c r="W39" s="19"/>
      <c r="X39" s="18"/>
      <c r="Y39" s="19"/>
      <c r="Z39" s="18"/>
      <c r="AA39" s="19"/>
      <c r="AB39" s="18"/>
      <c r="AC39" s="19"/>
      <c r="AD39" s="18"/>
      <c r="AE39" s="19"/>
      <c r="AF39" s="18"/>
      <c r="AG39" s="19"/>
      <c r="AH39" s="18"/>
      <c r="AI39" s="19"/>
      <c r="AJ39" s="18"/>
      <c r="AK39" s="19"/>
      <c r="AL39" s="18"/>
      <c r="AM39" s="19"/>
      <c r="AN39" s="18"/>
      <c r="AO39" s="19"/>
      <c r="AP39" s="18"/>
      <c r="AQ39" s="19"/>
      <c r="AR39" s="18"/>
      <c r="AS39" s="19"/>
      <c r="AT39" s="18"/>
      <c r="AU39" s="19"/>
      <c r="AV39" s="18"/>
      <c r="AY39" s="14">
        <f t="shared" si="11"/>
        <v>0</v>
      </c>
    </row>
    <row r="40" spans="1:51" x14ac:dyDescent="0.35">
      <c r="A40" s="21"/>
      <c r="B40" s="21" t="s">
        <v>55</v>
      </c>
      <c r="C40" s="31"/>
      <c r="D40" s="31"/>
      <c r="E40" s="14"/>
      <c r="F40" s="14"/>
      <c r="G40" s="14"/>
      <c r="H40" s="15"/>
      <c r="I40" s="16"/>
      <c r="J40" s="20"/>
      <c r="K40" s="15"/>
      <c r="L40" s="18"/>
      <c r="M40" s="19"/>
      <c r="N40" s="20"/>
      <c r="O40" s="19"/>
      <c r="P40" s="18"/>
      <c r="Q40" s="19"/>
      <c r="R40" s="18"/>
      <c r="S40" s="19"/>
      <c r="T40" s="18"/>
      <c r="U40" s="19"/>
      <c r="V40" s="18"/>
      <c r="W40" s="19"/>
      <c r="X40" s="18"/>
      <c r="Y40" s="19"/>
      <c r="Z40" s="18"/>
      <c r="AA40" s="19"/>
      <c r="AB40" s="18"/>
      <c r="AC40" s="19"/>
      <c r="AD40" s="18"/>
      <c r="AE40" s="19"/>
      <c r="AF40" s="18"/>
      <c r="AG40" s="19"/>
      <c r="AH40" s="18"/>
      <c r="AI40" s="19"/>
      <c r="AJ40" s="18"/>
      <c r="AK40" s="19"/>
      <c r="AL40" s="18"/>
      <c r="AM40" s="19"/>
      <c r="AN40" s="18"/>
      <c r="AO40" s="19"/>
      <c r="AP40" s="18"/>
      <c r="AQ40" s="19"/>
      <c r="AR40" s="18"/>
      <c r="AS40" s="19"/>
      <c r="AT40" s="18"/>
      <c r="AU40" s="19"/>
      <c r="AV40" s="18"/>
      <c r="AY40" s="14">
        <f t="shared" si="11"/>
        <v>0</v>
      </c>
    </row>
    <row r="41" spans="1:51" x14ac:dyDescent="0.35">
      <c r="A41" s="21"/>
      <c r="B41" s="21" t="s">
        <v>102</v>
      </c>
      <c r="C41" s="13"/>
      <c r="D41" s="31"/>
      <c r="E41" s="14"/>
      <c r="F41" s="14"/>
      <c r="G41" s="14"/>
      <c r="I41" s="16"/>
      <c r="J41" s="20"/>
      <c r="K41" s="15"/>
      <c r="L41" s="18"/>
      <c r="M41" s="19"/>
      <c r="N41" s="20"/>
      <c r="O41" s="19"/>
      <c r="P41" s="18"/>
      <c r="Q41" s="19"/>
      <c r="R41" s="18"/>
      <c r="S41" s="19"/>
      <c r="T41" s="18"/>
      <c r="U41" s="19"/>
      <c r="V41" s="18"/>
      <c r="W41" s="19"/>
      <c r="X41" s="18"/>
      <c r="Y41" s="19"/>
      <c r="Z41" s="18"/>
      <c r="AA41" s="19"/>
      <c r="AB41" s="18"/>
      <c r="AC41" s="19"/>
      <c r="AD41" s="18"/>
      <c r="AE41" s="19"/>
      <c r="AF41" s="18"/>
      <c r="AG41" s="19"/>
      <c r="AH41" s="18"/>
      <c r="AI41" s="19"/>
      <c r="AJ41" s="18"/>
      <c r="AK41" s="19"/>
      <c r="AL41" s="18"/>
      <c r="AM41" s="19"/>
      <c r="AN41" s="18"/>
      <c r="AO41" s="19"/>
      <c r="AP41" s="18"/>
      <c r="AQ41" s="19"/>
      <c r="AR41" s="18"/>
      <c r="AS41" s="19"/>
      <c r="AT41" s="18"/>
      <c r="AU41" s="19"/>
      <c r="AV41" s="18"/>
      <c r="AY41" s="14">
        <f t="shared" si="11"/>
        <v>0</v>
      </c>
    </row>
    <row r="42" spans="1:51" x14ac:dyDescent="0.35">
      <c r="A42" s="12"/>
      <c r="B42" s="21" t="s">
        <v>89</v>
      </c>
      <c r="C42" s="31"/>
      <c r="D42" s="31"/>
      <c r="E42" s="14"/>
      <c r="F42" s="14"/>
      <c r="G42" s="14"/>
      <c r="H42" s="15"/>
      <c r="I42" s="16"/>
      <c r="J42" s="20"/>
      <c r="K42" s="15"/>
      <c r="L42" s="18"/>
      <c r="M42" s="19"/>
      <c r="N42" s="20"/>
      <c r="O42" s="19"/>
      <c r="P42" s="18"/>
      <c r="Q42" s="19"/>
      <c r="R42" s="18"/>
      <c r="S42" s="19"/>
      <c r="T42" s="18"/>
      <c r="U42" s="19"/>
      <c r="V42" s="18"/>
      <c r="W42" s="19"/>
      <c r="X42" s="18"/>
      <c r="Y42" s="19"/>
      <c r="Z42" s="18"/>
      <c r="AA42" s="19"/>
      <c r="AB42" s="18"/>
      <c r="AC42" s="19"/>
      <c r="AD42" s="18"/>
      <c r="AE42" s="19"/>
      <c r="AF42" s="18"/>
      <c r="AG42" s="19"/>
      <c r="AH42" s="18"/>
      <c r="AI42" s="19"/>
      <c r="AJ42" s="18"/>
      <c r="AK42" s="19"/>
      <c r="AL42" s="18"/>
      <c r="AM42" s="19"/>
      <c r="AN42" s="18"/>
      <c r="AO42" s="19"/>
      <c r="AP42" s="18"/>
      <c r="AQ42" s="19"/>
      <c r="AR42" s="18"/>
      <c r="AS42" s="19"/>
      <c r="AT42" s="18"/>
      <c r="AU42" s="19"/>
      <c r="AV42" s="18"/>
      <c r="AY42" s="14">
        <f t="shared" si="11"/>
        <v>0</v>
      </c>
    </row>
    <row r="43" spans="1:51" x14ac:dyDescent="0.35">
      <c r="A43" s="12"/>
      <c r="B43" s="21" t="s">
        <v>58</v>
      </c>
      <c r="C43" s="13"/>
      <c r="D43" s="13"/>
      <c r="E43" s="14"/>
      <c r="F43" s="14"/>
      <c r="G43" s="14"/>
      <c r="H43" s="15"/>
      <c r="I43" s="16"/>
      <c r="J43" s="20"/>
      <c r="K43" s="15"/>
      <c r="L43" s="18"/>
      <c r="M43" s="19"/>
      <c r="N43" s="20"/>
      <c r="O43" s="19"/>
      <c r="P43" s="18"/>
      <c r="Q43" s="19"/>
      <c r="R43" s="18"/>
      <c r="S43" s="19"/>
      <c r="T43" s="18"/>
      <c r="U43" s="19"/>
      <c r="V43" s="18"/>
      <c r="W43" s="19"/>
      <c r="X43" s="18"/>
      <c r="Y43" s="19"/>
      <c r="Z43" s="18"/>
      <c r="AA43" s="19"/>
      <c r="AB43" s="18"/>
      <c r="AC43" s="19"/>
      <c r="AD43" s="18"/>
      <c r="AE43" s="19"/>
      <c r="AF43" s="18"/>
      <c r="AG43" s="19"/>
      <c r="AH43" s="18"/>
      <c r="AI43" s="19"/>
      <c r="AJ43" s="18"/>
      <c r="AK43" s="19"/>
      <c r="AL43" s="18"/>
      <c r="AM43" s="19"/>
      <c r="AN43" s="18"/>
      <c r="AO43" s="19"/>
      <c r="AP43" s="18"/>
      <c r="AQ43" s="19"/>
      <c r="AR43" s="18"/>
      <c r="AS43" s="19"/>
      <c r="AT43" s="18"/>
      <c r="AU43" s="19"/>
      <c r="AV43" s="18"/>
      <c r="AW43" s="11"/>
      <c r="AX43" s="11"/>
      <c r="AY43" s="14">
        <f t="shared" si="11"/>
        <v>0</v>
      </c>
    </row>
    <row r="44" spans="1:51" x14ac:dyDescent="0.35">
      <c r="A44" s="8" t="s">
        <v>63</v>
      </c>
      <c r="B44" s="9"/>
      <c r="C44" s="10">
        <f t="shared" ref="C44:AV44" si="12">SUM(C45:C51)</f>
        <v>0</v>
      </c>
      <c r="D44" s="10"/>
      <c r="E44" s="10">
        <f t="shared" si="12"/>
        <v>0</v>
      </c>
      <c r="F44" s="10">
        <f t="shared" si="12"/>
        <v>0</v>
      </c>
      <c r="G44" s="10">
        <f t="shared" si="12"/>
        <v>0</v>
      </c>
      <c r="H44" s="10">
        <f t="shared" si="12"/>
        <v>0</v>
      </c>
      <c r="I44" s="10">
        <f t="shared" si="12"/>
        <v>0</v>
      </c>
      <c r="J44" s="10">
        <f t="shared" si="12"/>
        <v>0</v>
      </c>
      <c r="K44" s="10">
        <f t="shared" si="12"/>
        <v>0</v>
      </c>
      <c r="L44" s="10">
        <f t="shared" si="12"/>
        <v>0</v>
      </c>
      <c r="M44" s="10">
        <f t="shared" si="12"/>
        <v>0</v>
      </c>
      <c r="N44" s="10">
        <f t="shared" si="12"/>
        <v>0</v>
      </c>
      <c r="O44" s="10">
        <f t="shared" si="12"/>
        <v>0</v>
      </c>
      <c r="P44" s="10">
        <f t="shared" si="12"/>
        <v>0</v>
      </c>
      <c r="Q44" s="10">
        <f t="shared" si="12"/>
        <v>0</v>
      </c>
      <c r="R44" s="10">
        <f t="shared" si="12"/>
        <v>0</v>
      </c>
      <c r="S44" s="10">
        <f t="shared" si="12"/>
        <v>0</v>
      </c>
      <c r="T44" s="10">
        <f t="shared" si="12"/>
        <v>0</v>
      </c>
      <c r="U44" s="10">
        <f t="shared" si="12"/>
        <v>0</v>
      </c>
      <c r="V44" s="10">
        <f t="shared" si="12"/>
        <v>0</v>
      </c>
      <c r="W44" s="10">
        <f t="shared" si="12"/>
        <v>0</v>
      </c>
      <c r="X44" s="10">
        <f t="shared" si="12"/>
        <v>0</v>
      </c>
      <c r="Y44" s="10">
        <f t="shared" si="12"/>
        <v>0</v>
      </c>
      <c r="Z44" s="10">
        <f t="shared" si="12"/>
        <v>0</v>
      </c>
      <c r="AA44" s="10">
        <f t="shared" si="12"/>
        <v>0</v>
      </c>
      <c r="AB44" s="10">
        <f t="shared" si="12"/>
        <v>0</v>
      </c>
      <c r="AC44" s="10">
        <f t="shared" si="12"/>
        <v>0</v>
      </c>
      <c r="AD44" s="10">
        <f t="shared" si="12"/>
        <v>0</v>
      </c>
      <c r="AE44" s="10">
        <f t="shared" si="12"/>
        <v>0</v>
      </c>
      <c r="AF44" s="10">
        <f t="shared" si="12"/>
        <v>0</v>
      </c>
      <c r="AG44" s="10">
        <f t="shared" si="12"/>
        <v>0</v>
      </c>
      <c r="AH44" s="10">
        <f t="shared" si="12"/>
        <v>0</v>
      </c>
      <c r="AI44" s="10">
        <f t="shared" si="12"/>
        <v>0</v>
      </c>
      <c r="AJ44" s="10">
        <f t="shared" si="12"/>
        <v>0</v>
      </c>
      <c r="AK44" s="10">
        <f t="shared" si="12"/>
        <v>0</v>
      </c>
      <c r="AL44" s="10">
        <f t="shared" si="12"/>
        <v>0</v>
      </c>
      <c r="AM44" s="10">
        <f t="shared" si="12"/>
        <v>0</v>
      </c>
      <c r="AN44" s="10">
        <f t="shared" si="12"/>
        <v>0</v>
      </c>
      <c r="AO44" s="10">
        <f t="shared" si="12"/>
        <v>0</v>
      </c>
      <c r="AP44" s="10">
        <f t="shared" si="12"/>
        <v>0</v>
      </c>
      <c r="AQ44" s="10">
        <f t="shared" si="12"/>
        <v>0</v>
      </c>
      <c r="AR44" s="10">
        <f t="shared" si="12"/>
        <v>0</v>
      </c>
      <c r="AS44" s="10">
        <f t="shared" si="12"/>
        <v>0</v>
      </c>
      <c r="AT44" s="10">
        <f t="shared" si="12"/>
        <v>0</v>
      </c>
      <c r="AU44" s="10">
        <f t="shared" si="12"/>
        <v>0</v>
      </c>
      <c r="AV44" s="10">
        <f t="shared" si="12"/>
        <v>0</v>
      </c>
      <c r="AY44" s="10">
        <f>SUM(AY45:AY51)</f>
        <v>0</v>
      </c>
    </row>
    <row r="45" spans="1:51" x14ac:dyDescent="0.35">
      <c r="A45" s="21"/>
      <c r="B45" s="21" t="s">
        <v>51</v>
      </c>
      <c r="C45" s="13"/>
      <c r="D45" s="13"/>
      <c r="E45" s="14"/>
      <c r="F45" s="14"/>
      <c r="G45" s="14"/>
      <c r="H45" s="15"/>
      <c r="I45" s="16"/>
      <c r="J45" s="20"/>
      <c r="K45" s="15"/>
      <c r="L45" s="18"/>
      <c r="M45" s="19"/>
      <c r="N45" s="20"/>
      <c r="O45" s="19"/>
      <c r="P45" s="18"/>
      <c r="Q45" s="19"/>
      <c r="R45" s="18"/>
      <c r="S45" s="19"/>
      <c r="T45" s="18"/>
      <c r="U45" s="19"/>
      <c r="V45" s="18"/>
      <c r="W45" s="19"/>
      <c r="X45" s="18"/>
      <c r="Y45" s="19"/>
      <c r="Z45" s="18"/>
      <c r="AA45" s="19"/>
      <c r="AB45" s="18"/>
      <c r="AC45" s="19"/>
      <c r="AD45" s="18"/>
      <c r="AE45" s="19"/>
      <c r="AF45" s="18"/>
      <c r="AG45" s="19"/>
      <c r="AH45" s="18"/>
      <c r="AI45" s="19"/>
      <c r="AJ45" s="18"/>
      <c r="AK45" s="19"/>
      <c r="AL45" s="18"/>
      <c r="AM45" s="19"/>
      <c r="AN45" s="18"/>
      <c r="AO45" s="19"/>
      <c r="AP45" s="18"/>
      <c r="AQ45" s="19"/>
      <c r="AR45" s="18"/>
      <c r="AS45" s="19"/>
      <c r="AT45" s="18"/>
      <c r="AU45" s="19"/>
      <c r="AV45" s="18"/>
      <c r="AY45" s="14">
        <f>E45*0.03</f>
        <v>0</v>
      </c>
    </row>
    <row r="46" spans="1:51" x14ac:dyDescent="0.35">
      <c r="A46" s="21"/>
      <c r="B46" s="21" t="s">
        <v>94</v>
      </c>
      <c r="C46" s="13"/>
      <c r="D46" s="13"/>
      <c r="E46" s="14"/>
      <c r="F46" s="14"/>
      <c r="G46" s="14"/>
      <c r="H46" s="15"/>
      <c r="I46" s="16"/>
      <c r="J46" s="20"/>
      <c r="K46" s="15"/>
      <c r="L46" s="18"/>
      <c r="M46" s="19"/>
      <c r="N46" s="20"/>
      <c r="O46" s="19"/>
      <c r="P46" s="18"/>
      <c r="Q46" s="19"/>
      <c r="R46" s="18"/>
      <c r="S46" s="19"/>
      <c r="T46" s="18"/>
      <c r="U46" s="19"/>
      <c r="V46" s="18"/>
      <c r="W46" s="19"/>
      <c r="X46" s="18"/>
      <c r="Y46" s="19"/>
      <c r="Z46" s="18"/>
      <c r="AA46" s="19"/>
      <c r="AB46" s="18"/>
      <c r="AC46" s="19"/>
      <c r="AD46" s="18"/>
      <c r="AE46" s="19"/>
      <c r="AF46" s="18"/>
      <c r="AG46" s="19"/>
      <c r="AH46" s="18"/>
      <c r="AI46" s="19"/>
      <c r="AJ46" s="18"/>
      <c r="AK46" s="19"/>
      <c r="AL46" s="18"/>
      <c r="AM46" s="19"/>
      <c r="AN46" s="18"/>
      <c r="AO46" s="19"/>
      <c r="AP46" s="18"/>
      <c r="AQ46" s="19"/>
      <c r="AR46" s="18"/>
      <c r="AS46" s="19"/>
      <c r="AT46" s="18"/>
      <c r="AU46" s="19"/>
      <c r="AV46" s="18"/>
      <c r="AY46" s="14">
        <f t="shared" ref="AY46:AY51" si="13">E46*0.03</f>
        <v>0</v>
      </c>
    </row>
    <row r="47" spans="1:51" x14ac:dyDescent="0.35">
      <c r="A47" s="21"/>
      <c r="B47" s="21" t="s">
        <v>101</v>
      </c>
      <c r="C47" s="29"/>
      <c r="D47" s="29"/>
      <c r="E47" s="14"/>
      <c r="F47" s="14"/>
      <c r="G47" s="14"/>
      <c r="H47" s="15"/>
      <c r="I47" s="16"/>
      <c r="J47" s="20"/>
      <c r="K47" s="15"/>
      <c r="L47" s="18"/>
      <c r="M47" s="19"/>
      <c r="N47" s="20"/>
      <c r="O47" s="19"/>
      <c r="P47" s="18"/>
      <c r="Q47" s="19"/>
      <c r="R47" s="18"/>
      <c r="S47" s="19"/>
      <c r="T47" s="18"/>
      <c r="U47" s="19"/>
      <c r="V47" s="18"/>
      <c r="W47" s="19"/>
      <c r="X47" s="18"/>
      <c r="Y47" s="19"/>
      <c r="Z47" s="18"/>
      <c r="AA47" s="19"/>
      <c r="AB47" s="18"/>
      <c r="AC47" s="19"/>
      <c r="AD47" s="18"/>
      <c r="AE47" s="19"/>
      <c r="AF47" s="18"/>
      <c r="AG47" s="19"/>
      <c r="AH47" s="18"/>
      <c r="AI47" s="19"/>
      <c r="AJ47" s="18"/>
      <c r="AK47" s="19"/>
      <c r="AL47" s="18"/>
      <c r="AM47" s="19"/>
      <c r="AN47" s="18"/>
      <c r="AO47" s="19"/>
      <c r="AP47" s="18"/>
      <c r="AQ47" s="19"/>
      <c r="AR47" s="18"/>
      <c r="AS47" s="19"/>
      <c r="AT47" s="18"/>
      <c r="AU47" s="19"/>
      <c r="AV47" s="18"/>
      <c r="AY47" s="14">
        <f t="shared" si="13"/>
        <v>0</v>
      </c>
    </row>
    <row r="48" spans="1:51" x14ac:dyDescent="0.35">
      <c r="A48" s="21"/>
      <c r="B48" s="21" t="s">
        <v>55</v>
      </c>
      <c r="C48" s="31"/>
      <c r="D48" s="31"/>
      <c r="E48" s="14"/>
      <c r="F48" s="14"/>
      <c r="G48" s="14"/>
      <c r="H48" s="15"/>
      <c r="I48" s="16"/>
      <c r="J48" s="20"/>
      <c r="K48" s="15"/>
      <c r="L48" s="18"/>
      <c r="M48" s="19"/>
      <c r="N48" s="20"/>
      <c r="O48" s="19"/>
      <c r="P48" s="18"/>
      <c r="Q48" s="19"/>
      <c r="R48" s="18"/>
      <c r="S48" s="19"/>
      <c r="T48" s="18"/>
      <c r="U48" s="19"/>
      <c r="V48" s="18"/>
      <c r="W48" s="19"/>
      <c r="X48" s="18"/>
      <c r="Y48" s="19"/>
      <c r="Z48" s="18"/>
      <c r="AA48" s="19"/>
      <c r="AB48" s="18"/>
      <c r="AC48" s="19"/>
      <c r="AD48" s="18"/>
      <c r="AE48" s="19"/>
      <c r="AF48" s="18"/>
      <c r="AG48" s="19"/>
      <c r="AH48" s="18"/>
      <c r="AI48" s="19"/>
      <c r="AJ48" s="18"/>
      <c r="AK48" s="19"/>
      <c r="AL48" s="18"/>
      <c r="AM48" s="19"/>
      <c r="AN48" s="18"/>
      <c r="AO48" s="19"/>
      <c r="AP48" s="18"/>
      <c r="AQ48" s="19"/>
      <c r="AR48" s="18"/>
      <c r="AS48" s="19"/>
      <c r="AT48" s="18"/>
      <c r="AU48" s="19"/>
      <c r="AV48" s="18"/>
      <c r="AY48" s="14">
        <f t="shared" si="13"/>
        <v>0</v>
      </c>
    </row>
    <row r="49" spans="1:51" x14ac:dyDescent="0.35">
      <c r="A49" s="21"/>
      <c r="B49" s="21" t="s">
        <v>102</v>
      </c>
      <c r="C49" s="31"/>
      <c r="D49" s="31"/>
      <c r="E49" s="14"/>
      <c r="F49" s="14"/>
      <c r="G49" s="14"/>
      <c r="H49" s="15"/>
      <c r="I49" s="16"/>
      <c r="J49" s="20"/>
      <c r="K49" s="15"/>
      <c r="L49" s="18"/>
      <c r="M49" s="19"/>
      <c r="N49" s="20"/>
      <c r="O49" s="19"/>
      <c r="P49" s="18"/>
      <c r="Q49" s="19"/>
      <c r="R49" s="18"/>
      <c r="S49" s="19"/>
      <c r="T49" s="18"/>
      <c r="U49" s="19"/>
      <c r="V49" s="18"/>
      <c r="W49" s="19"/>
      <c r="X49" s="18"/>
      <c r="Y49" s="19"/>
      <c r="Z49" s="18"/>
      <c r="AA49" s="19"/>
      <c r="AB49" s="18"/>
      <c r="AC49" s="19"/>
      <c r="AD49" s="18"/>
      <c r="AE49" s="19"/>
      <c r="AF49" s="18"/>
      <c r="AG49" s="19"/>
      <c r="AH49" s="18"/>
      <c r="AI49" s="19"/>
      <c r="AJ49" s="18"/>
      <c r="AK49" s="19"/>
      <c r="AL49" s="18"/>
      <c r="AM49" s="19"/>
      <c r="AN49" s="18"/>
      <c r="AO49" s="19"/>
      <c r="AP49" s="18"/>
      <c r="AQ49" s="19"/>
      <c r="AR49" s="18"/>
      <c r="AS49" s="19"/>
      <c r="AT49" s="18"/>
      <c r="AU49" s="19"/>
      <c r="AV49" s="18"/>
      <c r="AY49" s="14">
        <f t="shared" si="13"/>
        <v>0</v>
      </c>
    </row>
    <row r="50" spans="1:51" x14ac:dyDescent="0.35">
      <c r="A50" s="12"/>
      <c r="B50" s="21" t="s">
        <v>89</v>
      </c>
      <c r="C50" s="31"/>
      <c r="D50" s="31"/>
      <c r="E50" s="14"/>
      <c r="F50" s="14"/>
      <c r="G50" s="14"/>
      <c r="H50" s="15"/>
      <c r="I50" s="16"/>
      <c r="J50" s="20"/>
      <c r="K50" s="15"/>
      <c r="L50" s="18"/>
      <c r="M50" s="19"/>
      <c r="N50" s="20"/>
      <c r="O50" s="19"/>
      <c r="P50" s="18"/>
      <c r="Q50" s="19"/>
      <c r="R50" s="18"/>
      <c r="S50" s="19"/>
      <c r="T50" s="18"/>
      <c r="U50" s="19"/>
      <c r="V50" s="18"/>
      <c r="W50" s="19"/>
      <c r="X50" s="18"/>
      <c r="Y50" s="19"/>
      <c r="Z50" s="18"/>
      <c r="AA50" s="19"/>
      <c r="AB50" s="18"/>
      <c r="AC50" s="19"/>
      <c r="AD50" s="18"/>
      <c r="AE50" s="19"/>
      <c r="AF50" s="18"/>
      <c r="AG50" s="19"/>
      <c r="AH50" s="18"/>
      <c r="AI50" s="19"/>
      <c r="AJ50" s="18"/>
      <c r="AK50" s="19"/>
      <c r="AL50" s="18"/>
      <c r="AM50" s="19"/>
      <c r="AN50" s="18"/>
      <c r="AO50" s="19"/>
      <c r="AP50" s="18"/>
      <c r="AQ50" s="19"/>
      <c r="AR50" s="18"/>
      <c r="AS50" s="19"/>
      <c r="AT50" s="18"/>
      <c r="AU50" s="19"/>
      <c r="AV50" s="18"/>
      <c r="AY50" s="14">
        <f t="shared" si="13"/>
        <v>0</v>
      </c>
    </row>
    <row r="51" spans="1:51" x14ac:dyDescent="0.35">
      <c r="A51" s="12"/>
      <c r="B51" s="21" t="s">
        <v>58</v>
      </c>
      <c r="C51" s="13"/>
      <c r="D51" s="13"/>
      <c r="E51" s="14"/>
      <c r="F51" s="14"/>
      <c r="G51" s="14"/>
      <c r="H51" s="15"/>
      <c r="I51" s="16"/>
      <c r="J51" s="20"/>
      <c r="K51" s="15"/>
      <c r="L51" s="18"/>
      <c r="M51" s="19"/>
      <c r="N51" s="20"/>
      <c r="O51" s="19"/>
      <c r="P51" s="18"/>
      <c r="Q51" s="19"/>
      <c r="R51" s="18"/>
      <c r="S51" s="19"/>
      <c r="T51" s="18"/>
      <c r="U51" s="19"/>
      <c r="V51" s="18"/>
      <c r="W51" s="19"/>
      <c r="X51" s="18"/>
      <c r="Y51" s="19"/>
      <c r="Z51" s="18"/>
      <c r="AA51" s="19"/>
      <c r="AB51" s="18"/>
      <c r="AC51" s="19"/>
      <c r="AD51" s="18"/>
      <c r="AE51" s="19"/>
      <c r="AF51" s="18"/>
      <c r="AG51" s="19"/>
      <c r="AH51" s="18"/>
      <c r="AI51" s="19"/>
      <c r="AJ51" s="18"/>
      <c r="AK51" s="19"/>
      <c r="AL51" s="18"/>
      <c r="AM51" s="19"/>
      <c r="AN51" s="18"/>
      <c r="AO51" s="19"/>
      <c r="AP51" s="18"/>
      <c r="AQ51" s="19"/>
      <c r="AR51" s="18"/>
      <c r="AS51" s="19"/>
      <c r="AT51" s="18"/>
      <c r="AU51" s="19"/>
      <c r="AV51" s="18"/>
      <c r="AW51" s="11"/>
      <c r="AX51" s="11"/>
      <c r="AY51" s="14">
        <f t="shared" si="13"/>
        <v>0</v>
      </c>
    </row>
    <row r="52" spans="1:51" x14ac:dyDescent="0.35">
      <c r="A52" s="8" t="s">
        <v>64</v>
      </c>
      <c r="B52" s="9"/>
      <c r="C52" s="10">
        <f t="shared" ref="C52:AV52" si="14">SUM(C53:C59)</f>
        <v>0</v>
      </c>
      <c r="D52" s="10"/>
      <c r="E52" s="10">
        <f t="shared" si="14"/>
        <v>0</v>
      </c>
      <c r="F52" s="10">
        <f t="shared" si="14"/>
        <v>0</v>
      </c>
      <c r="G52" s="10">
        <f t="shared" si="14"/>
        <v>0</v>
      </c>
      <c r="H52" s="10">
        <f t="shared" si="14"/>
        <v>0</v>
      </c>
      <c r="I52" s="10">
        <f t="shared" si="14"/>
        <v>0</v>
      </c>
      <c r="J52" s="10">
        <f t="shared" si="14"/>
        <v>0</v>
      </c>
      <c r="K52" s="10">
        <f t="shared" si="14"/>
        <v>0</v>
      </c>
      <c r="L52" s="10">
        <f t="shared" si="14"/>
        <v>0</v>
      </c>
      <c r="M52" s="10">
        <f t="shared" si="14"/>
        <v>0</v>
      </c>
      <c r="N52" s="10">
        <f t="shared" si="14"/>
        <v>0</v>
      </c>
      <c r="O52" s="10">
        <f t="shared" si="14"/>
        <v>0</v>
      </c>
      <c r="P52" s="10">
        <f t="shared" si="14"/>
        <v>0</v>
      </c>
      <c r="Q52" s="10">
        <f t="shared" si="14"/>
        <v>0</v>
      </c>
      <c r="R52" s="10">
        <f t="shared" si="14"/>
        <v>0</v>
      </c>
      <c r="S52" s="10">
        <f t="shared" si="14"/>
        <v>0</v>
      </c>
      <c r="T52" s="10">
        <f t="shared" si="14"/>
        <v>0</v>
      </c>
      <c r="U52" s="10">
        <f t="shared" si="14"/>
        <v>0</v>
      </c>
      <c r="V52" s="10">
        <f t="shared" si="14"/>
        <v>0</v>
      </c>
      <c r="W52" s="10">
        <f t="shared" si="14"/>
        <v>0</v>
      </c>
      <c r="X52" s="10">
        <f t="shared" si="14"/>
        <v>0</v>
      </c>
      <c r="Y52" s="10">
        <f t="shared" si="14"/>
        <v>0</v>
      </c>
      <c r="Z52" s="10">
        <f t="shared" si="14"/>
        <v>0</v>
      </c>
      <c r="AA52" s="10">
        <f t="shared" si="14"/>
        <v>0</v>
      </c>
      <c r="AB52" s="10">
        <f t="shared" si="14"/>
        <v>0</v>
      </c>
      <c r="AC52" s="10">
        <f t="shared" si="14"/>
        <v>0</v>
      </c>
      <c r="AD52" s="10">
        <f t="shared" si="14"/>
        <v>0</v>
      </c>
      <c r="AE52" s="10">
        <f t="shared" si="14"/>
        <v>0</v>
      </c>
      <c r="AF52" s="10">
        <f t="shared" si="14"/>
        <v>0</v>
      </c>
      <c r="AG52" s="10">
        <f t="shared" si="14"/>
        <v>0</v>
      </c>
      <c r="AH52" s="10">
        <f t="shared" si="14"/>
        <v>0</v>
      </c>
      <c r="AI52" s="10">
        <f t="shared" si="14"/>
        <v>0</v>
      </c>
      <c r="AJ52" s="10">
        <f t="shared" si="14"/>
        <v>0</v>
      </c>
      <c r="AK52" s="10">
        <f t="shared" si="14"/>
        <v>0</v>
      </c>
      <c r="AL52" s="10">
        <f t="shared" si="14"/>
        <v>0</v>
      </c>
      <c r="AM52" s="10">
        <f t="shared" si="14"/>
        <v>0</v>
      </c>
      <c r="AN52" s="10">
        <f t="shared" si="14"/>
        <v>0</v>
      </c>
      <c r="AO52" s="10">
        <f t="shared" si="14"/>
        <v>0</v>
      </c>
      <c r="AP52" s="10">
        <f t="shared" si="14"/>
        <v>0</v>
      </c>
      <c r="AQ52" s="10">
        <f t="shared" si="14"/>
        <v>0</v>
      </c>
      <c r="AR52" s="10">
        <f t="shared" si="14"/>
        <v>0</v>
      </c>
      <c r="AS52" s="10">
        <f t="shared" si="14"/>
        <v>0</v>
      </c>
      <c r="AT52" s="10">
        <f t="shared" si="14"/>
        <v>0</v>
      </c>
      <c r="AU52" s="10">
        <f t="shared" si="14"/>
        <v>0</v>
      </c>
      <c r="AV52" s="10">
        <f t="shared" si="14"/>
        <v>0</v>
      </c>
      <c r="AY52" s="10">
        <f>SUM(AY53:AY59)</f>
        <v>0</v>
      </c>
    </row>
    <row r="53" spans="1:51" x14ac:dyDescent="0.35">
      <c r="A53" s="21"/>
      <c r="B53" s="21" t="s">
        <v>51</v>
      </c>
      <c r="C53" s="13"/>
      <c r="D53" s="13"/>
      <c r="E53" s="14"/>
      <c r="F53" s="14"/>
      <c r="G53" s="14"/>
      <c r="H53" s="15"/>
      <c r="I53" s="16"/>
      <c r="J53" s="20"/>
      <c r="K53" s="15"/>
      <c r="L53" s="18"/>
      <c r="M53" s="19"/>
      <c r="N53" s="20"/>
      <c r="O53" s="19"/>
      <c r="P53" s="18"/>
      <c r="Q53" s="19"/>
      <c r="R53" s="18"/>
      <c r="S53" s="19"/>
      <c r="T53" s="18"/>
      <c r="U53" s="19"/>
      <c r="V53" s="18"/>
      <c r="W53" s="19"/>
      <c r="X53" s="18"/>
      <c r="Y53" s="19"/>
      <c r="Z53" s="18"/>
      <c r="AA53" s="19"/>
      <c r="AB53" s="18"/>
      <c r="AC53" s="19"/>
      <c r="AD53" s="18"/>
      <c r="AE53" s="19"/>
      <c r="AF53" s="18"/>
      <c r="AG53" s="19"/>
      <c r="AH53" s="18"/>
      <c r="AI53" s="19"/>
      <c r="AJ53" s="18"/>
      <c r="AK53" s="19"/>
      <c r="AL53" s="18"/>
      <c r="AM53" s="19"/>
      <c r="AN53" s="18"/>
      <c r="AO53" s="19"/>
      <c r="AP53" s="18"/>
      <c r="AQ53" s="19"/>
      <c r="AR53" s="18"/>
      <c r="AS53" s="19"/>
      <c r="AT53" s="18"/>
      <c r="AU53" s="19"/>
      <c r="AV53" s="18"/>
      <c r="AY53" s="14">
        <f>E53*0.03</f>
        <v>0</v>
      </c>
    </row>
    <row r="54" spans="1:51" x14ac:dyDescent="0.35">
      <c r="A54" s="21"/>
      <c r="B54" s="21" t="s">
        <v>94</v>
      </c>
      <c r="C54" s="13"/>
      <c r="D54" s="13"/>
      <c r="E54" s="14"/>
      <c r="F54" s="14"/>
      <c r="G54" s="14"/>
      <c r="H54" s="15"/>
      <c r="I54" s="16"/>
      <c r="J54" s="20"/>
      <c r="K54" s="15"/>
      <c r="L54" s="18"/>
      <c r="M54" s="19"/>
      <c r="N54" s="20"/>
      <c r="O54" s="19"/>
      <c r="P54" s="18"/>
      <c r="Q54" s="19"/>
      <c r="R54" s="18"/>
      <c r="S54" s="19"/>
      <c r="T54" s="18"/>
      <c r="U54" s="19"/>
      <c r="V54" s="18"/>
      <c r="W54" s="19"/>
      <c r="X54" s="18"/>
      <c r="Y54" s="19"/>
      <c r="Z54" s="18"/>
      <c r="AA54" s="19"/>
      <c r="AB54" s="18"/>
      <c r="AC54" s="19"/>
      <c r="AD54" s="18"/>
      <c r="AE54" s="19"/>
      <c r="AF54" s="18"/>
      <c r="AG54" s="19"/>
      <c r="AH54" s="18"/>
      <c r="AI54" s="19"/>
      <c r="AJ54" s="18"/>
      <c r="AK54" s="19"/>
      <c r="AL54" s="18"/>
      <c r="AM54" s="19"/>
      <c r="AN54" s="18"/>
      <c r="AO54" s="19"/>
      <c r="AP54" s="18"/>
      <c r="AQ54" s="19"/>
      <c r="AR54" s="18"/>
      <c r="AS54" s="19"/>
      <c r="AT54" s="18"/>
      <c r="AU54" s="19"/>
      <c r="AV54" s="18"/>
      <c r="AY54" s="14">
        <f t="shared" ref="AY54:AY59" si="15">E54*0.03</f>
        <v>0</v>
      </c>
    </row>
    <row r="55" spans="1:51" x14ac:dyDescent="0.35">
      <c r="A55" s="21"/>
      <c r="B55" s="21" t="s">
        <v>101</v>
      </c>
      <c r="C55" s="29"/>
      <c r="D55" s="29"/>
      <c r="E55" s="14"/>
      <c r="F55" s="14"/>
      <c r="G55" s="14"/>
      <c r="H55" s="15"/>
      <c r="I55" s="16"/>
      <c r="J55" s="20"/>
      <c r="K55" s="15"/>
      <c r="L55" s="18"/>
      <c r="M55" s="19"/>
      <c r="N55" s="20"/>
      <c r="O55" s="19"/>
      <c r="P55" s="18"/>
      <c r="Q55" s="19"/>
      <c r="R55" s="18"/>
      <c r="S55" s="19"/>
      <c r="T55" s="18"/>
      <c r="U55" s="19"/>
      <c r="V55" s="18"/>
      <c r="W55" s="19"/>
      <c r="X55" s="18"/>
      <c r="Y55" s="19"/>
      <c r="Z55" s="18"/>
      <c r="AA55" s="19"/>
      <c r="AB55" s="18"/>
      <c r="AC55" s="19"/>
      <c r="AD55" s="18"/>
      <c r="AE55" s="19"/>
      <c r="AF55" s="18"/>
      <c r="AG55" s="19"/>
      <c r="AH55" s="18"/>
      <c r="AI55" s="19"/>
      <c r="AJ55" s="18"/>
      <c r="AK55" s="19"/>
      <c r="AL55" s="18"/>
      <c r="AM55" s="19"/>
      <c r="AN55" s="18"/>
      <c r="AO55" s="19"/>
      <c r="AP55" s="18"/>
      <c r="AQ55" s="19"/>
      <c r="AR55" s="18"/>
      <c r="AS55" s="19"/>
      <c r="AT55" s="18"/>
      <c r="AU55" s="19"/>
      <c r="AV55" s="18"/>
      <c r="AY55" s="14">
        <f t="shared" si="15"/>
        <v>0</v>
      </c>
    </row>
    <row r="56" spans="1:51" x14ac:dyDescent="0.35">
      <c r="A56" s="21"/>
      <c r="B56" s="21" t="s">
        <v>55</v>
      </c>
      <c r="C56" s="31"/>
      <c r="D56" s="31"/>
      <c r="E56" s="14"/>
      <c r="F56" s="14"/>
      <c r="G56" s="14"/>
      <c r="H56" s="15"/>
      <c r="I56" s="16"/>
      <c r="J56" s="20"/>
      <c r="K56" s="15"/>
      <c r="L56" s="18"/>
      <c r="M56" s="19"/>
      <c r="N56" s="20"/>
      <c r="O56" s="19"/>
      <c r="P56" s="18"/>
      <c r="Q56" s="19"/>
      <c r="R56" s="18"/>
      <c r="S56" s="19"/>
      <c r="T56" s="18"/>
      <c r="U56" s="19"/>
      <c r="V56" s="18"/>
      <c r="W56" s="19"/>
      <c r="X56" s="18"/>
      <c r="Y56" s="19"/>
      <c r="Z56" s="18"/>
      <c r="AA56" s="19"/>
      <c r="AB56" s="18"/>
      <c r="AC56" s="19"/>
      <c r="AD56" s="18"/>
      <c r="AE56" s="19"/>
      <c r="AF56" s="18"/>
      <c r="AG56" s="19"/>
      <c r="AH56" s="18"/>
      <c r="AI56" s="19"/>
      <c r="AJ56" s="18"/>
      <c r="AK56" s="19"/>
      <c r="AL56" s="18"/>
      <c r="AM56" s="19"/>
      <c r="AN56" s="18"/>
      <c r="AO56" s="19"/>
      <c r="AP56" s="18"/>
      <c r="AQ56" s="19"/>
      <c r="AR56" s="18"/>
      <c r="AS56" s="19"/>
      <c r="AT56" s="18"/>
      <c r="AU56" s="19"/>
      <c r="AV56" s="18"/>
      <c r="AY56" s="14">
        <f t="shared" si="15"/>
        <v>0</v>
      </c>
    </row>
    <row r="57" spans="1:51" x14ac:dyDescent="0.35">
      <c r="A57" s="21"/>
      <c r="B57" s="21" t="s">
        <v>102</v>
      </c>
      <c r="C57" s="31"/>
      <c r="D57" s="31"/>
      <c r="E57" s="14"/>
      <c r="F57" s="14"/>
      <c r="G57" s="14"/>
      <c r="H57" s="15"/>
      <c r="I57" s="16"/>
      <c r="J57" s="20"/>
      <c r="K57" s="15"/>
      <c r="L57" s="18"/>
      <c r="M57" s="19"/>
      <c r="N57" s="20"/>
      <c r="O57" s="19"/>
      <c r="P57" s="18"/>
      <c r="Q57" s="19"/>
      <c r="R57" s="18"/>
      <c r="S57" s="19"/>
      <c r="T57" s="18"/>
      <c r="U57" s="19"/>
      <c r="V57" s="18"/>
      <c r="W57" s="19"/>
      <c r="X57" s="18"/>
      <c r="Y57" s="19"/>
      <c r="Z57" s="18"/>
      <c r="AA57" s="19"/>
      <c r="AB57" s="18"/>
      <c r="AC57" s="19"/>
      <c r="AD57" s="18"/>
      <c r="AE57" s="19"/>
      <c r="AF57" s="18"/>
      <c r="AG57" s="19"/>
      <c r="AH57" s="18"/>
      <c r="AI57" s="19"/>
      <c r="AJ57" s="18"/>
      <c r="AK57" s="19"/>
      <c r="AL57" s="18"/>
      <c r="AM57" s="19"/>
      <c r="AN57" s="18"/>
      <c r="AO57" s="19"/>
      <c r="AP57" s="18"/>
      <c r="AQ57" s="19"/>
      <c r="AR57" s="18"/>
      <c r="AS57" s="19"/>
      <c r="AT57" s="18"/>
      <c r="AU57" s="19"/>
      <c r="AV57" s="18"/>
      <c r="AY57" s="14">
        <f t="shared" si="15"/>
        <v>0</v>
      </c>
    </row>
    <row r="58" spans="1:51" x14ac:dyDescent="0.35">
      <c r="A58" s="12"/>
      <c r="B58" s="21" t="s">
        <v>89</v>
      </c>
      <c r="C58" s="31"/>
      <c r="D58" s="31"/>
      <c r="E58" s="14"/>
      <c r="F58" s="14"/>
      <c r="G58" s="14"/>
      <c r="H58" s="15"/>
      <c r="I58" s="16"/>
      <c r="J58" s="20"/>
      <c r="K58" s="15"/>
      <c r="L58" s="18"/>
      <c r="M58" s="19"/>
      <c r="N58" s="20"/>
      <c r="O58" s="19"/>
      <c r="P58" s="18"/>
      <c r="Q58" s="19"/>
      <c r="R58" s="18"/>
      <c r="S58" s="19"/>
      <c r="T58" s="18"/>
      <c r="U58" s="19"/>
      <c r="V58" s="18"/>
      <c r="W58" s="19"/>
      <c r="X58" s="18"/>
      <c r="Y58" s="19"/>
      <c r="Z58" s="18"/>
      <c r="AA58" s="19"/>
      <c r="AB58" s="18"/>
      <c r="AC58" s="19"/>
      <c r="AD58" s="18"/>
      <c r="AE58" s="19"/>
      <c r="AF58" s="18"/>
      <c r="AG58" s="19"/>
      <c r="AH58" s="18"/>
      <c r="AI58" s="19"/>
      <c r="AJ58" s="18"/>
      <c r="AK58" s="19"/>
      <c r="AL58" s="18"/>
      <c r="AM58" s="19"/>
      <c r="AN58" s="18"/>
      <c r="AO58" s="19"/>
      <c r="AP58" s="18"/>
      <c r="AQ58" s="19"/>
      <c r="AR58" s="18"/>
      <c r="AS58" s="19"/>
      <c r="AT58" s="18"/>
      <c r="AU58" s="19"/>
      <c r="AV58" s="18"/>
      <c r="AY58" s="14">
        <f t="shared" si="15"/>
        <v>0</v>
      </c>
    </row>
    <row r="59" spans="1:51" x14ac:dyDescent="0.35">
      <c r="A59" s="12"/>
      <c r="B59" s="21" t="s">
        <v>58</v>
      </c>
      <c r="C59" s="13"/>
      <c r="D59" s="13"/>
      <c r="E59" s="14"/>
      <c r="F59" s="14"/>
      <c r="G59" s="14"/>
      <c r="H59" s="15"/>
      <c r="I59" s="16"/>
      <c r="J59" s="20"/>
      <c r="K59" s="15"/>
      <c r="L59" s="18"/>
      <c r="M59" s="19"/>
      <c r="N59" s="20"/>
      <c r="O59" s="19"/>
      <c r="P59" s="18"/>
      <c r="Q59" s="19"/>
      <c r="R59" s="18"/>
      <c r="S59" s="19"/>
      <c r="T59" s="18"/>
      <c r="U59" s="19"/>
      <c r="V59" s="18"/>
      <c r="W59" s="19"/>
      <c r="X59" s="18"/>
      <c r="Y59" s="19"/>
      <c r="Z59" s="18"/>
      <c r="AA59" s="19"/>
      <c r="AB59" s="18"/>
      <c r="AC59" s="19"/>
      <c r="AD59" s="18"/>
      <c r="AE59" s="19"/>
      <c r="AF59" s="18"/>
      <c r="AG59" s="19"/>
      <c r="AH59" s="18"/>
      <c r="AI59" s="19"/>
      <c r="AJ59" s="18"/>
      <c r="AK59" s="19"/>
      <c r="AL59" s="18"/>
      <c r="AM59" s="19"/>
      <c r="AN59" s="18"/>
      <c r="AO59" s="19"/>
      <c r="AP59" s="18"/>
      <c r="AQ59" s="19"/>
      <c r="AR59" s="18"/>
      <c r="AS59" s="19"/>
      <c r="AT59" s="18"/>
      <c r="AU59" s="19"/>
      <c r="AV59" s="18"/>
      <c r="AW59" s="11"/>
      <c r="AX59" s="11"/>
      <c r="AY59" s="14">
        <f t="shared" si="15"/>
        <v>0</v>
      </c>
    </row>
    <row r="60" spans="1:51" x14ac:dyDescent="0.35">
      <c r="A60" s="8" t="s">
        <v>65</v>
      </c>
      <c r="B60" s="9"/>
      <c r="C60" s="10">
        <f t="shared" ref="C60:AV60" si="16">SUM(C61:C67)</f>
        <v>0</v>
      </c>
      <c r="D60" s="10"/>
      <c r="E60" s="10">
        <f t="shared" si="16"/>
        <v>0</v>
      </c>
      <c r="F60" s="10">
        <f t="shared" si="16"/>
        <v>0</v>
      </c>
      <c r="G60" s="10">
        <f t="shared" si="16"/>
        <v>0</v>
      </c>
      <c r="H60" s="10">
        <f t="shared" si="16"/>
        <v>0</v>
      </c>
      <c r="I60" s="10">
        <f t="shared" si="16"/>
        <v>0</v>
      </c>
      <c r="J60" s="10">
        <f t="shared" si="16"/>
        <v>0</v>
      </c>
      <c r="K60" s="10">
        <f t="shared" si="16"/>
        <v>0</v>
      </c>
      <c r="L60" s="10">
        <f t="shared" si="16"/>
        <v>0</v>
      </c>
      <c r="M60" s="10">
        <f t="shared" si="16"/>
        <v>0</v>
      </c>
      <c r="N60" s="10">
        <f t="shared" si="16"/>
        <v>0</v>
      </c>
      <c r="O60" s="10">
        <f t="shared" si="16"/>
        <v>0</v>
      </c>
      <c r="P60" s="10">
        <f t="shared" si="16"/>
        <v>0</v>
      </c>
      <c r="Q60" s="10">
        <f t="shared" si="16"/>
        <v>0</v>
      </c>
      <c r="R60" s="10">
        <f t="shared" si="16"/>
        <v>0</v>
      </c>
      <c r="S60" s="10">
        <f t="shared" si="16"/>
        <v>0</v>
      </c>
      <c r="T60" s="10">
        <f t="shared" si="16"/>
        <v>0</v>
      </c>
      <c r="U60" s="10">
        <f t="shared" si="16"/>
        <v>0</v>
      </c>
      <c r="V60" s="10">
        <f t="shared" si="16"/>
        <v>0</v>
      </c>
      <c r="W60" s="10">
        <f t="shared" si="16"/>
        <v>0</v>
      </c>
      <c r="X60" s="10">
        <f t="shared" si="16"/>
        <v>0</v>
      </c>
      <c r="Y60" s="10">
        <f t="shared" si="16"/>
        <v>0</v>
      </c>
      <c r="Z60" s="10">
        <f t="shared" si="16"/>
        <v>0</v>
      </c>
      <c r="AA60" s="10">
        <f t="shared" si="16"/>
        <v>0</v>
      </c>
      <c r="AB60" s="10">
        <f t="shared" si="16"/>
        <v>0</v>
      </c>
      <c r="AC60" s="10">
        <f t="shared" si="16"/>
        <v>0</v>
      </c>
      <c r="AD60" s="10">
        <f t="shared" si="16"/>
        <v>0</v>
      </c>
      <c r="AE60" s="10">
        <f t="shared" si="16"/>
        <v>0</v>
      </c>
      <c r="AF60" s="10">
        <f t="shared" si="16"/>
        <v>0</v>
      </c>
      <c r="AG60" s="10">
        <f t="shared" si="16"/>
        <v>0</v>
      </c>
      <c r="AH60" s="10">
        <f t="shared" si="16"/>
        <v>0</v>
      </c>
      <c r="AI60" s="10">
        <f t="shared" si="16"/>
        <v>0</v>
      </c>
      <c r="AJ60" s="10">
        <f t="shared" si="16"/>
        <v>0</v>
      </c>
      <c r="AK60" s="10">
        <f t="shared" si="16"/>
        <v>0</v>
      </c>
      <c r="AL60" s="10">
        <f t="shared" si="16"/>
        <v>0</v>
      </c>
      <c r="AM60" s="10">
        <f t="shared" si="16"/>
        <v>0</v>
      </c>
      <c r="AN60" s="10">
        <f t="shared" si="16"/>
        <v>0</v>
      </c>
      <c r="AO60" s="10">
        <f t="shared" si="16"/>
        <v>0</v>
      </c>
      <c r="AP60" s="10">
        <f t="shared" si="16"/>
        <v>0</v>
      </c>
      <c r="AQ60" s="10">
        <f t="shared" si="16"/>
        <v>0</v>
      </c>
      <c r="AR60" s="10">
        <f t="shared" si="16"/>
        <v>0</v>
      </c>
      <c r="AS60" s="10">
        <f t="shared" si="16"/>
        <v>0</v>
      </c>
      <c r="AT60" s="10">
        <f t="shared" si="16"/>
        <v>0</v>
      </c>
      <c r="AU60" s="10">
        <f t="shared" si="16"/>
        <v>0</v>
      </c>
      <c r="AV60" s="10">
        <f t="shared" si="16"/>
        <v>0</v>
      </c>
      <c r="AY60" s="10">
        <f>SUM(AY61:AY67)</f>
        <v>0</v>
      </c>
    </row>
    <row r="61" spans="1:51" x14ac:dyDescent="0.35">
      <c r="A61" s="21"/>
      <c r="B61" s="21" t="s">
        <v>51</v>
      </c>
      <c r="C61" s="13"/>
      <c r="D61" s="13"/>
      <c r="E61" s="14"/>
      <c r="F61" s="14"/>
      <c r="G61" s="14"/>
      <c r="H61" s="15"/>
      <c r="I61" s="16"/>
      <c r="J61" s="20"/>
      <c r="K61" s="15"/>
      <c r="L61" s="18"/>
      <c r="M61" s="19"/>
      <c r="N61" s="20"/>
      <c r="O61" s="19"/>
      <c r="P61" s="18"/>
      <c r="Q61" s="19"/>
      <c r="R61" s="18"/>
      <c r="S61" s="19"/>
      <c r="T61" s="18"/>
      <c r="U61" s="19"/>
      <c r="V61" s="18"/>
      <c r="W61" s="19"/>
      <c r="X61" s="18"/>
      <c r="Y61" s="19"/>
      <c r="Z61" s="18"/>
      <c r="AA61" s="19"/>
      <c r="AB61" s="18"/>
      <c r="AC61" s="19"/>
      <c r="AD61" s="18"/>
      <c r="AE61" s="19"/>
      <c r="AF61" s="18"/>
      <c r="AG61" s="19"/>
      <c r="AH61" s="18"/>
      <c r="AI61" s="19"/>
      <c r="AJ61" s="18"/>
      <c r="AK61" s="19"/>
      <c r="AL61" s="18"/>
      <c r="AM61" s="19"/>
      <c r="AN61" s="18"/>
      <c r="AO61" s="19"/>
      <c r="AP61" s="18"/>
      <c r="AQ61" s="19"/>
      <c r="AR61" s="18"/>
      <c r="AS61" s="19"/>
      <c r="AT61" s="18"/>
      <c r="AU61" s="19"/>
      <c r="AV61" s="18"/>
      <c r="AY61" s="14">
        <f>E61*0.03</f>
        <v>0</v>
      </c>
    </row>
    <row r="62" spans="1:51" x14ac:dyDescent="0.35">
      <c r="A62" s="21"/>
      <c r="B62" s="21" t="s">
        <v>94</v>
      </c>
      <c r="C62" s="13"/>
      <c r="D62" s="13"/>
      <c r="E62" s="14"/>
      <c r="F62" s="14"/>
      <c r="G62" s="14"/>
      <c r="H62" s="15"/>
      <c r="I62" s="16"/>
      <c r="J62" s="20"/>
      <c r="K62" s="15"/>
      <c r="L62" s="18"/>
      <c r="M62" s="19"/>
      <c r="N62" s="20"/>
      <c r="O62" s="19"/>
      <c r="P62" s="18"/>
      <c r="Q62" s="19"/>
      <c r="R62" s="18"/>
      <c r="S62" s="19"/>
      <c r="T62" s="18"/>
      <c r="U62" s="19"/>
      <c r="V62" s="18"/>
      <c r="W62" s="19"/>
      <c r="X62" s="18"/>
      <c r="Y62" s="19"/>
      <c r="Z62" s="18"/>
      <c r="AA62" s="19"/>
      <c r="AB62" s="18"/>
      <c r="AC62" s="19"/>
      <c r="AD62" s="18"/>
      <c r="AE62" s="19"/>
      <c r="AF62" s="18"/>
      <c r="AG62" s="19"/>
      <c r="AH62" s="18"/>
      <c r="AI62" s="19"/>
      <c r="AJ62" s="18"/>
      <c r="AK62" s="19"/>
      <c r="AL62" s="18"/>
      <c r="AM62" s="19"/>
      <c r="AN62" s="18"/>
      <c r="AO62" s="19"/>
      <c r="AP62" s="18"/>
      <c r="AQ62" s="19"/>
      <c r="AR62" s="18"/>
      <c r="AS62" s="19"/>
      <c r="AT62" s="18"/>
      <c r="AU62" s="19"/>
      <c r="AV62" s="18"/>
      <c r="AY62" s="14">
        <f t="shared" ref="AY62:AY67" si="17">E62*0.03</f>
        <v>0</v>
      </c>
    </row>
    <row r="63" spans="1:51" x14ac:dyDescent="0.35">
      <c r="A63" s="21"/>
      <c r="B63" s="21" t="s">
        <v>101</v>
      </c>
      <c r="C63" s="29"/>
      <c r="D63" s="29"/>
      <c r="E63" s="14"/>
      <c r="F63" s="14"/>
      <c r="G63" s="14"/>
      <c r="H63" s="15"/>
      <c r="I63" s="16"/>
      <c r="J63" s="20"/>
      <c r="K63" s="15"/>
      <c r="L63" s="18"/>
      <c r="M63" s="19"/>
      <c r="N63" s="20"/>
      <c r="O63" s="19"/>
      <c r="P63" s="18"/>
      <c r="Q63" s="19"/>
      <c r="R63" s="18"/>
      <c r="S63" s="19"/>
      <c r="T63" s="18"/>
      <c r="U63" s="19"/>
      <c r="V63" s="18"/>
      <c r="W63" s="19"/>
      <c r="X63" s="18"/>
      <c r="Y63" s="19"/>
      <c r="Z63" s="18"/>
      <c r="AA63" s="19"/>
      <c r="AB63" s="18"/>
      <c r="AC63" s="19"/>
      <c r="AD63" s="18"/>
      <c r="AE63" s="19"/>
      <c r="AF63" s="18"/>
      <c r="AG63" s="19"/>
      <c r="AH63" s="18"/>
      <c r="AI63" s="19"/>
      <c r="AJ63" s="18"/>
      <c r="AK63" s="19"/>
      <c r="AL63" s="18"/>
      <c r="AM63" s="19"/>
      <c r="AN63" s="18"/>
      <c r="AO63" s="19"/>
      <c r="AP63" s="18"/>
      <c r="AQ63" s="19"/>
      <c r="AR63" s="18"/>
      <c r="AS63" s="19"/>
      <c r="AT63" s="18"/>
      <c r="AU63" s="19"/>
      <c r="AV63" s="18"/>
      <c r="AY63" s="14">
        <f t="shared" si="17"/>
        <v>0</v>
      </c>
    </row>
    <row r="64" spans="1:51" x14ac:dyDescent="0.35">
      <c r="A64" s="21"/>
      <c r="B64" s="21" t="s">
        <v>55</v>
      </c>
      <c r="C64" s="31"/>
      <c r="D64" s="31"/>
      <c r="E64" s="14"/>
      <c r="F64" s="14"/>
      <c r="G64" s="14"/>
      <c r="H64" s="15"/>
      <c r="I64" s="16"/>
      <c r="J64" s="20"/>
      <c r="K64" s="15"/>
      <c r="L64" s="18"/>
      <c r="M64" s="19"/>
      <c r="N64" s="20"/>
      <c r="O64" s="19"/>
      <c r="P64" s="18"/>
      <c r="Q64" s="19"/>
      <c r="R64" s="18"/>
      <c r="S64" s="19"/>
      <c r="T64" s="18"/>
      <c r="U64" s="19"/>
      <c r="V64" s="18"/>
      <c r="W64" s="19"/>
      <c r="X64" s="18"/>
      <c r="Y64" s="19"/>
      <c r="Z64" s="18"/>
      <c r="AA64" s="19"/>
      <c r="AB64" s="18"/>
      <c r="AC64" s="19"/>
      <c r="AD64" s="18"/>
      <c r="AE64" s="19"/>
      <c r="AF64" s="18"/>
      <c r="AG64" s="19"/>
      <c r="AH64" s="18"/>
      <c r="AI64" s="19"/>
      <c r="AJ64" s="18"/>
      <c r="AK64" s="19"/>
      <c r="AL64" s="18"/>
      <c r="AM64" s="19"/>
      <c r="AN64" s="18"/>
      <c r="AO64" s="19"/>
      <c r="AP64" s="18"/>
      <c r="AQ64" s="19"/>
      <c r="AR64" s="18"/>
      <c r="AS64" s="19"/>
      <c r="AT64" s="18"/>
      <c r="AU64" s="19"/>
      <c r="AV64" s="18"/>
      <c r="AY64" s="14">
        <f t="shared" si="17"/>
        <v>0</v>
      </c>
    </row>
    <row r="65" spans="1:51" x14ac:dyDescent="0.35">
      <c r="A65" s="21"/>
      <c r="B65" s="21" t="s">
        <v>102</v>
      </c>
      <c r="C65" s="31"/>
      <c r="D65" s="31"/>
      <c r="E65" s="14"/>
      <c r="F65" s="14"/>
      <c r="G65" s="14"/>
      <c r="H65" s="15"/>
      <c r="I65" s="16"/>
      <c r="J65" s="20"/>
      <c r="K65" s="15"/>
      <c r="L65" s="18"/>
      <c r="M65" s="19"/>
      <c r="N65" s="20"/>
      <c r="O65" s="19"/>
      <c r="P65" s="18"/>
      <c r="Q65" s="19"/>
      <c r="R65" s="18"/>
      <c r="S65" s="19"/>
      <c r="T65" s="18"/>
      <c r="U65" s="19"/>
      <c r="V65" s="18"/>
      <c r="W65" s="19"/>
      <c r="X65" s="18"/>
      <c r="Y65" s="19"/>
      <c r="Z65" s="18"/>
      <c r="AA65" s="19"/>
      <c r="AB65" s="18"/>
      <c r="AC65" s="19"/>
      <c r="AD65" s="18"/>
      <c r="AE65" s="19"/>
      <c r="AF65" s="18"/>
      <c r="AG65" s="19"/>
      <c r="AH65" s="18"/>
      <c r="AI65" s="19"/>
      <c r="AJ65" s="18"/>
      <c r="AK65" s="19"/>
      <c r="AL65" s="18"/>
      <c r="AM65" s="19"/>
      <c r="AN65" s="18"/>
      <c r="AO65" s="19"/>
      <c r="AP65" s="18"/>
      <c r="AQ65" s="19"/>
      <c r="AR65" s="18"/>
      <c r="AS65" s="19"/>
      <c r="AT65" s="18"/>
      <c r="AU65" s="19"/>
      <c r="AV65" s="18"/>
      <c r="AY65" s="14">
        <f t="shared" si="17"/>
        <v>0</v>
      </c>
    </row>
    <row r="66" spans="1:51" x14ac:dyDescent="0.35">
      <c r="A66" s="12"/>
      <c r="B66" s="21" t="s">
        <v>89</v>
      </c>
      <c r="C66" s="31"/>
      <c r="D66" s="31"/>
      <c r="E66" s="14"/>
      <c r="F66" s="14"/>
      <c r="G66" s="14"/>
      <c r="H66" s="15"/>
      <c r="I66" s="16"/>
      <c r="J66" s="20"/>
      <c r="K66" s="15"/>
      <c r="L66" s="18"/>
      <c r="M66" s="19"/>
      <c r="N66" s="20"/>
      <c r="O66" s="19"/>
      <c r="P66" s="18"/>
      <c r="Q66" s="19"/>
      <c r="R66" s="18"/>
      <c r="S66" s="19"/>
      <c r="T66" s="18"/>
      <c r="U66" s="19"/>
      <c r="V66" s="18"/>
      <c r="W66" s="19"/>
      <c r="X66" s="18"/>
      <c r="Y66" s="19"/>
      <c r="Z66" s="18"/>
      <c r="AA66" s="19"/>
      <c r="AB66" s="18"/>
      <c r="AC66" s="19"/>
      <c r="AD66" s="18"/>
      <c r="AE66" s="19"/>
      <c r="AF66" s="18"/>
      <c r="AG66" s="19"/>
      <c r="AH66" s="18"/>
      <c r="AI66" s="19"/>
      <c r="AJ66" s="18"/>
      <c r="AK66" s="19"/>
      <c r="AL66" s="18"/>
      <c r="AM66" s="19"/>
      <c r="AN66" s="18"/>
      <c r="AO66" s="19"/>
      <c r="AP66" s="18"/>
      <c r="AQ66" s="19"/>
      <c r="AR66" s="18"/>
      <c r="AS66" s="19"/>
      <c r="AT66" s="18"/>
      <c r="AU66" s="19"/>
      <c r="AV66" s="18"/>
      <c r="AY66" s="14">
        <f t="shared" si="17"/>
        <v>0</v>
      </c>
    </row>
    <row r="67" spans="1:51" x14ac:dyDescent="0.35">
      <c r="A67" s="12"/>
      <c r="B67" s="21" t="s">
        <v>58</v>
      </c>
      <c r="C67" s="13"/>
      <c r="D67" s="13"/>
      <c r="E67" s="14"/>
      <c r="F67" s="14"/>
      <c r="G67" s="14"/>
      <c r="H67" s="15"/>
      <c r="I67" s="16"/>
      <c r="J67" s="20"/>
      <c r="K67" s="15"/>
      <c r="L67" s="18"/>
      <c r="M67" s="19"/>
      <c r="N67" s="20"/>
      <c r="O67" s="19"/>
      <c r="P67" s="18"/>
      <c r="Q67" s="19"/>
      <c r="R67" s="18"/>
      <c r="S67" s="19"/>
      <c r="T67" s="18"/>
      <c r="U67" s="19"/>
      <c r="V67" s="18"/>
      <c r="W67" s="19"/>
      <c r="X67" s="18"/>
      <c r="Y67" s="19"/>
      <c r="Z67" s="18"/>
      <c r="AA67" s="19"/>
      <c r="AB67" s="18"/>
      <c r="AC67" s="19"/>
      <c r="AD67" s="18"/>
      <c r="AE67" s="19"/>
      <c r="AF67" s="18"/>
      <c r="AG67" s="19"/>
      <c r="AH67" s="18"/>
      <c r="AI67" s="19"/>
      <c r="AJ67" s="18"/>
      <c r="AK67" s="19"/>
      <c r="AL67" s="18"/>
      <c r="AM67" s="19"/>
      <c r="AN67" s="18"/>
      <c r="AO67" s="19"/>
      <c r="AP67" s="18"/>
      <c r="AQ67" s="19"/>
      <c r="AR67" s="18"/>
      <c r="AS67" s="19"/>
      <c r="AT67" s="18"/>
      <c r="AU67" s="19"/>
      <c r="AV67" s="18"/>
      <c r="AW67" s="11"/>
      <c r="AX67" s="11"/>
      <c r="AY67" s="14">
        <f t="shared" si="17"/>
        <v>0</v>
      </c>
    </row>
    <row r="68" spans="1:51" x14ac:dyDescent="0.35">
      <c r="A68" s="8" t="s">
        <v>66</v>
      </c>
      <c r="B68" s="9"/>
      <c r="C68" s="10">
        <f t="shared" ref="C68:AV68" si="18">SUM(C69:C74)</f>
        <v>0</v>
      </c>
      <c r="D68" s="10"/>
      <c r="E68" s="10">
        <f t="shared" si="18"/>
        <v>0</v>
      </c>
      <c r="F68" s="10">
        <f t="shared" si="18"/>
        <v>0</v>
      </c>
      <c r="G68" s="10">
        <f t="shared" si="18"/>
        <v>0</v>
      </c>
      <c r="H68" s="10">
        <f t="shared" si="18"/>
        <v>0</v>
      </c>
      <c r="I68" s="10">
        <f t="shared" si="18"/>
        <v>0</v>
      </c>
      <c r="J68" s="10">
        <f t="shared" si="18"/>
        <v>0</v>
      </c>
      <c r="K68" s="10">
        <f t="shared" si="18"/>
        <v>0</v>
      </c>
      <c r="L68" s="10">
        <f t="shared" si="18"/>
        <v>0</v>
      </c>
      <c r="M68" s="10">
        <f t="shared" si="18"/>
        <v>0</v>
      </c>
      <c r="N68" s="10">
        <f t="shared" si="18"/>
        <v>0</v>
      </c>
      <c r="O68" s="10">
        <f t="shared" si="18"/>
        <v>0</v>
      </c>
      <c r="P68" s="10">
        <f t="shared" si="18"/>
        <v>0</v>
      </c>
      <c r="Q68" s="10">
        <f t="shared" si="18"/>
        <v>0</v>
      </c>
      <c r="R68" s="10">
        <f t="shared" si="18"/>
        <v>0</v>
      </c>
      <c r="S68" s="10">
        <f t="shared" si="18"/>
        <v>0</v>
      </c>
      <c r="T68" s="10">
        <f t="shared" si="18"/>
        <v>0</v>
      </c>
      <c r="U68" s="10">
        <f t="shared" si="18"/>
        <v>0</v>
      </c>
      <c r="V68" s="10">
        <f t="shared" si="18"/>
        <v>0</v>
      </c>
      <c r="W68" s="10">
        <f t="shared" si="18"/>
        <v>0</v>
      </c>
      <c r="X68" s="10">
        <f t="shared" si="18"/>
        <v>0</v>
      </c>
      <c r="Y68" s="10">
        <f t="shared" si="18"/>
        <v>0</v>
      </c>
      <c r="Z68" s="10">
        <f t="shared" si="18"/>
        <v>0</v>
      </c>
      <c r="AA68" s="10">
        <f t="shared" si="18"/>
        <v>0</v>
      </c>
      <c r="AB68" s="10">
        <f t="shared" si="18"/>
        <v>0</v>
      </c>
      <c r="AC68" s="10">
        <f t="shared" si="18"/>
        <v>0</v>
      </c>
      <c r="AD68" s="10">
        <f t="shared" si="18"/>
        <v>0</v>
      </c>
      <c r="AE68" s="10">
        <f t="shared" si="18"/>
        <v>0</v>
      </c>
      <c r="AF68" s="10">
        <f t="shared" si="18"/>
        <v>0</v>
      </c>
      <c r="AG68" s="10">
        <f t="shared" si="18"/>
        <v>0</v>
      </c>
      <c r="AH68" s="10">
        <f t="shared" si="18"/>
        <v>0</v>
      </c>
      <c r="AI68" s="10">
        <f t="shared" si="18"/>
        <v>0</v>
      </c>
      <c r="AJ68" s="10">
        <f t="shared" si="18"/>
        <v>0</v>
      </c>
      <c r="AK68" s="10">
        <f t="shared" si="18"/>
        <v>0</v>
      </c>
      <c r="AL68" s="10">
        <f t="shared" si="18"/>
        <v>0</v>
      </c>
      <c r="AM68" s="10">
        <f t="shared" si="18"/>
        <v>0</v>
      </c>
      <c r="AN68" s="10">
        <f t="shared" si="18"/>
        <v>0</v>
      </c>
      <c r="AO68" s="10">
        <f t="shared" si="18"/>
        <v>0</v>
      </c>
      <c r="AP68" s="10">
        <f t="shared" si="18"/>
        <v>0</v>
      </c>
      <c r="AQ68" s="10">
        <f t="shared" si="18"/>
        <v>0</v>
      </c>
      <c r="AR68" s="10">
        <f t="shared" si="18"/>
        <v>0</v>
      </c>
      <c r="AS68" s="10">
        <f t="shared" si="18"/>
        <v>0</v>
      </c>
      <c r="AT68" s="10">
        <f t="shared" si="18"/>
        <v>0</v>
      </c>
      <c r="AU68" s="10">
        <f t="shared" si="18"/>
        <v>0</v>
      </c>
      <c r="AV68" s="10">
        <f t="shared" si="18"/>
        <v>0</v>
      </c>
      <c r="AY68" s="10">
        <f>SUM(AY69:AY74)</f>
        <v>0</v>
      </c>
    </row>
    <row r="69" spans="1:51" x14ac:dyDescent="0.35">
      <c r="A69" s="21"/>
      <c r="B69" s="21" t="s">
        <v>95</v>
      </c>
      <c r="C69" s="13"/>
      <c r="D69" s="13"/>
      <c r="E69" s="14"/>
      <c r="F69" s="14"/>
      <c r="G69" s="14"/>
      <c r="H69" s="15"/>
      <c r="I69" s="16"/>
      <c r="J69" s="20"/>
      <c r="K69" s="15"/>
      <c r="L69" s="18"/>
      <c r="M69" s="19"/>
      <c r="N69" s="20"/>
      <c r="O69" s="19"/>
      <c r="P69" s="18"/>
      <c r="Q69" s="19"/>
      <c r="R69" s="18"/>
      <c r="S69" s="19"/>
      <c r="T69" s="18"/>
      <c r="U69" s="19"/>
      <c r="V69" s="18"/>
      <c r="W69" s="19"/>
      <c r="X69" s="18"/>
      <c r="Y69" s="19"/>
      <c r="Z69" s="18"/>
      <c r="AA69" s="19"/>
      <c r="AB69" s="18"/>
      <c r="AC69" s="19"/>
      <c r="AD69" s="18"/>
      <c r="AE69" s="19"/>
      <c r="AF69" s="18"/>
      <c r="AG69" s="19"/>
      <c r="AH69" s="18"/>
      <c r="AI69" s="19"/>
      <c r="AJ69" s="18"/>
      <c r="AK69" s="19"/>
      <c r="AL69" s="18"/>
      <c r="AM69" s="19"/>
      <c r="AN69" s="18"/>
      <c r="AO69" s="19"/>
      <c r="AP69" s="18"/>
      <c r="AQ69" s="19"/>
      <c r="AR69" s="18"/>
      <c r="AS69" s="19"/>
      <c r="AT69" s="18"/>
      <c r="AU69" s="19"/>
      <c r="AV69" s="18"/>
      <c r="AY69" s="14">
        <f>E69*0.03</f>
        <v>0</v>
      </c>
    </row>
    <row r="70" spans="1:51" x14ac:dyDescent="0.35">
      <c r="A70" s="21"/>
      <c r="B70" s="21" t="s">
        <v>103</v>
      </c>
      <c r="C70" s="13"/>
      <c r="D70" s="13"/>
      <c r="E70" s="14"/>
      <c r="F70" s="14"/>
      <c r="G70" s="14"/>
      <c r="H70" s="15"/>
      <c r="I70" s="16"/>
      <c r="J70" s="20"/>
      <c r="K70" s="15"/>
      <c r="L70" s="18"/>
      <c r="M70" s="19"/>
      <c r="N70" s="20"/>
      <c r="O70" s="19"/>
      <c r="P70" s="18"/>
      <c r="Q70" s="19"/>
      <c r="R70" s="18"/>
      <c r="S70" s="19"/>
      <c r="T70" s="18"/>
      <c r="U70" s="19"/>
      <c r="V70" s="18"/>
      <c r="W70" s="19"/>
      <c r="X70" s="18"/>
      <c r="Y70" s="19"/>
      <c r="Z70" s="18"/>
      <c r="AA70" s="19"/>
      <c r="AB70" s="18"/>
      <c r="AC70" s="19"/>
      <c r="AD70" s="18"/>
      <c r="AE70" s="19"/>
      <c r="AF70" s="18"/>
      <c r="AG70" s="19"/>
      <c r="AH70" s="18"/>
      <c r="AI70" s="19"/>
      <c r="AJ70" s="18"/>
      <c r="AK70" s="19"/>
      <c r="AL70" s="18"/>
      <c r="AM70" s="19"/>
      <c r="AN70" s="18"/>
      <c r="AO70" s="19"/>
      <c r="AP70" s="18"/>
      <c r="AQ70" s="19"/>
      <c r="AR70" s="18"/>
      <c r="AS70" s="19"/>
      <c r="AT70" s="18"/>
      <c r="AU70" s="19"/>
      <c r="AV70" s="18"/>
      <c r="AY70" s="14">
        <f t="shared" ref="AY70:AY74" si="19">E70*0.03</f>
        <v>0</v>
      </c>
    </row>
    <row r="71" spans="1:51" x14ac:dyDescent="0.35">
      <c r="A71" s="21"/>
      <c r="B71" s="21" t="s">
        <v>101</v>
      </c>
      <c r="C71" s="29"/>
      <c r="D71" s="29"/>
      <c r="E71" s="14"/>
      <c r="F71" s="14"/>
      <c r="G71" s="14"/>
      <c r="H71" s="15"/>
      <c r="I71" s="16"/>
      <c r="J71" s="20"/>
      <c r="K71" s="15"/>
      <c r="L71" s="18"/>
      <c r="M71" s="19"/>
      <c r="N71" s="20"/>
      <c r="O71" s="19"/>
      <c r="P71" s="18"/>
      <c r="Q71" s="19"/>
      <c r="R71" s="18"/>
      <c r="S71" s="19"/>
      <c r="T71" s="18"/>
      <c r="U71" s="19"/>
      <c r="V71" s="18"/>
      <c r="W71" s="19"/>
      <c r="X71" s="18"/>
      <c r="Y71" s="19"/>
      <c r="Z71" s="18"/>
      <c r="AA71" s="19"/>
      <c r="AB71" s="18"/>
      <c r="AC71" s="19"/>
      <c r="AD71" s="18"/>
      <c r="AE71" s="19"/>
      <c r="AF71" s="18"/>
      <c r="AG71" s="19"/>
      <c r="AH71" s="18"/>
      <c r="AI71" s="19"/>
      <c r="AJ71" s="18"/>
      <c r="AK71" s="19"/>
      <c r="AL71" s="18"/>
      <c r="AM71" s="19"/>
      <c r="AN71" s="18"/>
      <c r="AO71" s="19"/>
      <c r="AP71" s="18"/>
      <c r="AQ71" s="19"/>
      <c r="AR71" s="18"/>
      <c r="AS71" s="19"/>
      <c r="AT71" s="18"/>
      <c r="AU71" s="19"/>
      <c r="AV71" s="18"/>
      <c r="AY71" s="14">
        <f t="shared" si="19"/>
        <v>0</v>
      </c>
    </row>
    <row r="72" spans="1:51" x14ac:dyDescent="0.35">
      <c r="A72" s="21"/>
      <c r="B72" s="21" t="s">
        <v>102</v>
      </c>
      <c r="C72" s="31"/>
      <c r="D72" s="31"/>
      <c r="E72" s="14"/>
      <c r="F72" s="14"/>
      <c r="G72" s="14"/>
      <c r="H72" s="15"/>
      <c r="I72" s="16"/>
      <c r="J72" s="20"/>
      <c r="K72" s="15"/>
      <c r="L72" s="18"/>
      <c r="M72" s="19"/>
      <c r="N72" s="20"/>
      <c r="O72" s="19"/>
      <c r="P72" s="18"/>
      <c r="Q72" s="19"/>
      <c r="R72" s="18"/>
      <c r="S72" s="19"/>
      <c r="T72" s="18"/>
      <c r="U72" s="19"/>
      <c r="V72" s="18"/>
      <c r="W72" s="19"/>
      <c r="X72" s="18"/>
      <c r="Y72" s="19"/>
      <c r="Z72" s="18"/>
      <c r="AA72" s="19"/>
      <c r="AB72" s="18"/>
      <c r="AC72" s="19"/>
      <c r="AD72" s="18"/>
      <c r="AE72" s="19"/>
      <c r="AF72" s="18"/>
      <c r="AG72" s="19"/>
      <c r="AH72" s="18"/>
      <c r="AI72" s="19"/>
      <c r="AJ72" s="18"/>
      <c r="AK72" s="19"/>
      <c r="AL72" s="18"/>
      <c r="AM72" s="19"/>
      <c r="AN72" s="18"/>
      <c r="AO72" s="19"/>
      <c r="AP72" s="18"/>
      <c r="AQ72" s="19"/>
      <c r="AR72" s="18"/>
      <c r="AS72" s="19"/>
      <c r="AT72" s="18"/>
      <c r="AU72" s="19"/>
      <c r="AV72" s="18"/>
      <c r="AY72" s="14">
        <f t="shared" si="19"/>
        <v>0</v>
      </c>
    </row>
    <row r="73" spans="1:51" x14ac:dyDescent="0.35">
      <c r="A73" s="12"/>
      <c r="B73" s="21" t="s">
        <v>89</v>
      </c>
      <c r="C73" s="31"/>
      <c r="D73" s="31"/>
      <c r="E73" s="14"/>
      <c r="F73" s="14"/>
      <c r="G73" s="14"/>
      <c r="H73" s="15"/>
      <c r="I73" s="16"/>
      <c r="J73" s="20"/>
      <c r="K73" s="15"/>
      <c r="L73" s="18"/>
      <c r="M73" s="19"/>
      <c r="N73" s="20"/>
      <c r="O73" s="19"/>
      <c r="P73" s="18"/>
      <c r="Q73" s="19"/>
      <c r="R73" s="18"/>
      <c r="S73" s="19"/>
      <c r="T73" s="18"/>
      <c r="U73" s="19"/>
      <c r="V73" s="18"/>
      <c r="W73" s="19"/>
      <c r="X73" s="18"/>
      <c r="Y73" s="19"/>
      <c r="Z73" s="18"/>
      <c r="AA73" s="19"/>
      <c r="AB73" s="18"/>
      <c r="AC73" s="19"/>
      <c r="AD73" s="18"/>
      <c r="AE73" s="19"/>
      <c r="AF73" s="18"/>
      <c r="AG73" s="19"/>
      <c r="AH73" s="18"/>
      <c r="AI73" s="19"/>
      <c r="AJ73" s="18"/>
      <c r="AK73" s="19"/>
      <c r="AL73" s="18"/>
      <c r="AM73" s="19"/>
      <c r="AN73" s="18"/>
      <c r="AO73" s="19"/>
      <c r="AP73" s="18"/>
      <c r="AQ73" s="19"/>
      <c r="AR73" s="18"/>
      <c r="AS73" s="19"/>
      <c r="AT73" s="18"/>
      <c r="AU73" s="19"/>
      <c r="AV73" s="18"/>
      <c r="AY73" s="14">
        <f t="shared" si="19"/>
        <v>0</v>
      </c>
    </row>
    <row r="74" spans="1:51" x14ac:dyDescent="0.35">
      <c r="A74" s="12"/>
      <c r="B74" s="21" t="s">
        <v>58</v>
      </c>
      <c r="C74" s="13"/>
      <c r="D74" s="13"/>
      <c r="E74" s="14"/>
      <c r="F74" s="14"/>
      <c r="G74" s="14"/>
      <c r="H74" s="15"/>
      <c r="I74" s="16"/>
      <c r="J74" s="20"/>
      <c r="K74" s="15"/>
      <c r="L74" s="18"/>
      <c r="M74" s="19"/>
      <c r="N74" s="20"/>
      <c r="O74" s="19"/>
      <c r="P74" s="18"/>
      <c r="Q74" s="19"/>
      <c r="R74" s="18"/>
      <c r="S74" s="19"/>
      <c r="T74" s="18"/>
      <c r="U74" s="19"/>
      <c r="V74" s="18"/>
      <c r="W74" s="19"/>
      <c r="X74" s="18"/>
      <c r="Y74" s="19"/>
      <c r="Z74" s="18"/>
      <c r="AA74" s="19"/>
      <c r="AB74" s="18"/>
      <c r="AC74" s="19"/>
      <c r="AD74" s="18"/>
      <c r="AE74" s="19"/>
      <c r="AF74" s="18"/>
      <c r="AG74" s="19"/>
      <c r="AH74" s="18"/>
      <c r="AI74" s="19"/>
      <c r="AJ74" s="18"/>
      <c r="AK74" s="19"/>
      <c r="AL74" s="18"/>
      <c r="AM74" s="19"/>
      <c r="AN74" s="18"/>
      <c r="AO74" s="19"/>
      <c r="AP74" s="18"/>
      <c r="AQ74" s="19"/>
      <c r="AR74" s="18"/>
      <c r="AS74" s="19"/>
      <c r="AT74" s="18"/>
      <c r="AU74" s="19"/>
      <c r="AV74" s="18"/>
      <c r="AW74" s="11"/>
      <c r="AX74" s="11"/>
      <c r="AY74" s="14">
        <f t="shared" si="19"/>
        <v>0</v>
      </c>
    </row>
    <row r="75" spans="1:51" x14ac:dyDescent="0.35">
      <c r="A75" s="8" t="s">
        <v>67</v>
      </c>
      <c r="B75" s="9"/>
      <c r="C75" s="10">
        <f t="shared" ref="C75:AV75" si="20">SUM(C76:C80)</f>
        <v>0</v>
      </c>
      <c r="D75" s="10"/>
      <c r="E75" s="10">
        <f t="shared" si="20"/>
        <v>0</v>
      </c>
      <c r="F75" s="10">
        <f t="shared" si="20"/>
        <v>0</v>
      </c>
      <c r="G75" s="10">
        <f t="shared" si="20"/>
        <v>0</v>
      </c>
      <c r="H75" s="10">
        <f t="shared" si="20"/>
        <v>0</v>
      </c>
      <c r="I75" s="10">
        <f t="shared" si="20"/>
        <v>0</v>
      </c>
      <c r="J75" s="10">
        <f t="shared" si="20"/>
        <v>0</v>
      </c>
      <c r="K75" s="10">
        <f t="shared" si="20"/>
        <v>0</v>
      </c>
      <c r="L75" s="10">
        <f t="shared" si="20"/>
        <v>0</v>
      </c>
      <c r="M75" s="10">
        <f t="shared" si="20"/>
        <v>0</v>
      </c>
      <c r="N75" s="10">
        <f t="shared" si="20"/>
        <v>0</v>
      </c>
      <c r="O75" s="10">
        <f t="shared" si="20"/>
        <v>0</v>
      </c>
      <c r="P75" s="10">
        <f t="shared" si="20"/>
        <v>0</v>
      </c>
      <c r="Q75" s="10">
        <f t="shared" si="20"/>
        <v>0</v>
      </c>
      <c r="R75" s="10">
        <f t="shared" si="20"/>
        <v>0</v>
      </c>
      <c r="S75" s="10">
        <f t="shared" si="20"/>
        <v>0</v>
      </c>
      <c r="T75" s="10">
        <f t="shared" si="20"/>
        <v>0</v>
      </c>
      <c r="U75" s="10">
        <f t="shared" si="20"/>
        <v>0</v>
      </c>
      <c r="V75" s="10">
        <f t="shared" si="20"/>
        <v>0</v>
      </c>
      <c r="W75" s="10">
        <f t="shared" si="20"/>
        <v>0</v>
      </c>
      <c r="X75" s="10">
        <f t="shared" si="20"/>
        <v>0</v>
      </c>
      <c r="Y75" s="10">
        <f t="shared" si="20"/>
        <v>0</v>
      </c>
      <c r="Z75" s="10">
        <f t="shared" si="20"/>
        <v>0</v>
      </c>
      <c r="AA75" s="10">
        <f t="shared" si="20"/>
        <v>0</v>
      </c>
      <c r="AB75" s="10">
        <f t="shared" si="20"/>
        <v>0</v>
      </c>
      <c r="AC75" s="10">
        <f t="shared" si="20"/>
        <v>0</v>
      </c>
      <c r="AD75" s="10">
        <f t="shared" si="20"/>
        <v>0</v>
      </c>
      <c r="AE75" s="10">
        <f t="shared" si="20"/>
        <v>0</v>
      </c>
      <c r="AF75" s="10">
        <f t="shared" si="20"/>
        <v>0</v>
      </c>
      <c r="AG75" s="10">
        <f t="shared" si="20"/>
        <v>0</v>
      </c>
      <c r="AH75" s="10">
        <f t="shared" si="20"/>
        <v>0</v>
      </c>
      <c r="AI75" s="10">
        <f t="shared" si="20"/>
        <v>0</v>
      </c>
      <c r="AJ75" s="10">
        <f t="shared" si="20"/>
        <v>0</v>
      </c>
      <c r="AK75" s="10">
        <f t="shared" si="20"/>
        <v>0</v>
      </c>
      <c r="AL75" s="10">
        <f t="shared" si="20"/>
        <v>0</v>
      </c>
      <c r="AM75" s="10">
        <f t="shared" si="20"/>
        <v>0</v>
      </c>
      <c r="AN75" s="10">
        <f t="shared" si="20"/>
        <v>0</v>
      </c>
      <c r="AO75" s="10">
        <f t="shared" si="20"/>
        <v>0</v>
      </c>
      <c r="AP75" s="10">
        <f t="shared" si="20"/>
        <v>0</v>
      </c>
      <c r="AQ75" s="10">
        <f t="shared" si="20"/>
        <v>0</v>
      </c>
      <c r="AR75" s="10">
        <f t="shared" si="20"/>
        <v>0</v>
      </c>
      <c r="AS75" s="10">
        <f t="shared" si="20"/>
        <v>0</v>
      </c>
      <c r="AT75" s="10">
        <f t="shared" si="20"/>
        <v>0</v>
      </c>
      <c r="AU75" s="10">
        <f t="shared" si="20"/>
        <v>0</v>
      </c>
      <c r="AV75" s="10">
        <f t="shared" si="20"/>
        <v>0</v>
      </c>
      <c r="AY75" s="10">
        <f>SUM(AY76:AY80)</f>
        <v>0</v>
      </c>
    </row>
    <row r="76" spans="1:51" x14ac:dyDescent="0.35">
      <c r="A76" s="21"/>
      <c r="B76" s="21" t="s">
        <v>95</v>
      </c>
      <c r="C76" s="13"/>
      <c r="D76" s="13"/>
      <c r="E76" s="14"/>
      <c r="F76" s="14"/>
      <c r="G76" s="14"/>
      <c r="H76" s="15"/>
      <c r="I76" s="16"/>
      <c r="J76" s="20"/>
      <c r="K76" s="15"/>
      <c r="L76" s="18"/>
      <c r="M76" s="19"/>
      <c r="N76" s="20"/>
      <c r="O76" s="19"/>
      <c r="P76" s="18"/>
      <c r="Q76" s="19"/>
      <c r="R76" s="18"/>
      <c r="S76" s="19"/>
      <c r="T76" s="18"/>
      <c r="U76" s="19"/>
      <c r="V76" s="18"/>
      <c r="W76" s="19"/>
      <c r="X76" s="18"/>
      <c r="Y76" s="19"/>
      <c r="Z76" s="18"/>
      <c r="AA76" s="19"/>
      <c r="AB76" s="18"/>
      <c r="AC76" s="19"/>
      <c r="AD76" s="18"/>
      <c r="AE76" s="19"/>
      <c r="AF76" s="18"/>
      <c r="AG76" s="19"/>
      <c r="AH76" s="18"/>
      <c r="AI76" s="19"/>
      <c r="AJ76" s="18"/>
      <c r="AK76" s="19"/>
      <c r="AL76" s="18"/>
      <c r="AM76" s="19"/>
      <c r="AN76" s="18"/>
      <c r="AO76" s="19"/>
      <c r="AP76" s="18"/>
      <c r="AQ76" s="19"/>
      <c r="AR76" s="18"/>
      <c r="AS76" s="19"/>
      <c r="AT76" s="18"/>
      <c r="AU76" s="19"/>
      <c r="AV76" s="18"/>
      <c r="AY76" s="14">
        <f>E76*0.03</f>
        <v>0</v>
      </c>
    </row>
    <row r="77" spans="1:51" x14ac:dyDescent="0.35">
      <c r="A77" s="21"/>
      <c r="B77" s="21" t="s">
        <v>103</v>
      </c>
      <c r="C77" s="13"/>
      <c r="D77" s="13"/>
      <c r="E77" s="14"/>
      <c r="F77" s="14"/>
      <c r="G77" s="14"/>
      <c r="H77" s="15"/>
      <c r="I77" s="16"/>
      <c r="J77" s="20"/>
      <c r="K77" s="15"/>
      <c r="L77" s="18"/>
      <c r="M77" s="19"/>
      <c r="N77" s="20"/>
      <c r="O77" s="19"/>
      <c r="P77" s="18"/>
      <c r="Q77" s="19"/>
      <c r="R77" s="18"/>
      <c r="S77" s="19"/>
      <c r="T77" s="18"/>
      <c r="U77" s="19"/>
      <c r="V77" s="18"/>
      <c r="W77" s="19"/>
      <c r="X77" s="18"/>
      <c r="Y77" s="19"/>
      <c r="Z77" s="18"/>
      <c r="AA77" s="19"/>
      <c r="AB77" s="18"/>
      <c r="AC77" s="19"/>
      <c r="AD77" s="18"/>
      <c r="AE77" s="19"/>
      <c r="AF77" s="18"/>
      <c r="AG77" s="19"/>
      <c r="AH77" s="18"/>
      <c r="AI77" s="19"/>
      <c r="AJ77" s="18"/>
      <c r="AK77" s="19"/>
      <c r="AL77" s="18"/>
      <c r="AM77" s="19"/>
      <c r="AN77" s="18"/>
      <c r="AO77" s="19"/>
      <c r="AP77" s="18"/>
      <c r="AQ77" s="19"/>
      <c r="AR77" s="18"/>
      <c r="AS77" s="19"/>
      <c r="AT77" s="18"/>
      <c r="AU77" s="19"/>
      <c r="AV77" s="18"/>
      <c r="AY77" s="14">
        <f t="shared" ref="AY77:AY80" si="21">E77*0.03</f>
        <v>0</v>
      </c>
    </row>
    <row r="78" spans="1:51" x14ac:dyDescent="0.35">
      <c r="A78" s="21"/>
      <c r="B78" s="21" t="s">
        <v>102</v>
      </c>
      <c r="C78" s="31"/>
      <c r="D78" s="31"/>
      <c r="E78" s="14"/>
      <c r="F78" s="14"/>
      <c r="G78" s="14"/>
      <c r="H78" s="15"/>
      <c r="I78" s="16"/>
      <c r="J78" s="20"/>
      <c r="K78" s="15"/>
      <c r="L78" s="18"/>
      <c r="M78" s="19"/>
      <c r="N78" s="20"/>
      <c r="O78" s="19"/>
      <c r="P78" s="18"/>
      <c r="Q78" s="19"/>
      <c r="R78" s="18"/>
      <c r="S78" s="19"/>
      <c r="T78" s="18"/>
      <c r="U78" s="19"/>
      <c r="V78" s="18"/>
      <c r="W78" s="19"/>
      <c r="X78" s="18"/>
      <c r="Y78" s="19"/>
      <c r="Z78" s="18"/>
      <c r="AA78" s="19"/>
      <c r="AB78" s="18"/>
      <c r="AC78" s="19"/>
      <c r="AD78" s="18"/>
      <c r="AE78" s="19"/>
      <c r="AF78" s="18"/>
      <c r="AG78" s="19"/>
      <c r="AH78" s="18"/>
      <c r="AI78" s="19"/>
      <c r="AJ78" s="18"/>
      <c r="AK78" s="19"/>
      <c r="AL78" s="18"/>
      <c r="AM78" s="19"/>
      <c r="AN78" s="18"/>
      <c r="AO78" s="19"/>
      <c r="AP78" s="18"/>
      <c r="AQ78" s="19"/>
      <c r="AR78" s="18"/>
      <c r="AS78" s="19"/>
      <c r="AT78" s="18"/>
      <c r="AU78" s="19"/>
      <c r="AV78" s="18"/>
      <c r="AY78" s="14">
        <f t="shared" si="21"/>
        <v>0</v>
      </c>
    </row>
    <row r="79" spans="1:51" x14ac:dyDescent="0.35">
      <c r="A79" s="12"/>
      <c r="B79" s="21" t="s">
        <v>89</v>
      </c>
      <c r="C79" s="31"/>
      <c r="D79" s="31"/>
      <c r="E79" s="14"/>
      <c r="F79" s="14"/>
      <c r="G79" s="14"/>
      <c r="H79" s="15"/>
      <c r="I79" s="16"/>
      <c r="J79" s="20"/>
      <c r="K79" s="15"/>
      <c r="L79" s="18"/>
      <c r="M79" s="19"/>
      <c r="N79" s="20"/>
      <c r="O79" s="19"/>
      <c r="P79" s="18"/>
      <c r="Q79" s="19"/>
      <c r="R79" s="18"/>
      <c r="S79" s="19"/>
      <c r="T79" s="18"/>
      <c r="U79" s="19"/>
      <c r="V79" s="18"/>
      <c r="W79" s="19"/>
      <c r="X79" s="18"/>
      <c r="Y79" s="19"/>
      <c r="Z79" s="18"/>
      <c r="AA79" s="19"/>
      <c r="AB79" s="18"/>
      <c r="AC79" s="19"/>
      <c r="AD79" s="18"/>
      <c r="AE79" s="19"/>
      <c r="AF79" s="18"/>
      <c r="AG79" s="19"/>
      <c r="AH79" s="18"/>
      <c r="AI79" s="19"/>
      <c r="AJ79" s="18"/>
      <c r="AK79" s="19"/>
      <c r="AL79" s="18"/>
      <c r="AM79" s="19"/>
      <c r="AN79" s="18"/>
      <c r="AO79" s="19"/>
      <c r="AP79" s="18"/>
      <c r="AQ79" s="19"/>
      <c r="AR79" s="18"/>
      <c r="AS79" s="19"/>
      <c r="AT79" s="18"/>
      <c r="AU79" s="19"/>
      <c r="AV79" s="18"/>
      <c r="AY79" s="14">
        <f t="shared" si="21"/>
        <v>0</v>
      </c>
    </row>
    <row r="80" spans="1:51" x14ac:dyDescent="0.35">
      <c r="A80" s="12"/>
      <c r="B80" s="21" t="s">
        <v>58</v>
      </c>
      <c r="C80" s="13"/>
      <c r="D80" s="13"/>
      <c r="E80" s="14"/>
      <c r="F80" s="14"/>
      <c r="G80" s="14"/>
      <c r="H80" s="15"/>
      <c r="I80" s="16"/>
      <c r="J80" s="20"/>
      <c r="K80" s="15"/>
      <c r="L80" s="18"/>
      <c r="M80" s="19"/>
      <c r="N80" s="20"/>
      <c r="O80" s="19"/>
      <c r="P80" s="18"/>
      <c r="Q80" s="19"/>
      <c r="R80" s="18"/>
      <c r="S80" s="19"/>
      <c r="T80" s="18"/>
      <c r="U80" s="19"/>
      <c r="V80" s="18"/>
      <c r="W80" s="19"/>
      <c r="X80" s="18"/>
      <c r="Y80" s="19"/>
      <c r="Z80" s="18"/>
      <c r="AA80" s="19"/>
      <c r="AB80" s="18"/>
      <c r="AC80" s="19"/>
      <c r="AD80" s="18"/>
      <c r="AE80" s="19"/>
      <c r="AF80" s="18"/>
      <c r="AG80" s="19"/>
      <c r="AH80" s="18"/>
      <c r="AI80" s="19"/>
      <c r="AJ80" s="18"/>
      <c r="AK80" s="19"/>
      <c r="AL80" s="18"/>
      <c r="AM80" s="19"/>
      <c r="AN80" s="18"/>
      <c r="AO80" s="19"/>
      <c r="AP80" s="18"/>
      <c r="AQ80" s="19"/>
      <c r="AR80" s="18"/>
      <c r="AS80" s="19"/>
      <c r="AT80" s="18"/>
      <c r="AU80" s="19"/>
      <c r="AV80" s="18"/>
      <c r="AW80" s="11"/>
      <c r="AX80" s="11"/>
      <c r="AY80" s="14">
        <f t="shared" si="21"/>
        <v>0</v>
      </c>
    </row>
    <row r="81" spans="1:51" x14ac:dyDescent="0.35">
      <c r="A81" s="8" t="s">
        <v>68</v>
      </c>
      <c r="B81" s="9"/>
      <c r="C81" s="10">
        <f t="shared" ref="C81:AV81" si="22">SUM(C82:C85)</f>
        <v>0</v>
      </c>
      <c r="D81" s="10"/>
      <c r="E81" s="10">
        <f t="shared" si="22"/>
        <v>0</v>
      </c>
      <c r="F81" s="10">
        <f t="shared" si="22"/>
        <v>0</v>
      </c>
      <c r="G81" s="10">
        <f t="shared" si="22"/>
        <v>0</v>
      </c>
      <c r="H81" s="10">
        <f t="shared" si="22"/>
        <v>0</v>
      </c>
      <c r="I81" s="10">
        <f t="shared" si="22"/>
        <v>0</v>
      </c>
      <c r="J81" s="10">
        <f t="shared" si="22"/>
        <v>0</v>
      </c>
      <c r="K81" s="10">
        <f t="shared" si="22"/>
        <v>0</v>
      </c>
      <c r="L81" s="10">
        <f t="shared" si="22"/>
        <v>0</v>
      </c>
      <c r="M81" s="10">
        <f t="shared" si="22"/>
        <v>0</v>
      </c>
      <c r="N81" s="10">
        <f t="shared" si="22"/>
        <v>0</v>
      </c>
      <c r="O81" s="10">
        <f t="shared" si="22"/>
        <v>0</v>
      </c>
      <c r="P81" s="10">
        <f t="shared" si="22"/>
        <v>0</v>
      </c>
      <c r="Q81" s="10">
        <f t="shared" si="22"/>
        <v>0</v>
      </c>
      <c r="R81" s="10">
        <f t="shared" si="22"/>
        <v>0</v>
      </c>
      <c r="S81" s="10">
        <f t="shared" si="22"/>
        <v>0</v>
      </c>
      <c r="T81" s="10">
        <f t="shared" si="22"/>
        <v>0</v>
      </c>
      <c r="U81" s="10">
        <f t="shared" si="22"/>
        <v>0</v>
      </c>
      <c r="V81" s="10">
        <f t="shared" si="22"/>
        <v>0</v>
      </c>
      <c r="W81" s="10">
        <f t="shared" si="22"/>
        <v>0</v>
      </c>
      <c r="X81" s="10">
        <f t="shared" si="22"/>
        <v>0</v>
      </c>
      <c r="Y81" s="10">
        <f t="shared" si="22"/>
        <v>0</v>
      </c>
      <c r="Z81" s="10">
        <f t="shared" si="22"/>
        <v>0</v>
      </c>
      <c r="AA81" s="10">
        <f t="shared" si="22"/>
        <v>0</v>
      </c>
      <c r="AB81" s="10">
        <f t="shared" si="22"/>
        <v>0</v>
      </c>
      <c r="AC81" s="10">
        <f t="shared" si="22"/>
        <v>0</v>
      </c>
      <c r="AD81" s="10">
        <f t="shared" si="22"/>
        <v>0</v>
      </c>
      <c r="AE81" s="10">
        <f t="shared" si="22"/>
        <v>0</v>
      </c>
      <c r="AF81" s="10">
        <f t="shared" si="22"/>
        <v>0</v>
      </c>
      <c r="AG81" s="10">
        <f t="shared" si="22"/>
        <v>0</v>
      </c>
      <c r="AH81" s="10">
        <f t="shared" si="22"/>
        <v>0</v>
      </c>
      <c r="AI81" s="10">
        <f t="shared" si="22"/>
        <v>0</v>
      </c>
      <c r="AJ81" s="10">
        <f t="shared" si="22"/>
        <v>0</v>
      </c>
      <c r="AK81" s="10">
        <f t="shared" si="22"/>
        <v>0</v>
      </c>
      <c r="AL81" s="10">
        <f t="shared" si="22"/>
        <v>0</v>
      </c>
      <c r="AM81" s="10">
        <f t="shared" si="22"/>
        <v>0</v>
      </c>
      <c r="AN81" s="10">
        <f t="shared" si="22"/>
        <v>0</v>
      </c>
      <c r="AO81" s="10">
        <f t="shared" si="22"/>
        <v>0</v>
      </c>
      <c r="AP81" s="10">
        <f t="shared" si="22"/>
        <v>0</v>
      </c>
      <c r="AQ81" s="10">
        <f t="shared" si="22"/>
        <v>0</v>
      </c>
      <c r="AR81" s="10">
        <f t="shared" si="22"/>
        <v>0</v>
      </c>
      <c r="AS81" s="10">
        <f t="shared" si="22"/>
        <v>0</v>
      </c>
      <c r="AT81" s="10">
        <f t="shared" si="22"/>
        <v>0</v>
      </c>
      <c r="AU81" s="10">
        <f t="shared" si="22"/>
        <v>0</v>
      </c>
      <c r="AV81" s="10">
        <f t="shared" si="22"/>
        <v>0</v>
      </c>
      <c r="AY81" s="10">
        <f>SUM(AY82:AY85)</f>
        <v>0</v>
      </c>
    </row>
    <row r="82" spans="1:51" x14ac:dyDescent="0.35">
      <c r="A82" s="12"/>
      <c r="B82" s="21" t="s">
        <v>103</v>
      </c>
      <c r="C82" s="13"/>
      <c r="D82" s="13"/>
      <c r="E82" s="14"/>
      <c r="F82" s="14"/>
      <c r="G82" s="14"/>
      <c r="H82" s="15"/>
      <c r="I82" s="16"/>
      <c r="J82" s="20"/>
      <c r="K82" s="15"/>
      <c r="L82" s="18"/>
      <c r="M82" s="19"/>
      <c r="N82" s="20"/>
      <c r="O82" s="19"/>
      <c r="P82" s="18"/>
      <c r="Q82" s="19"/>
      <c r="R82" s="18"/>
      <c r="S82" s="19"/>
      <c r="T82" s="18"/>
      <c r="U82" s="19"/>
      <c r="V82" s="18"/>
      <c r="W82" s="19"/>
      <c r="X82" s="18"/>
      <c r="Y82" s="19"/>
      <c r="Z82" s="18"/>
      <c r="AA82" s="19"/>
      <c r="AB82" s="18"/>
      <c r="AC82" s="19"/>
      <c r="AD82" s="18"/>
      <c r="AE82" s="19"/>
      <c r="AF82" s="18"/>
      <c r="AG82" s="19"/>
      <c r="AH82" s="18"/>
      <c r="AI82" s="19"/>
      <c r="AJ82" s="18"/>
      <c r="AK82" s="19"/>
      <c r="AL82" s="18"/>
      <c r="AM82" s="19"/>
      <c r="AN82" s="18"/>
      <c r="AO82" s="19"/>
      <c r="AP82" s="18"/>
      <c r="AQ82" s="19"/>
      <c r="AR82" s="18"/>
      <c r="AS82" s="19"/>
      <c r="AT82" s="18"/>
      <c r="AU82" s="19"/>
      <c r="AV82" s="18"/>
      <c r="AY82" s="14">
        <f>E82*0.03</f>
        <v>0</v>
      </c>
    </row>
    <row r="83" spans="1:51" x14ac:dyDescent="0.35">
      <c r="A83" s="12"/>
      <c r="B83" s="21" t="s">
        <v>102</v>
      </c>
      <c r="C83" s="31"/>
      <c r="D83" s="31"/>
      <c r="E83" s="14"/>
      <c r="F83" s="14"/>
      <c r="G83" s="14"/>
      <c r="H83" s="15"/>
      <c r="I83" s="16"/>
      <c r="J83" s="20"/>
      <c r="K83" s="15"/>
      <c r="L83" s="18"/>
      <c r="M83" s="19"/>
      <c r="N83" s="20"/>
      <c r="O83" s="19"/>
      <c r="P83" s="18"/>
      <c r="Q83" s="19"/>
      <c r="R83" s="18"/>
      <c r="S83" s="19"/>
      <c r="T83" s="18"/>
      <c r="U83" s="19"/>
      <c r="V83" s="18"/>
      <c r="W83" s="19"/>
      <c r="X83" s="18"/>
      <c r="Y83" s="19"/>
      <c r="Z83" s="18"/>
      <c r="AA83" s="19"/>
      <c r="AB83" s="18"/>
      <c r="AC83" s="19"/>
      <c r="AD83" s="18"/>
      <c r="AE83" s="19"/>
      <c r="AF83" s="18"/>
      <c r="AG83" s="19"/>
      <c r="AH83" s="18"/>
      <c r="AI83" s="19"/>
      <c r="AJ83" s="18"/>
      <c r="AK83" s="19"/>
      <c r="AL83" s="18"/>
      <c r="AM83" s="19"/>
      <c r="AN83" s="18"/>
      <c r="AO83" s="19"/>
      <c r="AP83" s="18"/>
      <c r="AQ83" s="19"/>
      <c r="AR83" s="18"/>
      <c r="AS83" s="19"/>
      <c r="AT83" s="18"/>
      <c r="AU83" s="19"/>
      <c r="AV83" s="18"/>
      <c r="AY83" s="14">
        <f t="shared" ref="AY83:AY85" si="23">E83*0.03</f>
        <v>0</v>
      </c>
    </row>
    <row r="84" spans="1:51" x14ac:dyDescent="0.35">
      <c r="A84" s="12"/>
      <c r="B84" s="21" t="s">
        <v>89</v>
      </c>
      <c r="C84" s="31"/>
      <c r="D84" s="31"/>
      <c r="E84" s="14"/>
      <c r="F84" s="14"/>
      <c r="G84" s="14"/>
      <c r="H84" s="15"/>
      <c r="I84" s="16"/>
      <c r="J84" s="20"/>
      <c r="K84" s="15"/>
      <c r="L84" s="18"/>
      <c r="M84" s="19"/>
      <c r="N84" s="20"/>
      <c r="O84" s="19"/>
      <c r="P84" s="18"/>
      <c r="Q84" s="19"/>
      <c r="R84" s="18"/>
      <c r="S84" s="19"/>
      <c r="T84" s="18"/>
      <c r="U84" s="19"/>
      <c r="V84" s="18"/>
      <c r="W84" s="19"/>
      <c r="X84" s="18"/>
      <c r="Y84" s="19"/>
      <c r="Z84" s="18"/>
      <c r="AA84" s="19"/>
      <c r="AB84" s="18"/>
      <c r="AC84" s="19"/>
      <c r="AD84" s="18"/>
      <c r="AE84" s="19"/>
      <c r="AF84" s="18"/>
      <c r="AG84" s="19"/>
      <c r="AH84" s="18"/>
      <c r="AI84" s="19"/>
      <c r="AJ84" s="18"/>
      <c r="AK84" s="19"/>
      <c r="AL84" s="18"/>
      <c r="AM84" s="19"/>
      <c r="AN84" s="18"/>
      <c r="AO84" s="19"/>
      <c r="AP84" s="18"/>
      <c r="AQ84" s="19"/>
      <c r="AR84" s="18"/>
      <c r="AS84" s="19"/>
      <c r="AT84" s="18"/>
      <c r="AU84" s="19"/>
      <c r="AV84" s="18"/>
      <c r="AY84" s="14">
        <f t="shared" si="23"/>
        <v>0</v>
      </c>
    </row>
    <row r="85" spans="1:51" x14ac:dyDescent="0.35">
      <c r="A85" s="12"/>
      <c r="B85" s="21" t="s">
        <v>58</v>
      </c>
      <c r="C85" s="13"/>
      <c r="D85" s="13"/>
      <c r="E85" s="14"/>
      <c r="F85" s="14"/>
      <c r="G85" s="14"/>
      <c r="H85" s="15"/>
      <c r="I85" s="16"/>
      <c r="J85" s="20"/>
      <c r="K85" s="15"/>
      <c r="L85" s="18"/>
      <c r="M85" s="19"/>
      <c r="N85" s="20"/>
      <c r="O85" s="19"/>
      <c r="P85" s="18"/>
      <c r="Q85" s="19"/>
      <c r="R85" s="18"/>
      <c r="S85" s="19"/>
      <c r="T85" s="18"/>
      <c r="U85" s="19"/>
      <c r="V85" s="18"/>
      <c r="W85" s="19"/>
      <c r="X85" s="18"/>
      <c r="Y85" s="19"/>
      <c r="Z85" s="18"/>
      <c r="AA85" s="19"/>
      <c r="AB85" s="18"/>
      <c r="AC85" s="19"/>
      <c r="AD85" s="18"/>
      <c r="AE85" s="19"/>
      <c r="AF85" s="18"/>
      <c r="AG85" s="19"/>
      <c r="AH85" s="18"/>
      <c r="AI85" s="19"/>
      <c r="AJ85" s="18"/>
      <c r="AK85" s="19"/>
      <c r="AL85" s="18"/>
      <c r="AM85" s="19"/>
      <c r="AN85" s="18"/>
      <c r="AO85" s="19"/>
      <c r="AP85" s="18"/>
      <c r="AQ85" s="19"/>
      <c r="AR85" s="18"/>
      <c r="AS85" s="19"/>
      <c r="AT85" s="18"/>
      <c r="AU85" s="19"/>
      <c r="AV85" s="18"/>
      <c r="AW85" s="11"/>
      <c r="AX85" s="11"/>
      <c r="AY85" s="14">
        <f t="shared" si="23"/>
        <v>0</v>
      </c>
    </row>
    <row r="86" spans="1:51" x14ac:dyDescent="0.35">
      <c r="A86" s="8" t="s">
        <v>69</v>
      </c>
      <c r="B86" s="9"/>
      <c r="C86" s="10">
        <f t="shared" ref="C86:AV86" si="24">SUM(C87:C89)</f>
        <v>0</v>
      </c>
      <c r="D86" s="10"/>
      <c r="E86" s="10">
        <f t="shared" si="24"/>
        <v>0</v>
      </c>
      <c r="F86" s="10">
        <f t="shared" si="24"/>
        <v>0</v>
      </c>
      <c r="G86" s="10">
        <f t="shared" si="24"/>
        <v>0</v>
      </c>
      <c r="H86" s="10">
        <f t="shared" si="24"/>
        <v>0</v>
      </c>
      <c r="I86" s="10">
        <f t="shared" si="24"/>
        <v>0</v>
      </c>
      <c r="J86" s="10">
        <f t="shared" si="24"/>
        <v>0</v>
      </c>
      <c r="K86" s="10">
        <f t="shared" si="24"/>
        <v>0</v>
      </c>
      <c r="L86" s="10">
        <f t="shared" si="24"/>
        <v>0</v>
      </c>
      <c r="M86" s="10">
        <f t="shared" si="24"/>
        <v>0</v>
      </c>
      <c r="N86" s="10">
        <f t="shared" si="24"/>
        <v>0</v>
      </c>
      <c r="O86" s="10">
        <f t="shared" si="24"/>
        <v>0</v>
      </c>
      <c r="P86" s="10">
        <f t="shared" si="24"/>
        <v>0</v>
      </c>
      <c r="Q86" s="10">
        <f t="shared" si="24"/>
        <v>0</v>
      </c>
      <c r="R86" s="10">
        <f t="shared" si="24"/>
        <v>0</v>
      </c>
      <c r="S86" s="10">
        <f t="shared" si="24"/>
        <v>0</v>
      </c>
      <c r="T86" s="10">
        <f t="shared" si="24"/>
        <v>0</v>
      </c>
      <c r="U86" s="10">
        <f t="shared" si="24"/>
        <v>0</v>
      </c>
      <c r="V86" s="10">
        <f t="shared" si="24"/>
        <v>0</v>
      </c>
      <c r="W86" s="10">
        <f t="shared" si="24"/>
        <v>0</v>
      </c>
      <c r="X86" s="10">
        <f t="shared" si="24"/>
        <v>0</v>
      </c>
      <c r="Y86" s="10">
        <f t="shared" si="24"/>
        <v>0</v>
      </c>
      <c r="Z86" s="10">
        <f t="shared" si="24"/>
        <v>0</v>
      </c>
      <c r="AA86" s="10">
        <f t="shared" si="24"/>
        <v>0</v>
      </c>
      <c r="AB86" s="10">
        <f t="shared" si="24"/>
        <v>0</v>
      </c>
      <c r="AC86" s="10">
        <f t="shared" si="24"/>
        <v>0</v>
      </c>
      <c r="AD86" s="10">
        <f t="shared" si="24"/>
        <v>0</v>
      </c>
      <c r="AE86" s="10">
        <f t="shared" si="24"/>
        <v>0</v>
      </c>
      <c r="AF86" s="10">
        <f t="shared" si="24"/>
        <v>0</v>
      </c>
      <c r="AG86" s="10">
        <f t="shared" si="24"/>
        <v>0</v>
      </c>
      <c r="AH86" s="10">
        <f t="shared" si="24"/>
        <v>0</v>
      </c>
      <c r="AI86" s="10">
        <f t="shared" si="24"/>
        <v>0</v>
      </c>
      <c r="AJ86" s="10">
        <f t="shared" si="24"/>
        <v>0</v>
      </c>
      <c r="AK86" s="10">
        <f t="shared" si="24"/>
        <v>0</v>
      </c>
      <c r="AL86" s="10">
        <f t="shared" si="24"/>
        <v>0</v>
      </c>
      <c r="AM86" s="10">
        <f t="shared" si="24"/>
        <v>0</v>
      </c>
      <c r="AN86" s="10">
        <f t="shared" si="24"/>
        <v>0</v>
      </c>
      <c r="AO86" s="10">
        <f t="shared" si="24"/>
        <v>0</v>
      </c>
      <c r="AP86" s="10">
        <f t="shared" si="24"/>
        <v>0</v>
      </c>
      <c r="AQ86" s="10">
        <f t="shared" si="24"/>
        <v>0</v>
      </c>
      <c r="AR86" s="10">
        <f t="shared" si="24"/>
        <v>0</v>
      </c>
      <c r="AS86" s="10">
        <f t="shared" si="24"/>
        <v>0</v>
      </c>
      <c r="AT86" s="10">
        <f t="shared" si="24"/>
        <v>0</v>
      </c>
      <c r="AU86" s="10">
        <f t="shared" si="24"/>
        <v>0</v>
      </c>
      <c r="AV86" s="10">
        <f t="shared" si="24"/>
        <v>0</v>
      </c>
      <c r="AY86" s="10">
        <f>SUM(AY87:AY89)</f>
        <v>0</v>
      </c>
    </row>
    <row r="87" spans="1:51" x14ac:dyDescent="0.35">
      <c r="A87" s="12"/>
      <c r="B87" s="21" t="s">
        <v>103</v>
      </c>
      <c r="C87" s="13"/>
      <c r="D87" s="13"/>
      <c r="E87" s="14"/>
      <c r="F87" s="14"/>
      <c r="G87" s="14"/>
      <c r="H87" s="15"/>
      <c r="I87" s="16"/>
      <c r="J87" s="20"/>
      <c r="K87" s="15"/>
      <c r="L87" s="18"/>
      <c r="M87" s="19"/>
      <c r="N87" s="20"/>
      <c r="O87" s="19"/>
      <c r="P87" s="18"/>
      <c r="Q87" s="19"/>
      <c r="R87" s="18"/>
      <c r="S87" s="19"/>
      <c r="T87" s="18"/>
      <c r="U87" s="19"/>
      <c r="V87" s="18"/>
      <c r="W87" s="19"/>
      <c r="X87" s="18"/>
      <c r="Y87" s="19"/>
      <c r="Z87" s="18"/>
      <c r="AA87" s="19"/>
      <c r="AB87" s="18"/>
      <c r="AC87" s="19"/>
      <c r="AD87" s="18"/>
      <c r="AE87" s="19"/>
      <c r="AF87" s="18"/>
      <c r="AG87" s="19"/>
      <c r="AH87" s="18"/>
      <c r="AI87" s="19"/>
      <c r="AJ87" s="18"/>
      <c r="AK87" s="19"/>
      <c r="AL87" s="18"/>
      <c r="AM87" s="19"/>
      <c r="AN87" s="18"/>
      <c r="AO87" s="19"/>
      <c r="AP87" s="18"/>
      <c r="AQ87" s="19"/>
      <c r="AR87" s="18"/>
      <c r="AS87" s="19"/>
      <c r="AT87" s="18"/>
      <c r="AU87" s="19"/>
      <c r="AV87" s="18"/>
      <c r="AY87" s="14">
        <f>E87*0.03</f>
        <v>0</v>
      </c>
    </row>
    <row r="88" spans="1:51" x14ac:dyDescent="0.35">
      <c r="A88" s="12"/>
      <c r="B88" s="21" t="s">
        <v>102</v>
      </c>
      <c r="C88" s="31"/>
      <c r="D88" s="31"/>
      <c r="E88" s="14"/>
      <c r="F88" s="14"/>
      <c r="G88" s="14"/>
      <c r="H88" s="15"/>
      <c r="I88" s="16"/>
      <c r="J88" s="20"/>
      <c r="K88" s="15"/>
      <c r="L88" s="18"/>
      <c r="M88" s="19"/>
      <c r="N88" s="20"/>
      <c r="O88" s="19"/>
      <c r="P88" s="18"/>
      <c r="Q88" s="19"/>
      <c r="R88" s="18"/>
      <c r="S88" s="19"/>
      <c r="T88" s="18"/>
      <c r="U88" s="19"/>
      <c r="V88" s="18"/>
      <c r="W88" s="19"/>
      <c r="X88" s="18"/>
      <c r="Y88" s="19"/>
      <c r="Z88" s="18"/>
      <c r="AA88" s="19"/>
      <c r="AB88" s="18"/>
      <c r="AC88" s="19"/>
      <c r="AD88" s="18"/>
      <c r="AE88" s="19"/>
      <c r="AF88" s="18"/>
      <c r="AG88" s="19"/>
      <c r="AH88" s="18"/>
      <c r="AI88" s="19"/>
      <c r="AJ88" s="18"/>
      <c r="AK88" s="19"/>
      <c r="AL88" s="18"/>
      <c r="AM88" s="19"/>
      <c r="AN88" s="18"/>
      <c r="AO88" s="19"/>
      <c r="AP88" s="18"/>
      <c r="AQ88" s="19"/>
      <c r="AR88" s="18"/>
      <c r="AS88" s="19"/>
      <c r="AT88" s="18"/>
      <c r="AU88" s="19"/>
      <c r="AV88" s="18"/>
      <c r="AY88" s="14">
        <f t="shared" ref="AY88:AY89" si="25">E88*0.03</f>
        <v>0</v>
      </c>
    </row>
    <row r="89" spans="1:51" x14ac:dyDescent="0.35">
      <c r="A89" s="12"/>
      <c r="B89" s="21" t="s">
        <v>89</v>
      </c>
      <c r="C89" s="31"/>
      <c r="D89" s="31"/>
      <c r="E89" s="14"/>
      <c r="F89" s="14"/>
      <c r="G89" s="14"/>
      <c r="H89" s="15"/>
      <c r="I89" s="16"/>
      <c r="J89" s="20"/>
      <c r="K89" s="15"/>
      <c r="L89" s="18"/>
      <c r="M89" s="19"/>
      <c r="N89" s="20"/>
      <c r="O89" s="19"/>
      <c r="P89" s="18"/>
      <c r="Q89" s="19"/>
      <c r="R89" s="18"/>
      <c r="S89" s="19"/>
      <c r="T89" s="18"/>
      <c r="U89" s="19"/>
      <c r="V89" s="18"/>
      <c r="W89" s="19"/>
      <c r="X89" s="18"/>
      <c r="Y89" s="19"/>
      <c r="Z89" s="18"/>
      <c r="AA89" s="19"/>
      <c r="AB89" s="18"/>
      <c r="AC89" s="19"/>
      <c r="AD89" s="18"/>
      <c r="AE89" s="19"/>
      <c r="AF89" s="18"/>
      <c r="AG89" s="19"/>
      <c r="AH89" s="18"/>
      <c r="AI89" s="19"/>
      <c r="AJ89" s="18"/>
      <c r="AK89" s="19"/>
      <c r="AL89" s="18"/>
      <c r="AM89" s="19"/>
      <c r="AN89" s="18"/>
      <c r="AO89" s="19"/>
      <c r="AP89" s="18"/>
      <c r="AQ89" s="19"/>
      <c r="AR89" s="18"/>
      <c r="AS89" s="19"/>
      <c r="AT89" s="18"/>
      <c r="AU89" s="19"/>
      <c r="AV89" s="18"/>
      <c r="AW89" s="11"/>
      <c r="AX89" s="11"/>
      <c r="AY89" s="14">
        <f t="shared" si="25"/>
        <v>0</v>
      </c>
    </row>
    <row r="90" spans="1:51" x14ac:dyDescent="0.35">
      <c r="A90" s="8" t="s">
        <v>70</v>
      </c>
      <c r="B90" s="9"/>
      <c r="C90" s="10">
        <f t="shared" ref="C90:AV90" si="26">SUM(C91:C93)</f>
        <v>0</v>
      </c>
      <c r="D90" s="10"/>
      <c r="E90" s="10">
        <f t="shared" si="26"/>
        <v>0</v>
      </c>
      <c r="F90" s="10">
        <f t="shared" si="26"/>
        <v>0</v>
      </c>
      <c r="G90" s="10">
        <f t="shared" si="26"/>
        <v>0</v>
      </c>
      <c r="H90" s="10">
        <f t="shared" si="26"/>
        <v>0</v>
      </c>
      <c r="I90" s="10">
        <f t="shared" si="26"/>
        <v>0</v>
      </c>
      <c r="J90" s="10">
        <f t="shared" si="26"/>
        <v>0</v>
      </c>
      <c r="K90" s="10">
        <f t="shared" si="26"/>
        <v>0</v>
      </c>
      <c r="L90" s="10">
        <f t="shared" si="26"/>
        <v>0</v>
      </c>
      <c r="M90" s="10">
        <f t="shared" si="26"/>
        <v>0</v>
      </c>
      <c r="N90" s="10">
        <f t="shared" si="26"/>
        <v>0</v>
      </c>
      <c r="O90" s="10">
        <f t="shared" si="26"/>
        <v>0</v>
      </c>
      <c r="P90" s="10">
        <f t="shared" si="26"/>
        <v>0</v>
      </c>
      <c r="Q90" s="10">
        <f t="shared" si="26"/>
        <v>0</v>
      </c>
      <c r="R90" s="10">
        <f t="shared" si="26"/>
        <v>0</v>
      </c>
      <c r="S90" s="10">
        <f t="shared" si="26"/>
        <v>0</v>
      </c>
      <c r="T90" s="10">
        <f t="shared" si="26"/>
        <v>0</v>
      </c>
      <c r="U90" s="10">
        <f t="shared" si="26"/>
        <v>0</v>
      </c>
      <c r="V90" s="10">
        <f t="shared" si="26"/>
        <v>0</v>
      </c>
      <c r="W90" s="10">
        <f t="shared" si="26"/>
        <v>0</v>
      </c>
      <c r="X90" s="10">
        <f t="shared" si="26"/>
        <v>0</v>
      </c>
      <c r="Y90" s="10">
        <f t="shared" si="26"/>
        <v>0</v>
      </c>
      <c r="Z90" s="10">
        <f t="shared" si="26"/>
        <v>0</v>
      </c>
      <c r="AA90" s="10">
        <f t="shared" si="26"/>
        <v>0</v>
      </c>
      <c r="AB90" s="10">
        <f t="shared" si="26"/>
        <v>0</v>
      </c>
      <c r="AC90" s="10">
        <f t="shared" si="26"/>
        <v>0</v>
      </c>
      <c r="AD90" s="10">
        <f t="shared" si="26"/>
        <v>0</v>
      </c>
      <c r="AE90" s="10">
        <f t="shared" si="26"/>
        <v>0</v>
      </c>
      <c r="AF90" s="10">
        <f t="shared" si="26"/>
        <v>0</v>
      </c>
      <c r="AG90" s="10">
        <f t="shared" si="26"/>
        <v>0</v>
      </c>
      <c r="AH90" s="10">
        <f t="shared" si="26"/>
        <v>0</v>
      </c>
      <c r="AI90" s="10">
        <f t="shared" si="26"/>
        <v>0</v>
      </c>
      <c r="AJ90" s="10">
        <f t="shared" si="26"/>
        <v>0</v>
      </c>
      <c r="AK90" s="10">
        <f t="shared" si="26"/>
        <v>0</v>
      </c>
      <c r="AL90" s="10">
        <f t="shared" si="26"/>
        <v>0</v>
      </c>
      <c r="AM90" s="10">
        <f t="shared" si="26"/>
        <v>0</v>
      </c>
      <c r="AN90" s="10">
        <f t="shared" si="26"/>
        <v>0</v>
      </c>
      <c r="AO90" s="10">
        <f t="shared" si="26"/>
        <v>0</v>
      </c>
      <c r="AP90" s="10">
        <f t="shared" si="26"/>
        <v>0</v>
      </c>
      <c r="AQ90" s="10">
        <f t="shared" si="26"/>
        <v>0</v>
      </c>
      <c r="AR90" s="10">
        <f t="shared" si="26"/>
        <v>0</v>
      </c>
      <c r="AS90" s="10">
        <f t="shared" si="26"/>
        <v>0</v>
      </c>
      <c r="AT90" s="10">
        <f t="shared" si="26"/>
        <v>0</v>
      </c>
      <c r="AU90" s="10">
        <f t="shared" si="26"/>
        <v>0</v>
      </c>
      <c r="AV90" s="10">
        <f t="shared" si="26"/>
        <v>0</v>
      </c>
      <c r="AY90" s="10">
        <f>SUM(AY91:AY93)</f>
        <v>0</v>
      </c>
    </row>
    <row r="91" spans="1:51" x14ac:dyDescent="0.35">
      <c r="A91" s="12"/>
      <c r="B91" s="21" t="s">
        <v>103</v>
      </c>
      <c r="C91" s="13"/>
      <c r="D91" s="13"/>
      <c r="E91" s="14"/>
      <c r="F91" s="14"/>
      <c r="G91" s="14"/>
      <c r="H91" s="15"/>
      <c r="I91" s="16"/>
      <c r="J91" s="20"/>
      <c r="K91" s="15"/>
      <c r="L91" s="18"/>
      <c r="M91" s="19"/>
      <c r="N91" s="20"/>
      <c r="O91" s="19"/>
      <c r="P91" s="18"/>
      <c r="Q91" s="19"/>
      <c r="R91" s="18"/>
      <c r="S91" s="19"/>
      <c r="T91" s="18"/>
      <c r="U91" s="19"/>
      <c r="V91" s="18"/>
      <c r="W91" s="19"/>
      <c r="X91" s="18"/>
      <c r="Y91" s="19"/>
      <c r="Z91" s="18"/>
      <c r="AA91" s="19"/>
      <c r="AB91" s="18"/>
      <c r="AC91" s="19"/>
      <c r="AD91" s="18"/>
      <c r="AE91" s="19"/>
      <c r="AF91" s="18"/>
      <c r="AG91" s="19"/>
      <c r="AH91" s="18"/>
      <c r="AI91" s="19"/>
      <c r="AJ91" s="18"/>
      <c r="AK91" s="19"/>
      <c r="AL91" s="18"/>
      <c r="AM91" s="19"/>
      <c r="AN91" s="18"/>
      <c r="AO91" s="19"/>
      <c r="AP91" s="18"/>
      <c r="AQ91" s="19"/>
      <c r="AR91" s="18"/>
      <c r="AS91" s="19"/>
      <c r="AT91" s="18"/>
      <c r="AU91" s="19"/>
      <c r="AV91" s="18"/>
      <c r="AY91" s="14">
        <f>E91*0.03</f>
        <v>0</v>
      </c>
    </row>
    <row r="92" spans="1:51" x14ac:dyDescent="0.35">
      <c r="A92" s="12"/>
      <c r="B92" s="21" t="s">
        <v>102</v>
      </c>
      <c r="C92" s="31"/>
      <c r="D92" s="31"/>
      <c r="E92" s="14"/>
      <c r="F92" s="14"/>
      <c r="G92" s="14"/>
      <c r="H92" s="15"/>
      <c r="I92" s="16"/>
      <c r="J92" s="20"/>
      <c r="K92" s="15"/>
      <c r="L92" s="18"/>
      <c r="M92" s="19"/>
      <c r="N92" s="20"/>
      <c r="O92" s="19"/>
      <c r="P92" s="18"/>
      <c r="Q92" s="19"/>
      <c r="R92" s="18"/>
      <c r="S92" s="19"/>
      <c r="T92" s="18"/>
      <c r="U92" s="19"/>
      <c r="V92" s="18"/>
      <c r="W92" s="19"/>
      <c r="X92" s="18"/>
      <c r="Y92" s="19"/>
      <c r="Z92" s="18"/>
      <c r="AA92" s="19"/>
      <c r="AB92" s="18"/>
      <c r="AC92" s="19"/>
      <c r="AD92" s="18"/>
      <c r="AE92" s="19"/>
      <c r="AF92" s="18"/>
      <c r="AG92" s="19"/>
      <c r="AH92" s="18"/>
      <c r="AI92" s="19"/>
      <c r="AJ92" s="18"/>
      <c r="AK92" s="19"/>
      <c r="AL92" s="18"/>
      <c r="AM92" s="19"/>
      <c r="AN92" s="18"/>
      <c r="AO92" s="19"/>
      <c r="AP92" s="18"/>
      <c r="AQ92" s="19"/>
      <c r="AR92" s="18"/>
      <c r="AS92" s="19"/>
      <c r="AT92" s="18"/>
      <c r="AU92" s="19"/>
      <c r="AV92" s="18"/>
      <c r="AY92" s="14">
        <f t="shared" ref="AY92:AY93" si="27">E92*0.03</f>
        <v>0</v>
      </c>
    </row>
    <row r="93" spans="1:51" x14ac:dyDescent="0.35">
      <c r="A93" s="12"/>
      <c r="B93" s="21" t="s">
        <v>89</v>
      </c>
      <c r="C93" s="31"/>
      <c r="D93" s="31"/>
      <c r="E93" s="14"/>
      <c r="F93" s="14"/>
      <c r="G93" s="14"/>
      <c r="H93" s="15"/>
      <c r="I93" s="16"/>
      <c r="J93" s="20"/>
      <c r="K93" s="15"/>
      <c r="L93" s="18"/>
      <c r="M93" s="19"/>
      <c r="N93" s="20"/>
      <c r="O93" s="19"/>
      <c r="P93" s="18"/>
      <c r="Q93" s="19"/>
      <c r="R93" s="18"/>
      <c r="S93" s="19"/>
      <c r="T93" s="18"/>
      <c r="U93" s="19"/>
      <c r="V93" s="18"/>
      <c r="W93" s="19"/>
      <c r="X93" s="18"/>
      <c r="Y93" s="19"/>
      <c r="Z93" s="18"/>
      <c r="AA93" s="19"/>
      <c r="AB93" s="18"/>
      <c r="AC93" s="19"/>
      <c r="AD93" s="18"/>
      <c r="AE93" s="19"/>
      <c r="AF93" s="18"/>
      <c r="AG93" s="19"/>
      <c r="AH93" s="18"/>
      <c r="AI93" s="19"/>
      <c r="AJ93" s="18"/>
      <c r="AK93" s="19"/>
      <c r="AL93" s="18"/>
      <c r="AM93" s="19"/>
      <c r="AN93" s="18"/>
      <c r="AO93" s="19"/>
      <c r="AP93" s="18"/>
      <c r="AQ93" s="19"/>
      <c r="AR93" s="18"/>
      <c r="AS93" s="19"/>
      <c r="AT93" s="18"/>
      <c r="AU93" s="19"/>
      <c r="AV93" s="18"/>
      <c r="AW93" s="11"/>
      <c r="AX93" s="11"/>
      <c r="AY93" s="14">
        <f t="shared" si="27"/>
        <v>0</v>
      </c>
    </row>
    <row r="94" spans="1:51" x14ac:dyDescent="0.35">
      <c r="A94" s="8" t="s">
        <v>71</v>
      </c>
      <c r="B94" s="9"/>
      <c r="C94" s="10">
        <f t="shared" ref="C94:AV94" si="28">SUM(C95:C97)</f>
        <v>0</v>
      </c>
      <c r="D94" s="10"/>
      <c r="E94" s="10">
        <f t="shared" si="28"/>
        <v>0</v>
      </c>
      <c r="F94" s="10">
        <f t="shared" si="28"/>
        <v>0</v>
      </c>
      <c r="G94" s="10">
        <f t="shared" si="28"/>
        <v>0</v>
      </c>
      <c r="H94" s="10">
        <f t="shared" si="28"/>
        <v>0</v>
      </c>
      <c r="I94" s="10">
        <f t="shared" si="28"/>
        <v>0</v>
      </c>
      <c r="J94" s="10">
        <f t="shared" si="28"/>
        <v>0</v>
      </c>
      <c r="K94" s="10">
        <f t="shared" si="28"/>
        <v>0</v>
      </c>
      <c r="L94" s="10">
        <f t="shared" si="28"/>
        <v>0</v>
      </c>
      <c r="M94" s="10">
        <f t="shared" si="28"/>
        <v>0</v>
      </c>
      <c r="N94" s="10">
        <f t="shared" si="28"/>
        <v>0</v>
      </c>
      <c r="O94" s="10">
        <f t="shared" si="28"/>
        <v>0</v>
      </c>
      <c r="P94" s="10">
        <f t="shared" si="28"/>
        <v>0</v>
      </c>
      <c r="Q94" s="10">
        <f t="shared" si="28"/>
        <v>0</v>
      </c>
      <c r="R94" s="10">
        <f t="shared" si="28"/>
        <v>0</v>
      </c>
      <c r="S94" s="10">
        <f t="shared" si="28"/>
        <v>0</v>
      </c>
      <c r="T94" s="10">
        <f t="shared" si="28"/>
        <v>0</v>
      </c>
      <c r="U94" s="10">
        <f t="shared" si="28"/>
        <v>0</v>
      </c>
      <c r="V94" s="10">
        <f t="shared" si="28"/>
        <v>0</v>
      </c>
      <c r="W94" s="10">
        <f t="shared" si="28"/>
        <v>0</v>
      </c>
      <c r="X94" s="10">
        <f t="shared" si="28"/>
        <v>0</v>
      </c>
      <c r="Y94" s="10">
        <f t="shared" si="28"/>
        <v>0</v>
      </c>
      <c r="Z94" s="10">
        <f t="shared" si="28"/>
        <v>0</v>
      </c>
      <c r="AA94" s="10">
        <f t="shared" si="28"/>
        <v>0</v>
      </c>
      <c r="AB94" s="10">
        <f t="shared" si="28"/>
        <v>0</v>
      </c>
      <c r="AC94" s="10">
        <f t="shared" si="28"/>
        <v>0</v>
      </c>
      <c r="AD94" s="10">
        <f t="shared" si="28"/>
        <v>0</v>
      </c>
      <c r="AE94" s="10">
        <f t="shared" si="28"/>
        <v>0</v>
      </c>
      <c r="AF94" s="10">
        <f t="shared" si="28"/>
        <v>0</v>
      </c>
      <c r="AG94" s="10">
        <f t="shared" si="28"/>
        <v>0</v>
      </c>
      <c r="AH94" s="10">
        <f t="shared" si="28"/>
        <v>0</v>
      </c>
      <c r="AI94" s="10">
        <f t="shared" si="28"/>
        <v>0</v>
      </c>
      <c r="AJ94" s="10">
        <f t="shared" si="28"/>
        <v>0</v>
      </c>
      <c r="AK94" s="10">
        <f t="shared" si="28"/>
        <v>0</v>
      </c>
      <c r="AL94" s="10">
        <f t="shared" si="28"/>
        <v>0</v>
      </c>
      <c r="AM94" s="10">
        <f t="shared" si="28"/>
        <v>0</v>
      </c>
      <c r="AN94" s="10">
        <f t="shared" si="28"/>
        <v>0</v>
      </c>
      <c r="AO94" s="10">
        <f t="shared" si="28"/>
        <v>0</v>
      </c>
      <c r="AP94" s="10">
        <f t="shared" si="28"/>
        <v>0</v>
      </c>
      <c r="AQ94" s="10">
        <f t="shared" si="28"/>
        <v>0</v>
      </c>
      <c r="AR94" s="10">
        <f t="shared" si="28"/>
        <v>0</v>
      </c>
      <c r="AS94" s="10">
        <f t="shared" si="28"/>
        <v>0</v>
      </c>
      <c r="AT94" s="10">
        <f t="shared" si="28"/>
        <v>0</v>
      </c>
      <c r="AU94" s="10">
        <f t="shared" si="28"/>
        <v>0</v>
      </c>
      <c r="AV94" s="10">
        <f t="shared" si="28"/>
        <v>0</v>
      </c>
      <c r="AY94" s="10">
        <f>SUM(AY95:AY97)</f>
        <v>0</v>
      </c>
    </row>
    <row r="95" spans="1:51" x14ac:dyDescent="0.35">
      <c r="A95" s="12"/>
      <c r="B95" s="21" t="s">
        <v>103</v>
      </c>
      <c r="C95" s="13"/>
      <c r="D95" s="13"/>
      <c r="E95" s="14"/>
      <c r="F95" s="14"/>
      <c r="G95" s="14"/>
      <c r="H95" s="15"/>
      <c r="I95" s="16"/>
      <c r="J95" s="20"/>
      <c r="K95" s="15"/>
      <c r="L95" s="18"/>
      <c r="M95" s="19"/>
      <c r="N95" s="20"/>
      <c r="O95" s="19"/>
      <c r="P95" s="18"/>
      <c r="Q95" s="19"/>
      <c r="R95" s="18"/>
      <c r="S95" s="19"/>
      <c r="T95" s="18"/>
      <c r="U95" s="19"/>
      <c r="V95" s="18"/>
      <c r="W95" s="19"/>
      <c r="X95" s="18"/>
      <c r="Y95" s="19"/>
      <c r="Z95" s="18"/>
      <c r="AA95" s="19"/>
      <c r="AB95" s="18"/>
      <c r="AC95" s="19"/>
      <c r="AD95" s="18"/>
      <c r="AE95" s="19"/>
      <c r="AF95" s="18"/>
      <c r="AG95" s="19"/>
      <c r="AH95" s="18"/>
      <c r="AI95" s="19"/>
      <c r="AJ95" s="18"/>
      <c r="AK95" s="19"/>
      <c r="AL95" s="18"/>
      <c r="AM95" s="19"/>
      <c r="AN95" s="18"/>
      <c r="AO95" s="19"/>
      <c r="AP95" s="18"/>
      <c r="AQ95" s="19"/>
      <c r="AR95" s="18"/>
      <c r="AS95" s="19"/>
      <c r="AT95" s="18"/>
      <c r="AU95" s="19"/>
      <c r="AV95" s="18"/>
      <c r="AY95" s="14">
        <f>E95*0.03</f>
        <v>0</v>
      </c>
    </row>
    <row r="96" spans="1:51" x14ac:dyDescent="0.35">
      <c r="A96" s="12"/>
      <c r="B96" s="21" t="s">
        <v>102</v>
      </c>
      <c r="C96" s="31"/>
      <c r="D96" s="31"/>
      <c r="E96" s="14"/>
      <c r="F96" s="14"/>
      <c r="G96" s="14"/>
      <c r="H96" s="15"/>
      <c r="I96" s="16"/>
      <c r="J96" s="20"/>
      <c r="K96" s="15"/>
      <c r="L96" s="18"/>
      <c r="M96" s="19"/>
      <c r="N96" s="20"/>
      <c r="O96" s="19"/>
      <c r="P96" s="18"/>
      <c r="Q96" s="19"/>
      <c r="R96" s="18"/>
      <c r="S96" s="19"/>
      <c r="T96" s="18"/>
      <c r="U96" s="19"/>
      <c r="V96" s="18"/>
      <c r="W96" s="19"/>
      <c r="X96" s="18"/>
      <c r="Y96" s="19"/>
      <c r="Z96" s="18"/>
      <c r="AA96" s="19"/>
      <c r="AB96" s="18"/>
      <c r="AC96" s="19"/>
      <c r="AD96" s="18"/>
      <c r="AE96" s="19"/>
      <c r="AF96" s="18"/>
      <c r="AG96" s="19"/>
      <c r="AH96" s="18"/>
      <c r="AI96" s="19"/>
      <c r="AJ96" s="18"/>
      <c r="AK96" s="19"/>
      <c r="AL96" s="18"/>
      <c r="AM96" s="19"/>
      <c r="AN96" s="18"/>
      <c r="AO96" s="19"/>
      <c r="AP96" s="18"/>
      <c r="AQ96" s="19"/>
      <c r="AR96" s="18"/>
      <c r="AS96" s="19"/>
      <c r="AT96" s="18"/>
      <c r="AU96" s="19"/>
      <c r="AV96" s="18"/>
      <c r="AY96" s="14">
        <f t="shared" ref="AY96:AY97" si="29">E96*0.03</f>
        <v>0</v>
      </c>
    </row>
    <row r="97" spans="1:51" x14ac:dyDescent="0.35">
      <c r="A97" s="12"/>
      <c r="B97" s="21" t="s">
        <v>89</v>
      </c>
      <c r="C97" s="31"/>
      <c r="D97" s="31"/>
      <c r="E97" s="14"/>
      <c r="F97" s="14"/>
      <c r="G97" s="14"/>
      <c r="H97" s="15"/>
      <c r="I97" s="16"/>
      <c r="J97" s="20"/>
      <c r="K97" s="15"/>
      <c r="L97" s="18"/>
      <c r="M97" s="19"/>
      <c r="N97" s="20"/>
      <c r="O97" s="19"/>
      <c r="P97" s="18"/>
      <c r="Q97" s="19"/>
      <c r="R97" s="18"/>
      <c r="S97" s="19"/>
      <c r="T97" s="18"/>
      <c r="U97" s="19"/>
      <c r="V97" s="18"/>
      <c r="W97" s="19"/>
      <c r="X97" s="18"/>
      <c r="Y97" s="19"/>
      <c r="Z97" s="18"/>
      <c r="AA97" s="19"/>
      <c r="AB97" s="18"/>
      <c r="AC97" s="19"/>
      <c r="AD97" s="18"/>
      <c r="AE97" s="19"/>
      <c r="AF97" s="18"/>
      <c r="AG97" s="19"/>
      <c r="AH97" s="18"/>
      <c r="AI97" s="19"/>
      <c r="AJ97" s="18"/>
      <c r="AK97" s="19"/>
      <c r="AL97" s="18"/>
      <c r="AM97" s="19"/>
      <c r="AN97" s="18"/>
      <c r="AO97" s="19"/>
      <c r="AP97" s="18"/>
      <c r="AQ97" s="19"/>
      <c r="AR97" s="18"/>
      <c r="AS97" s="19"/>
      <c r="AT97" s="18"/>
      <c r="AU97" s="19"/>
      <c r="AV97" s="18"/>
      <c r="AW97" s="11"/>
      <c r="AX97" s="11"/>
      <c r="AY97" s="14">
        <f t="shared" si="29"/>
        <v>0</v>
      </c>
    </row>
    <row r="98" spans="1:51" x14ac:dyDescent="0.35">
      <c r="A98" s="8" t="s">
        <v>72</v>
      </c>
      <c r="B98" s="9"/>
      <c r="C98" s="10">
        <f t="shared" ref="C98:AV98" si="30">SUM(C99:C100)</f>
        <v>0</v>
      </c>
      <c r="D98" s="10"/>
      <c r="E98" s="10">
        <f t="shared" si="30"/>
        <v>0</v>
      </c>
      <c r="F98" s="10">
        <f t="shared" si="30"/>
        <v>0</v>
      </c>
      <c r="G98" s="10">
        <f t="shared" si="30"/>
        <v>0</v>
      </c>
      <c r="H98" s="10">
        <f t="shared" si="30"/>
        <v>0</v>
      </c>
      <c r="I98" s="10">
        <f t="shared" si="30"/>
        <v>0</v>
      </c>
      <c r="J98" s="10">
        <f t="shared" si="30"/>
        <v>0</v>
      </c>
      <c r="K98" s="10">
        <f t="shared" si="30"/>
        <v>0</v>
      </c>
      <c r="L98" s="10">
        <f t="shared" si="30"/>
        <v>0</v>
      </c>
      <c r="M98" s="10">
        <f t="shared" si="30"/>
        <v>0</v>
      </c>
      <c r="N98" s="10">
        <f t="shared" si="30"/>
        <v>0</v>
      </c>
      <c r="O98" s="10">
        <f t="shared" si="30"/>
        <v>0</v>
      </c>
      <c r="P98" s="10">
        <f t="shared" si="30"/>
        <v>0</v>
      </c>
      <c r="Q98" s="10">
        <f t="shared" si="30"/>
        <v>0</v>
      </c>
      <c r="R98" s="10">
        <f t="shared" si="30"/>
        <v>0</v>
      </c>
      <c r="S98" s="10">
        <f t="shared" si="30"/>
        <v>0</v>
      </c>
      <c r="T98" s="10">
        <f t="shared" si="30"/>
        <v>0</v>
      </c>
      <c r="U98" s="10">
        <f t="shared" si="30"/>
        <v>0</v>
      </c>
      <c r="V98" s="10">
        <f t="shared" si="30"/>
        <v>0</v>
      </c>
      <c r="W98" s="10">
        <f t="shared" si="30"/>
        <v>0</v>
      </c>
      <c r="X98" s="10">
        <f t="shared" si="30"/>
        <v>0</v>
      </c>
      <c r="Y98" s="10">
        <f t="shared" si="30"/>
        <v>0</v>
      </c>
      <c r="Z98" s="10">
        <f t="shared" si="30"/>
        <v>0</v>
      </c>
      <c r="AA98" s="10">
        <f t="shared" si="30"/>
        <v>0</v>
      </c>
      <c r="AB98" s="10">
        <f t="shared" si="30"/>
        <v>0</v>
      </c>
      <c r="AC98" s="10">
        <f t="shared" si="30"/>
        <v>0</v>
      </c>
      <c r="AD98" s="10">
        <f t="shared" si="30"/>
        <v>0</v>
      </c>
      <c r="AE98" s="10">
        <f t="shared" si="30"/>
        <v>0</v>
      </c>
      <c r="AF98" s="10">
        <f t="shared" si="30"/>
        <v>0</v>
      </c>
      <c r="AG98" s="10">
        <f t="shared" si="30"/>
        <v>0</v>
      </c>
      <c r="AH98" s="10">
        <f t="shared" si="30"/>
        <v>0</v>
      </c>
      <c r="AI98" s="10">
        <f t="shared" si="30"/>
        <v>0</v>
      </c>
      <c r="AJ98" s="10">
        <f t="shared" si="30"/>
        <v>0</v>
      </c>
      <c r="AK98" s="10">
        <f t="shared" si="30"/>
        <v>0</v>
      </c>
      <c r="AL98" s="10">
        <f t="shared" si="30"/>
        <v>0</v>
      </c>
      <c r="AM98" s="10">
        <f t="shared" si="30"/>
        <v>0</v>
      </c>
      <c r="AN98" s="10">
        <f t="shared" si="30"/>
        <v>0</v>
      </c>
      <c r="AO98" s="10">
        <f t="shared" si="30"/>
        <v>0</v>
      </c>
      <c r="AP98" s="10">
        <f t="shared" si="30"/>
        <v>0</v>
      </c>
      <c r="AQ98" s="10">
        <f t="shared" si="30"/>
        <v>0</v>
      </c>
      <c r="AR98" s="10">
        <f t="shared" si="30"/>
        <v>0</v>
      </c>
      <c r="AS98" s="10">
        <f t="shared" si="30"/>
        <v>0</v>
      </c>
      <c r="AT98" s="10">
        <f t="shared" si="30"/>
        <v>0</v>
      </c>
      <c r="AU98" s="10">
        <f t="shared" si="30"/>
        <v>0</v>
      </c>
      <c r="AV98" s="10">
        <f t="shared" si="30"/>
        <v>0</v>
      </c>
      <c r="AY98" s="10">
        <f>SUM(AY99:AY100)</f>
        <v>0</v>
      </c>
    </row>
    <row r="99" spans="1:51" x14ac:dyDescent="0.35">
      <c r="A99" s="12"/>
      <c r="B99" s="21" t="s">
        <v>103</v>
      </c>
      <c r="C99" s="13"/>
      <c r="D99" s="13"/>
      <c r="E99" s="14"/>
      <c r="F99" s="14"/>
      <c r="G99" s="14"/>
      <c r="H99" s="15"/>
      <c r="I99" s="16"/>
      <c r="J99" s="20"/>
      <c r="K99" s="15"/>
      <c r="L99" s="18"/>
      <c r="M99" s="19"/>
      <c r="N99" s="20"/>
      <c r="O99" s="19"/>
      <c r="P99" s="18"/>
      <c r="Q99" s="19"/>
      <c r="R99" s="18"/>
      <c r="S99" s="19"/>
      <c r="T99" s="18"/>
      <c r="U99" s="19"/>
      <c r="V99" s="18"/>
      <c r="W99" s="19"/>
      <c r="X99" s="18"/>
      <c r="Y99" s="19"/>
      <c r="Z99" s="18"/>
      <c r="AA99" s="19"/>
      <c r="AB99" s="18"/>
      <c r="AC99" s="19"/>
      <c r="AD99" s="18"/>
      <c r="AE99" s="19"/>
      <c r="AF99" s="18"/>
      <c r="AG99" s="19"/>
      <c r="AH99" s="18"/>
      <c r="AI99" s="19"/>
      <c r="AJ99" s="18"/>
      <c r="AK99" s="19"/>
      <c r="AL99" s="18"/>
      <c r="AM99" s="19"/>
      <c r="AN99" s="18"/>
      <c r="AO99" s="19"/>
      <c r="AP99" s="18"/>
      <c r="AQ99" s="19"/>
      <c r="AR99" s="18"/>
      <c r="AS99" s="19"/>
      <c r="AT99" s="18"/>
      <c r="AU99" s="19"/>
      <c r="AV99" s="18"/>
      <c r="AY99" s="14">
        <f>E99*0.03</f>
        <v>0</v>
      </c>
    </row>
    <row r="100" spans="1:51" x14ac:dyDescent="0.35">
      <c r="A100" s="12"/>
      <c r="B100" s="21" t="s">
        <v>89</v>
      </c>
      <c r="C100" s="31"/>
      <c r="D100" s="31"/>
      <c r="E100" s="14"/>
      <c r="F100" s="14"/>
      <c r="G100" s="14"/>
      <c r="H100" s="15"/>
      <c r="I100" s="16"/>
      <c r="J100" s="20"/>
      <c r="K100" s="15"/>
      <c r="L100" s="18"/>
      <c r="M100" s="19"/>
      <c r="N100" s="20"/>
      <c r="O100" s="19"/>
      <c r="P100" s="18"/>
      <c r="Q100" s="19"/>
      <c r="R100" s="18"/>
      <c r="S100" s="19"/>
      <c r="T100" s="18"/>
      <c r="U100" s="19"/>
      <c r="V100" s="18"/>
      <c r="W100" s="19"/>
      <c r="X100" s="18"/>
      <c r="Y100" s="19"/>
      <c r="Z100" s="18"/>
      <c r="AA100" s="19"/>
      <c r="AB100" s="18"/>
      <c r="AC100" s="19"/>
      <c r="AD100" s="18"/>
      <c r="AE100" s="19"/>
      <c r="AF100" s="18"/>
      <c r="AG100" s="19"/>
      <c r="AH100" s="18"/>
      <c r="AI100" s="19"/>
      <c r="AJ100" s="18"/>
      <c r="AK100" s="19"/>
      <c r="AL100" s="18"/>
      <c r="AM100" s="19"/>
      <c r="AN100" s="18"/>
      <c r="AO100" s="19"/>
      <c r="AP100" s="18"/>
      <c r="AQ100" s="19"/>
      <c r="AR100" s="18"/>
      <c r="AS100" s="19"/>
      <c r="AT100" s="18"/>
      <c r="AU100" s="19"/>
      <c r="AV100" s="18"/>
      <c r="AW100" s="11"/>
      <c r="AX100" s="11"/>
      <c r="AY100" s="14">
        <f>E100*0.03</f>
        <v>0</v>
      </c>
    </row>
    <row r="101" spans="1:51" x14ac:dyDescent="0.35">
      <c r="A101" s="8" t="s">
        <v>73</v>
      </c>
      <c r="B101" s="33"/>
      <c r="C101" s="10">
        <f t="shared" ref="C101:AV101" si="31">SUM(C102:C103)</f>
        <v>0</v>
      </c>
      <c r="D101" s="10"/>
      <c r="E101" s="10">
        <f t="shared" si="31"/>
        <v>0</v>
      </c>
      <c r="F101" s="10">
        <f t="shared" si="31"/>
        <v>0</v>
      </c>
      <c r="G101" s="10">
        <f t="shared" si="31"/>
        <v>0</v>
      </c>
      <c r="H101" s="10">
        <f t="shared" si="31"/>
        <v>0</v>
      </c>
      <c r="I101" s="10">
        <f t="shared" si="31"/>
        <v>0</v>
      </c>
      <c r="J101" s="10">
        <f t="shared" si="31"/>
        <v>0</v>
      </c>
      <c r="K101" s="10">
        <f t="shared" si="31"/>
        <v>0</v>
      </c>
      <c r="L101" s="10">
        <f t="shared" si="31"/>
        <v>0</v>
      </c>
      <c r="M101" s="10">
        <f t="shared" si="31"/>
        <v>0</v>
      </c>
      <c r="N101" s="10">
        <f t="shared" si="31"/>
        <v>0</v>
      </c>
      <c r="O101" s="10">
        <f t="shared" si="31"/>
        <v>0</v>
      </c>
      <c r="P101" s="10">
        <f t="shared" si="31"/>
        <v>0</v>
      </c>
      <c r="Q101" s="10">
        <f t="shared" si="31"/>
        <v>0</v>
      </c>
      <c r="R101" s="10">
        <f t="shared" si="31"/>
        <v>0</v>
      </c>
      <c r="S101" s="10">
        <f t="shared" si="31"/>
        <v>0</v>
      </c>
      <c r="T101" s="10">
        <f t="shared" si="31"/>
        <v>0</v>
      </c>
      <c r="U101" s="10">
        <f t="shared" si="31"/>
        <v>0</v>
      </c>
      <c r="V101" s="10">
        <f t="shared" si="31"/>
        <v>0</v>
      </c>
      <c r="W101" s="10">
        <f t="shared" si="31"/>
        <v>0</v>
      </c>
      <c r="X101" s="10">
        <f t="shared" si="31"/>
        <v>0</v>
      </c>
      <c r="Y101" s="10">
        <f t="shared" si="31"/>
        <v>0</v>
      </c>
      <c r="Z101" s="10">
        <f t="shared" si="31"/>
        <v>0</v>
      </c>
      <c r="AA101" s="10">
        <f t="shared" si="31"/>
        <v>0</v>
      </c>
      <c r="AB101" s="10">
        <f t="shared" si="31"/>
        <v>0</v>
      </c>
      <c r="AC101" s="10">
        <f t="shared" si="31"/>
        <v>0</v>
      </c>
      <c r="AD101" s="10">
        <f t="shared" si="31"/>
        <v>0</v>
      </c>
      <c r="AE101" s="10">
        <f t="shared" si="31"/>
        <v>0</v>
      </c>
      <c r="AF101" s="10">
        <f t="shared" si="31"/>
        <v>0</v>
      </c>
      <c r="AG101" s="10">
        <f t="shared" si="31"/>
        <v>0</v>
      </c>
      <c r="AH101" s="10">
        <f t="shared" si="31"/>
        <v>0</v>
      </c>
      <c r="AI101" s="10">
        <f t="shared" si="31"/>
        <v>0</v>
      </c>
      <c r="AJ101" s="10">
        <f t="shared" si="31"/>
        <v>0</v>
      </c>
      <c r="AK101" s="10">
        <f t="shared" si="31"/>
        <v>0</v>
      </c>
      <c r="AL101" s="10">
        <f t="shared" si="31"/>
        <v>0</v>
      </c>
      <c r="AM101" s="10">
        <f t="shared" si="31"/>
        <v>0</v>
      </c>
      <c r="AN101" s="10">
        <f t="shared" si="31"/>
        <v>0</v>
      </c>
      <c r="AO101" s="10">
        <f t="shared" si="31"/>
        <v>0</v>
      </c>
      <c r="AP101" s="10">
        <f t="shared" si="31"/>
        <v>0</v>
      </c>
      <c r="AQ101" s="10">
        <f t="shared" si="31"/>
        <v>0</v>
      </c>
      <c r="AR101" s="10">
        <f t="shared" si="31"/>
        <v>0</v>
      </c>
      <c r="AS101" s="10">
        <f t="shared" si="31"/>
        <v>0</v>
      </c>
      <c r="AT101" s="10">
        <f t="shared" si="31"/>
        <v>0</v>
      </c>
      <c r="AU101" s="10">
        <f t="shared" si="31"/>
        <v>0</v>
      </c>
      <c r="AV101" s="10">
        <f t="shared" si="31"/>
        <v>0</v>
      </c>
      <c r="AY101" s="10">
        <f>SUM(AY102:AY103)</f>
        <v>0</v>
      </c>
    </row>
    <row r="102" spans="1:51" x14ac:dyDescent="0.35">
      <c r="A102" s="67"/>
      <c r="B102" s="34" t="s">
        <v>94</v>
      </c>
      <c r="C102" s="13"/>
      <c r="D102" s="13"/>
      <c r="E102" s="14"/>
      <c r="F102" s="14"/>
      <c r="G102" s="14"/>
      <c r="H102" s="15"/>
      <c r="I102" s="16"/>
      <c r="J102" s="20"/>
      <c r="K102" s="15"/>
      <c r="L102" s="18"/>
      <c r="M102" s="19"/>
      <c r="N102" s="20"/>
      <c r="O102" s="19"/>
      <c r="P102" s="18"/>
      <c r="Q102" s="19"/>
      <c r="R102" s="18"/>
      <c r="S102" s="19"/>
      <c r="T102" s="18"/>
      <c r="U102" s="19"/>
      <c r="V102" s="18"/>
      <c r="W102" s="19"/>
      <c r="X102" s="18"/>
      <c r="Y102" s="19"/>
      <c r="Z102" s="18"/>
      <c r="AA102" s="19"/>
      <c r="AB102" s="18"/>
      <c r="AC102" s="19"/>
      <c r="AD102" s="18"/>
      <c r="AE102" s="19"/>
      <c r="AF102" s="18"/>
      <c r="AG102" s="19"/>
      <c r="AH102" s="18"/>
      <c r="AI102" s="19"/>
      <c r="AJ102" s="18"/>
      <c r="AK102" s="19"/>
      <c r="AL102" s="18"/>
      <c r="AM102" s="19"/>
      <c r="AN102" s="18"/>
      <c r="AO102" s="19"/>
      <c r="AP102" s="18"/>
      <c r="AQ102" s="19"/>
      <c r="AR102" s="18"/>
      <c r="AS102" s="19"/>
      <c r="AT102" s="18"/>
      <c r="AU102" s="19"/>
      <c r="AV102" s="18"/>
      <c r="AY102" s="14">
        <f>E102*0.03</f>
        <v>0</v>
      </c>
    </row>
    <row r="103" spans="1:51" x14ac:dyDescent="0.35">
      <c r="A103" s="67"/>
      <c r="B103" s="21" t="s">
        <v>89</v>
      </c>
      <c r="C103" s="35"/>
      <c r="D103" s="35"/>
      <c r="E103" s="36"/>
      <c r="F103" s="36"/>
      <c r="G103" s="14"/>
      <c r="H103" s="15"/>
      <c r="I103" s="16"/>
      <c r="J103" s="37"/>
      <c r="K103" s="38"/>
      <c r="L103" s="37"/>
      <c r="M103" s="38"/>
      <c r="N103" s="37"/>
      <c r="O103" s="38"/>
      <c r="P103" s="37"/>
      <c r="Q103" s="38"/>
      <c r="R103" s="37"/>
      <c r="S103" s="38"/>
      <c r="T103" s="37"/>
      <c r="U103" s="38"/>
      <c r="V103" s="37"/>
      <c r="W103" s="38"/>
      <c r="X103" s="37"/>
      <c r="Y103" s="38"/>
      <c r="Z103" s="37"/>
      <c r="AA103" s="38"/>
      <c r="AB103" s="37"/>
      <c r="AC103" s="38"/>
      <c r="AD103" s="37"/>
      <c r="AE103" s="38"/>
      <c r="AF103" s="37"/>
      <c r="AG103" s="38"/>
      <c r="AH103" s="37"/>
      <c r="AI103" s="38"/>
      <c r="AJ103" s="37"/>
      <c r="AK103" s="38"/>
      <c r="AL103" s="37"/>
      <c r="AM103" s="38"/>
      <c r="AN103" s="37"/>
      <c r="AO103" s="38"/>
      <c r="AP103" s="37"/>
      <c r="AQ103" s="38"/>
      <c r="AR103" s="37"/>
      <c r="AS103" s="38"/>
      <c r="AT103" s="37"/>
      <c r="AU103" s="38"/>
      <c r="AV103" s="37"/>
      <c r="AW103" s="11"/>
      <c r="AX103" s="11"/>
      <c r="AY103" s="14">
        <f>E103*0.03</f>
        <v>0</v>
      </c>
    </row>
    <row r="104" spans="1:51" x14ac:dyDescent="0.35">
      <c r="A104" s="8" t="s">
        <v>74</v>
      </c>
      <c r="B104" s="33"/>
      <c r="C104" s="10">
        <f t="shared" ref="C104:AV104" si="32">SUM(C105:C105)</f>
        <v>0</v>
      </c>
      <c r="D104" s="10"/>
      <c r="E104" s="10">
        <f t="shared" si="32"/>
        <v>0</v>
      </c>
      <c r="F104" s="10">
        <f t="shared" si="32"/>
        <v>0</v>
      </c>
      <c r="G104" s="10">
        <f t="shared" si="32"/>
        <v>0</v>
      </c>
      <c r="H104" s="10">
        <f t="shared" si="32"/>
        <v>0</v>
      </c>
      <c r="I104" s="10">
        <f t="shared" si="32"/>
        <v>0</v>
      </c>
      <c r="J104" s="10">
        <f t="shared" si="32"/>
        <v>0</v>
      </c>
      <c r="K104" s="10">
        <f t="shared" si="32"/>
        <v>0</v>
      </c>
      <c r="L104" s="10">
        <f t="shared" si="32"/>
        <v>0</v>
      </c>
      <c r="M104" s="10">
        <f t="shared" si="32"/>
        <v>0</v>
      </c>
      <c r="N104" s="10">
        <f t="shared" si="32"/>
        <v>0</v>
      </c>
      <c r="O104" s="10">
        <f t="shared" si="32"/>
        <v>0</v>
      </c>
      <c r="P104" s="10">
        <f t="shared" si="32"/>
        <v>0</v>
      </c>
      <c r="Q104" s="10">
        <f t="shared" si="32"/>
        <v>0</v>
      </c>
      <c r="R104" s="10">
        <f t="shared" si="32"/>
        <v>0</v>
      </c>
      <c r="S104" s="10">
        <f t="shared" si="32"/>
        <v>0</v>
      </c>
      <c r="T104" s="10">
        <f t="shared" si="32"/>
        <v>0</v>
      </c>
      <c r="U104" s="10">
        <f t="shared" si="32"/>
        <v>0</v>
      </c>
      <c r="V104" s="10">
        <f t="shared" si="32"/>
        <v>0</v>
      </c>
      <c r="W104" s="10">
        <f t="shared" si="32"/>
        <v>0</v>
      </c>
      <c r="X104" s="10">
        <f t="shared" si="32"/>
        <v>0</v>
      </c>
      <c r="Y104" s="10">
        <f t="shared" si="32"/>
        <v>0</v>
      </c>
      <c r="Z104" s="10">
        <f t="shared" si="32"/>
        <v>0</v>
      </c>
      <c r="AA104" s="10">
        <f t="shared" si="32"/>
        <v>0</v>
      </c>
      <c r="AB104" s="10">
        <f t="shared" si="32"/>
        <v>0</v>
      </c>
      <c r="AC104" s="10">
        <f t="shared" si="32"/>
        <v>0</v>
      </c>
      <c r="AD104" s="10">
        <f t="shared" si="32"/>
        <v>0</v>
      </c>
      <c r="AE104" s="10">
        <f t="shared" si="32"/>
        <v>0</v>
      </c>
      <c r="AF104" s="10">
        <f t="shared" si="32"/>
        <v>0</v>
      </c>
      <c r="AG104" s="10">
        <f t="shared" si="32"/>
        <v>0</v>
      </c>
      <c r="AH104" s="10">
        <f t="shared" si="32"/>
        <v>0</v>
      </c>
      <c r="AI104" s="10">
        <f t="shared" si="32"/>
        <v>0</v>
      </c>
      <c r="AJ104" s="10">
        <f t="shared" si="32"/>
        <v>0</v>
      </c>
      <c r="AK104" s="10">
        <f t="shared" si="32"/>
        <v>0</v>
      </c>
      <c r="AL104" s="10">
        <f t="shared" si="32"/>
        <v>0</v>
      </c>
      <c r="AM104" s="10">
        <f t="shared" si="32"/>
        <v>0</v>
      </c>
      <c r="AN104" s="10">
        <f t="shared" si="32"/>
        <v>0</v>
      </c>
      <c r="AO104" s="10">
        <f t="shared" si="32"/>
        <v>0</v>
      </c>
      <c r="AP104" s="10">
        <f t="shared" si="32"/>
        <v>0</v>
      </c>
      <c r="AQ104" s="10">
        <f t="shared" si="32"/>
        <v>0</v>
      </c>
      <c r="AR104" s="10">
        <f t="shared" si="32"/>
        <v>0</v>
      </c>
      <c r="AS104" s="10">
        <f t="shared" si="32"/>
        <v>0</v>
      </c>
      <c r="AT104" s="10">
        <f t="shared" si="32"/>
        <v>0</v>
      </c>
      <c r="AU104" s="10">
        <f t="shared" si="32"/>
        <v>0</v>
      </c>
      <c r="AV104" s="10">
        <f t="shared" si="32"/>
        <v>0</v>
      </c>
      <c r="AY104" s="10">
        <f>SUM(AY105:AY106)</f>
        <v>0</v>
      </c>
    </row>
    <row r="105" spans="1:51" x14ac:dyDescent="0.35">
      <c r="A105" s="67"/>
      <c r="B105" s="34" t="s">
        <v>94</v>
      </c>
      <c r="C105" s="13"/>
      <c r="D105" s="13"/>
      <c r="E105" s="14"/>
      <c r="F105" s="14"/>
      <c r="G105" s="14"/>
      <c r="H105" s="15"/>
      <c r="I105" s="16"/>
      <c r="J105" s="20"/>
      <c r="K105" s="15"/>
      <c r="L105" s="18"/>
      <c r="M105" s="19"/>
      <c r="N105" s="20"/>
      <c r="O105" s="19"/>
      <c r="P105" s="18"/>
      <c r="Q105" s="19"/>
      <c r="R105" s="18"/>
      <c r="S105" s="19"/>
      <c r="T105" s="18"/>
      <c r="U105" s="19"/>
      <c r="V105" s="18"/>
      <c r="W105" s="19"/>
      <c r="X105" s="18"/>
      <c r="Y105" s="19"/>
      <c r="Z105" s="18"/>
      <c r="AA105" s="19"/>
      <c r="AB105" s="18"/>
      <c r="AC105" s="19"/>
      <c r="AD105" s="18"/>
      <c r="AE105" s="19"/>
      <c r="AF105" s="18"/>
      <c r="AG105" s="19"/>
      <c r="AH105" s="18"/>
      <c r="AI105" s="19"/>
      <c r="AJ105" s="18"/>
      <c r="AK105" s="19"/>
      <c r="AL105" s="18"/>
      <c r="AM105" s="19"/>
      <c r="AN105" s="18"/>
      <c r="AO105" s="19"/>
      <c r="AP105" s="18"/>
      <c r="AQ105" s="19"/>
      <c r="AR105" s="18"/>
      <c r="AS105" s="19"/>
      <c r="AT105" s="18"/>
      <c r="AU105" s="19"/>
      <c r="AV105" s="18"/>
      <c r="AY105" s="14">
        <f>E105*0.03</f>
        <v>0</v>
      </c>
    </row>
    <row r="106" spans="1:51" x14ac:dyDescent="0.35">
      <c r="A106" s="67"/>
      <c r="B106" s="38"/>
      <c r="C106" s="35"/>
      <c r="D106" s="35"/>
      <c r="E106" s="36"/>
      <c r="F106" s="36"/>
      <c r="G106" s="14"/>
      <c r="H106" s="15"/>
      <c r="I106" s="39"/>
      <c r="J106" s="37"/>
      <c r="K106" s="38"/>
      <c r="L106" s="37"/>
      <c r="M106" s="38"/>
      <c r="N106" s="37"/>
      <c r="O106" s="38"/>
      <c r="P106" s="37"/>
      <c r="Q106" s="38"/>
      <c r="R106" s="37"/>
      <c r="S106" s="38"/>
      <c r="T106" s="37"/>
      <c r="U106" s="38"/>
      <c r="V106" s="37"/>
      <c r="W106" s="38"/>
      <c r="X106" s="37"/>
      <c r="Y106" s="38"/>
      <c r="Z106" s="37"/>
      <c r="AA106" s="38"/>
      <c r="AB106" s="37"/>
      <c r="AC106" s="38"/>
      <c r="AD106" s="37"/>
      <c r="AE106" s="38"/>
      <c r="AF106" s="37"/>
      <c r="AG106" s="38"/>
      <c r="AH106" s="37"/>
      <c r="AI106" s="38"/>
      <c r="AJ106" s="37"/>
      <c r="AK106" s="38"/>
      <c r="AL106" s="37"/>
      <c r="AM106" s="38"/>
      <c r="AN106" s="37"/>
      <c r="AO106" s="38"/>
      <c r="AP106" s="37"/>
      <c r="AQ106" s="38"/>
      <c r="AR106" s="37"/>
      <c r="AS106" s="38"/>
      <c r="AT106" s="37"/>
      <c r="AU106" s="38"/>
      <c r="AV106" s="37"/>
      <c r="AW106" s="11"/>
      <c r="AX106" s="11"/>
      <c r="AY106" s="14">
        <f>E106*0.03</f>
        <v>0</v>
      </c>
    </row>
    <row r="107" spans="1:51" ht="15.75" customHeight="1" x14ac:dyDescent="0.35">
      <c r="A107" s="32" t="s">
        <v>49</v>
      </c>
      <c r="B107" s="40"/>
      <c r="C107" s="10">
        <f>SUM(C5:C7,C12:C26,C28:C35,C37:C43,C45:C51,C53:C59,C61:C67,C69:C74,C76:C80,C82:C85,C87:C89,C91:C93,C95:C97,C99:C100,C102:C103,C105:C106,C9:C10)</f>
        <v>84038865.675738752</v>
      </c>
      <c r="D107" s="10">
        <f t="shared" ref="D107:AV107" si="33">SUM(D5:D7,D12:D26,D28:D34,D37:D43,D45:D51,D53:D59,D61:D67,D69:D74,D76:D80,D82:D85,D87:D89,D91:D93,D95:D97,D99:D100,D102:D103,D105:D106,D9:D10)</f>
        <v>401142.41999999993</v>
      </c>
      <c r="E107" s="10">
        <f>SUM(E5:E7,E12:E26,E28:E34,E37:E43,E45:E51,E53:E59,E61:E67,E69:E74,E76:E80,E82:E85,E87:E89,E91:E93,E95:E97,E99:E100,E102:E103,E105:E106,E9:E10)</f>
        <v>41848421.807869375</v>
      </c>
      <c r="F107" s="10">
        <f t="shared" si="33"/>
        <v>17167113.935147747</v>
      </c>
      <c r="G107" s="10">
        <f>SUM(G5:G7,G12:G26,G28:G34,G37:G43,G45:G51,G53:G59,G61:G67,G69:G74,G76:G80,G82:G85,G87:G89,G91:G93,G95:G97,G99:G100,G102:G103,G105:G106,G9:G10)</f>
        <v>24699839.666721627</v>
      </c>
      <c r="H107" s="10">
        <f>SUM(H5:H7,H12:H26,H28:H34,H37:H43,H45:H51,H53:H59,H61:H67,H69:H74,H76:H80,H82:H85,H87:H89,H91:H93,H95:H97,H99:H100,H102:H103,H105:H106,H9:H10)</f>
        <v>1030563.29781</v>
      </c>
      <c r="I107" s="10">
        <f>SUM(I5:I7,I12:I26,I28:I34,I37:I43,I45:I51,I53:I59,I61:I67,I69:I74,I76:I80,I82:I85,I87:I89,I91:I93,I95:I97,I99:I100,I102:I103,I105:I106,I9:I10)</f>
        <v>23021580.464311626</v>
      </c>
      <c r="J107" s="10">
        <f t="shared" si="33"/>
        <v>404507.4483008075</v>
      </c>
      <c r="K107" s="10">
        <f>SUM(K5:K7,K12:K26,K28:K34,K37:K43,K45:K51,K53:K59,K61:K67,K69:K74,K76:K80,K82:K85,K87:K89,K91:K93,K95:K97,K99:K100,K102:K103,K105:K106,K9:K10)</f>
        <v>976072.53822432819</v>
      </c>
      <c r="L107" s="10">
        <f>SUM(L5:L7,L12:L26,L28:L34,L37:L43,L45:L51,L53:L59,L61:L67,L69:L74,L76:L80,L82:L85,L87:L89,L91:L93,L95:L97,L99:L100,L102:L103,L105:L106,L9:L10)</f>
        <v>632862.94629765232</v>
      </c>
      <c r="M107" s="10">
        <f t="shared" si="33"/>
        <v>885595.91342277848</v>
      </c>
      <c r="N107" s="10">
        <f t="shared" si="33"/>
        <v>1253113.8066322636</v>
      </c>
      <c r="O107" s="10">
        <f>SUM(O5:O7,O12:O26,O28:O34,O37:O43,O45:O51,O53:O59,O61:O67,O69:O74,O76:O80,O82:O85,O87:O89,O91:O93,O95:O97,O99:O100,O102:O103,O105:O106,O9:O10)</f>
        <v>580978.34904400411</v>
      </c>
      <c r="P107" s="10">
        <f>SUM(P5:P7,P12:P26,P28:P34,P37:P43,P45:P51,P53:P59,P61:P67,P69:P74,P76:P80,P82:P85,P87:P89,P91:P93,P95:P97,P99:P100,P102:P103,P105:P106,P9:P10)</f>
        <v>387999.07184990082</v>
      </c>
      <c r="Q107" s="10">
        <f t="shared" si="33"/>
        <v>201514.07164797751</v>
      </c>
      <c r="R107" s="10">
        <f t="shared" si="33"/>
        <v>843366.01054891723</v>
      </c>
      <c r="S107" s="10">
        <f t="shared" si="33"/>
        <v>297448.31166588049</v>
      </c>
      <c r="T107" s="10">
        <f t="shared" si="33"/>
        <v>474769.36894810421</v>
      </c>
      <c r="U107" s="10">
        <f t="shared" si="33"/>
        <v>351135.19438552135</v>
      </c>
      <c r="V107" s="10">
        <f t="shared" si="33"/>
        <v>926885.57255599031</v>
      </c>
      <c r="W107" s="10">
        <f t="shared" si="33"/>
        <v>1202943.7472664532</v>
      </c>
      <c r="X107" s="10">
        <f t="shared" si="33"/>
        <v>52627.863167469739</v>
      </c>
      <c r="Y107" s="10">
        <f t="shared" si="33"/>
        <v>504912.98385759123</v>
      </c>
      <c r="Z107" s="10">
        <f t="shared" si="33"/>
        <v>1046234.6258439024</v>
      </c>
      <c r="AA107" s="10">
        <f t="shared" si="33"/>
        <v>520618.55897133425</v>
      </c>
      <c r="AB107" s="10">
        <f t="shared" si="33"/>
        <v>50424.725147325902</v>
      </c>
      <c r="AC107" s="10">
        <f t="shared" si="33"/>
        <v>925924.34343583207</v>
      </c>
      <c r="AD107" s="10">
        <f t="shared" si="33"/>
        <v>1632546.3655432267</v>
      </c>
      <c r="AE107" s="10">
        <f t="shared" si="33"/>
        <v>307262.0399268145</v>
      </c>
      <c r="AF107" s="10">
        <f t="shared" si="33"/>
        <v>1734037.148199857</v>
      </c>
      <c r="AG107" s="10">
        <f t="shared" si="33"/>
        <v>148910.96095976993</v>
      </c>
      <c r="AH107" s="10">
        <f t="shared" si="33"/>
        <v>105139.15287753238</v>
      </c>
      <c r="AI107" s="10">
        <f t="shared" si="33"/>
        <v>474542.44560311537</v>
      </c>
      <c r="AJ107" s="10">
        <f t="shared" si="33"/>
        <v>647909.2089574947</v>
      </c>
      <c r="AK107" s="10">
        <f t="shared" si="33"/>
        <v>442171.84723300155</v>
      </c>
      <c r="AL107" s="10">
        <f t="shared" si="33"/>
        <v>890355.11255848058</v>
      </c>
      <c r="AM107" s="10">
        <f t="shared" si="33"/>
        <v>536372.32372826606</v>
      </c>
      <c r="AN107" s="10">
        <f t="shared" si="33"/>
        <v>15991.62414590345</v>
      </c>
      <c r="AO107" s="10">
        <f t="shared" si="33"/>
        <v>556510.79195915547</v>
      </c>
      <c r="AP107" s="10">
        <f t="shared" si="33"/>
        <v>650084.89526770171</v>
      </c>
      <c r="AQ107" s="10">
        <f t="shared" si="33"/>
        <v>677395.57559589855</v>
      </c>
      <c r="AR107" s="10">
        <f t="shared" si="33"/>
        <v>61190.959277908565</v>
      </c>
      <c r="AS107" s="10">
        <f t="shared" si="33"/>
        <v>371197.61591135059</v>
      </c>
      <c r="AT107" s="10">
        <f t="shared" si="33"/>
        <v>46603.482848168751</v>
      </c>
      <c r="AU107" s="10">
        <f t="shared" si="33"/>
        <v>1636145.5065268681</v>
      </c>
      <c r="AV107" s="10">
        <f t="shared" si="33"/>
        <v>503320.08362898621</v>
      </c>
      <c r="AY107" s="10">
        <f>SUM(AY4,AY8,AY11,AY27,AY36,AY44,AY52,AY60,AY68,AY75,AY81,AY86,AY90,AY94,AY98,AY101,AY104)</f>
        <v>1255452.6542360811</v>
      </c>
    </row>
    <row r="108" spans="1:51" ht="15" thickBot="1" x14ac:dyDescent="0.4">
      <c r="AO108" t="s">
        <v>80</v>
      </c>
    </row>
    <row r="109" spans="1:51" ht="15" customHeight="1" x14ac:dyDescent="0.35">
      <c r="A109" s="97" t="s">
        <v>50</v>
      </c>
      <c r="B109" s="98"/>
      <c r="D109" s="103" t="s">
        <v>105</v>
      </c>
      <c r="E109" s="90"/>
      <c r="F109" s="106" t="s">
        <v>104</v>
      </c>
      <c r="G109" s="107"/>
      <c r="H109" s="91"/>
      <c r="I109" s="112" t="s">
        <v>106</v>
      </c>
      <c r="J109" s="107"/>
      <c r="L109" s="113" t="s">
        <v>109</v>
      </c>
      <c r="M109" s="114"/>
      <c r="O109" s="113" t="s">
        <v>116</v>
      </c>
      <c r="P109" s="119"/>
      <c r="Q109" s="114"/>
    </row>
    <row r="110" spans="1:51" x14ac:dyDescent="0.35">
      <c r="A110" s="41" t="s">
        <v>51</v>
      </c>
      <c r="B110" s="42">
        <f>SUM(C7,C9,C26,C28,C37,C45,C53,C61,C69,C76)</f>
        <v>18810991.217850093</v>
      </c>
      <c r="C110" s="1"/>
      <c r="D110" s="104"/>
      <c r="E110" s="90"/>
      <c r="F110" s="108"/>
      <c r="G110" s="109"/>
      <c r="H110" s="91"/>
      <c r="I110" s="108"/>
      <c r="J110" s="109"/>
      <c r="L110" s="115"/>
      <c r="M110" s="116"/>
      <c r="O110" s="115"/>
      <c r="P110" s="102"/>
      <c r="Q110" s="116"/>
      <c r="AY110" s="1"/>
    </row>
    <row r="111" spans="1:51" x14ac:dyDescent="0.35">
      <c r="A111" s="41" t="s">
        <v>52</v>
      </c>
      <c r="B111" s="42">
        <f>SUM(C5+C6+C10+C12+C13+C25+C29+C38+C46+C54+C62+C70+C77+C82+C87+C91+C95+C99+C102+C105)</f>
        <v>30639984.897888646</v>
      </c>
      <c r="C111" s="1"/>
      <c r="D111" s="104"/>
      <c r="E111" s="90"/>
      <c r="F111" s="108"/>
      <c r="G111" s="109"/>
      <c r="H111" s="91"/>
      <c r="I111" s="108"/>
      <c r="J111" s="109"/>
      <c r="L111" s="115"/>
      <c r="M111" s="116"/>
      <c r="O111" s="115"/>
      <c r="P111" s="102"/>
      <c r="Q111" s="116"/>
    </row>
    <row r="112" spans="1:51" x14ac:dyDescent="0.35">
      <c r="A112" s="41" t="s">
        <v>53</v>
      </c>
      <c r="B112" s="43">
        <f>SUM(C23+C24+C30+C39+C47+C55+C63+C71)</f>
        <v>0</v>
      </c>
      <c r="D112" s="104"/>
      <c r="E112" s="90"/>
      <c r="F112" s="108"/>
      <c r="G112" s="109"/>
      <c r="H112" s="91"/>
      <c r="I112" s="108"/>
      <c r="J112" s="109"/>
      <c r="L112" s="115"/>
      <c r="M112" s="116"/>
      <c r="O112" s="115"/>
      <c r="P112" s="102"/>
      <c r="Q112" s="116"/>
    </row>
    <row r="113" spans="1:42" x14ac:dyDescent="0.35">
      <c r="A113" s="41" t="s">
        <v>54</v>
      </c>
      <c r="B113" s="43">
        <f>(C14)</f>
        <v>14188506.449999999</v>
      </c>
      <c r="D113" s="104"/>
      <c r="E113" s="90"/>
      <c r="F113" s="108"/>
      <c r="G113" s="109"/>
      <c r="H113" s="91"/>
      <c r="I113" s="108"/>
      <c r="J113" s="109"/>
      <c r="L113" s="115"/>
      <c r="M113" s="116"/>
      <c r="O113" s="115"/>
      <c r="P113" s="102"/>
      <c r="Q113" s="116"/>
    </row>
    <row r="114" spans="1:42" x14ac:dyDescent="0.35">
      <c r="A114" s="41" t="s">
        <v>55</v>
      </c>
      <c r="B114" s="43">
        <f>SUM(C15,C16,C31,C40,C48,C56,C64)</f>
        <v>4824583.6099999994</v>
      </c>
      <c r="D114" s="104"/>
      <c r="E114" s="90"/>
      <c r="F114" s="108"/>
      <c r="G114" s="109"/>
      <c r="H114" s="91"/>
      <c r="I114" s="108"/>
      <c r="J114" s="109"/>
      <c r="L114" s="115"/>
      <c r="M114" s="116"/>
      <c r="O114" s="115"/>
      <c r="P114" s="102"/>
      <c r="Q114" s="116"/>
    </row>
    <row r="115" spans="1:42" x14ac:dyDescent="0.35">
      <c r="A115" s="41" t="s">
        <v>56</v>
      </c>
      <c r="B115" s="43">
        <f>SUM(C17,C18,C32,C41,C49,C57,C65,C72,C78,C83,C88,C92,C96)</f>
        <v>4634448.75</v>
      </c>
      <c r="D115" s="104"/>
      <c r="E115" s="90"/>
      <c r="F115" s="108"/>
      <c r="G115" s="109"/>
      <c r="H115" s="91"/>
      <c r="I115" s="108"/>
      <c r="J115" s="109"/>
      <c r="L115" s="115"/>
      <c r="M115" s="116"/>
      <c r="O115" s="115"/>
      <c r="P115" s="102"/>
      <c r="Q115" s="116"/>
    </row>
    <row r="116" spans="1:42" x14ac:dyDescent="0.35">
      <c r="A116" s="41" t="s">
        <v>57</v>
      </c>
      <c r="B116" s="43">
        <f>SUM(C33+C42+C50+C58,C66+C73+C79+C84+C89+C93+C97+C100+C103+C19+C20)</f>
        <v>4851336.57</v>
      </c>
      <c r="D116" s="104"/>
      <c r="E116" s="90"/>
      <c r="F116" s="108"/>
      <c r="G116" s="109"/>
      <c r="H116" s="91"/>
      <c r="I116" s="108"/>
      <c r="J116" s="109"/>
      <c r="L116" s="115"/>
      <c r="M116" s="116"/>
      <c r="O116" s="115"/>
      <c r="P116" s="102"/>
      <c r="Q116" s="116"/>
    </row>
    <row r="117" spans="1:42" x14ac:dyDescent="0.35">
      <c r="A117" s="41" t="s">
        <v>58</v>
      </c>
      <c r="B117" s="42">
        <f>SUM(C21,C22,C34,C43,C51,C59,C67,C74,C80,C85)</f>
        <v>6089014.1799999997</v>
      </c>
      <c r="D117" s="104"/>
      <c r="E117" s="90"/>
      <c r="F117" s="108"/>
      <c r="G117" s="109"/>
      <c r="H117" s="91"/>
      <c r="I117" s="108"/>
      <c r="J117" s="109"/>
      <c r="L117" s="115"/>
      <c r="M117" s="116"/>
      <c r="O117" s="115"/>
      <c r="P117" s="102"/>
      <c r="Q117" s="116"/>
    </row>
    <row r="118" spans="1:42" x14ac:dyDescent="0.35">
      <c r="A118" s="41"/>
      <c r="B118" s="65">
        <f>SUM(B110:B117)</f>
        <v>84038865.675738752</v>
      </c>
      <c r="D118" s="104"/>
      <c r="E118" s="90"/>
      <c r="F118" s="108"/>
      <c r="G118" s="109"/>
      <c r="I118" s="108"/>
      <c r="J118" s="109"/>
      <c r="L118" s="115"/>
      <c r="M118" s="116"/>
      <c r="O118" s="115"/>
      <c r="P118" s="102"/>
      <c r="Q118" s="116"/>
    </row>
    <row r="119" spans="1:42" ht="18" customHeight="1" thickBot="1" x14ac:dyDescent="0.4">
      <c r="A119" s="99" t="s">
        <v>59</v>
      </c>
      <c r="B119" s="100"/>
      <c r="D119" s="105"/>
      <c r="F119" s="110"/>
      <c r="G119" s="111"/>
      <c r="I119" s="110"/>
      <c r="J119" s="111"/>
      <c r="L119" s="117"/>
      <c r="M119" s="118"/>
      <c r="O119" s="115"/>
      <c r="P119" s="102"/>
      <c r="Q119" s="116"/>
    </row>
    <row r="120" spans="1:42" x14ac:dyDescent="0.35">
      <c r="A120" s="44"/>
      <c r="O120" s="117"/>
      <c r="P120" s="120"/>
      <c r="Q120" s="118"/>
    </row>
    <row r="121" spans="1:42" ht="15" customHeight="1" x14ac:dyDescent="0.35">
      <c r="A121" s="89"/>
      <c r="B121" s="89"/>
      <c r="C121" s="88"/>
      <c r="D121" s="88"/>
      <c r="E121" s="88"/>
      <c r="F121" s="88"/>
      <c r="G121" s="88"/>
    </row>
    <row r="122" spans="1:42" x14ac:dyDescent="0.35">
      <c r="A122" s="44"/>
      <c r="B122" s="1"/>
    </row>
    <row r="123" spans="1:42" ht="20.25" customHeight="1" x14ac:dyDescent="0.35">
      <c r="AP123" s="45"/>
    </row>
    <row r="124" spans="1:42" x14ac:dyDescent="0.35">
      <c r="A124" s="44"/>
      <c r="B124" s="1"/>
    </row>
    <row r="125" spans="1:42" x14ac:dyDescent="0.35">
      <c r="A125" s="44"/>
      <c r="B125" s="1"/>
    </row>
    <row r="126" spans="1:42" x14ac:dyDescent="0.35">
      <c r="A126" s="44"/>
      <c r="B126" s="1"/>
    </row>
    <row r="127" spans="1:42" x14ac:dyDescent="0.35">
      <c r="A127" s="44"/>
      <c r="B127" s="1"/>
    </row>
    <row r="128" spans="1:42" x14ac:dyDescent="0.35">
      <c r="A128" s="44"/>
      <c r="B128" s="1"/>
    </row>
    <row r="129" spans="1:4" x14ac:dyDescent="0.35">
      <c r="A129" s="44"/>
      <c r="B129" s="1"/>
    </row>
    <row r="130" spans="1:4" x14ac:dyDescent="0.35">
      <c r="A130" s="44"/>
      <c r="B130" s="1"/>
    </row>
    <row r="138" spans="1:4" x14ac:dyDescent="0.35">
      <c r="D138" s="1"/>
    </row>
    <row r="154" spans="10:10" x14ac:dyDescent="0.35">
      <c r="J154" s="1"/>
    </row>
  </sheetData>
  <sheetProtection algorithmName="SHA-512" hashValue="UEKSaXe/2fsc6kU6AWUTQp3iGSjWfhgnL1L3fWBXEs2djPuGkMlEe0BvmiEJqLHlBAnAxsaIhVlby8CBrHeCyw==" saltValue="1+jRyrviLfhaK+P6GoxCng==" spinCount="100000" sheet="1" objects="1" scenarios="1" selectLockedCells="1" selectUnlockedCells="1"/>
  <mergeCells count="11">
    <mergeCell ref="I1:K1"/>
    <mergeCell ref="M1:P1"/>
    <mergeCell ref="A109:B109"/>
    <mergeCell ref="A119:B119"/>
    <mergeCell ref="C1:G1"/>
    <mergeCell ref="A2:B2"/>
    <mergeCell ref="D109:D119"/>
    <mergeCell ref="F109:G119"/>
    <mergeCell ref="I109:J119"/>
    <mergeCell ref="L109:M119"/>
    <mergeCell ref="O109:Q120"/>
  </mergeCells>
  <hyperlinks>
    <hyperlink ref="I1:K1" r:id="rId1" display="Percentages are from the Memorandum of Understanding, Exhibit 3" xr:uid="{7BA9497C-3E3D-4F31-8FDE-17CE88AE3E84}"/>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2025-10-28T00:42:26Z</dcterms:created>
  <dcterms:modified xsi:type="dcterms:W3CDTF">2026-04-29T14:23:54Z</dcterms:modified>
</cp:coreProperties>
</file>