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ild Nutrition\USDA &amp; NOI\Net Off Invoice\2023-2024\"/>
    </mc:Choice>
  </mc:AlternateContent>
  <xr:revisionPtr revIDLastSave="0" documentId="13_ncr:1_{EB2EBEF8-752A-4FE0-9EC1-DD213BB8388F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8" i="1" l="1"/>
  <c r="K152" i="1"/>
  <c r="K145" i="1"/>
  <c r="K116" i="1"/>
  <c r="K95" i="1"/>
  <c r="K86" i="1"/>
  <c r="K77" i="1"/>
  <c r="K70" i="1"/>
  <c r="K61" i="1"/>
  <c r="K39" i="1"/>
  <c r="K30" i="1"/>
  <c r="K21" i="1"/>
  <c r="K11" i="1"/>
  <c r="J155" i="1" l="1"/>
  <c r="I155" i="1"/>
  <c r="J154" i="1"/>
  <c r="I154" i="1"/>
  <c r="J153" i="1"/>
  <c r="L152" i="1" s="1"/>
  <c r="I153" i="1"/>
  <c r="J152" i="1"/>
  <c r="I152" i="1"/>
  <c r="J169" i="1"/>
  <c r="J168" i="1"/>
  <c r="I169" i="1"/>
  <c r="I168" i="1"/>
  <c r="I164" i="1"/>
  <c r="I162" i="1"/>
  <c r="I160" i="1"/>
  <c r="I158" i="1"/>
  <c r="J164" i="1"/>
  <c r="J162" i="1"/>
  <c r="J160" i="1"/>
  <c r="J158" i="1"/>
  <c r="J166" i="1"/>
  <c r="I166" i="1"/>
  <c r="L158" i="1" l="1"/>
  <c r="J122" i="1"/>
  <c r="I122" i="1"/>
  <c r="J120" i="1"/>
  <c r="I120" i="1"/>
  <c r="J118" i="1"/>
  <c r="I118" i="1"/>
  <c r="J116" i="1"/>
  <c r="I116" i="1"/>
  <c r="I125" i="1"/>
  <c r="I124" i="1"/>
  <c r="J125" i="1"/>
  <c r="J124" i="1"/>
  <c r="L116" i="1" l="1"/>
  <c r="J148" i="1"/>
  <c r="I148" i="1"/>
  <c r="J147" i="1"/>
  <c r="I147" i="1"/>
  <c r="J146" i="1"/>
  <c r="I146" i="1"/>
  <c r="J145" i="1"/>
  <c r="L145" i="1" s="1"/>
  <c r="I145" i="1"/>
  <c r="J134" i="1"/>
  <c r="I134" i="1"/>
  <c r="J133" i="1"/>
  <c r="I133" i="1"/>
  <c r="J138" i="1"/>
  <c r="I138" i="1"/>
  <c r="J137" i="1"/>
  <c r="I137" i="1"/>
  <c r="J136" i="1"/>
  <c r="I136" i="1"/>
  <c r="J142" i="1"/>
  <c r="I142" i="1"/>
  <c r="J128" i="1"/>
  <c r="I128" i="1"/>
  <c r="J140" i="1"/>
  <c r="I140" i="1"/>
  <c r="J135" i="1"/>
  <c r="I135" i="1"/>
  <c r="J139" i="1"/>
  <c r="I139" i="1"/>
  <c r="J131" i="1"/>
  <c r="I131" i="1"/>
  <c r="J130" i="1"/>
  <c r="I130" i="1"/>
  <c r="J141" i="1"/>
  <c r="I141" i="1"/>
  <c r="J132" i="1"/>
  <c r="I132" i="1"/>
  <c r="J129" i="1"/>
  <c r="I129" i="1"/>
  <c r="J83" i="1"/>
  <c r="I83" i="1"/>
  <c r="J81" i="1"/>
  <c r="I81" i="1"/>
  <c r="J79" i="1"/>
  <c r="I79" i="1"/>
  <c r="J77" i="1"/>
  <c r="I77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74" i="1"/>
  <c r="I74" i="1"/>
  <c r="J73" i="1"/>
  <c r="I73" i="1"/>
  <c r="J72" i="1"/>
  <c r="I72" i="1"/>
  <c r="J71" i="1"/>
  <c r="I71" i="1"/>
  <c r="J70" i="1"/>
  <c r="I70" i="1"/>
  <c r="J66" i="1"/>
  <c r="I66" i="1"/>
  <c r="J65" i="1"/>
  <c r="I65" i="1"/>
  <c r="J64" i="1"/>
  <c r="I64" i="1"/>
  <c r="J63" i="1"/>
  <c r="I63" i="1"/>
  <c r="J62" i="1"/>
  <c r="I62" i="1"/>
  <c r="J61" i="1"/>
  <c r="L61" i="1" s="1"/>
  <c r="I61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5" i="1"/>
  <c r="I35" i="1"/>
  <c r="J34" i="1"/>
  <c r="I34" i="1"/>
  <c r="J33" i="1"/>
  <c r="I33" i="1"/>
  <c r="J32" i="1"/>
  <c r="I32" i="1"/>
  <c r="J31" i="1"/>
  <c r="I31" i="1"/>
  <c r="J30" i="1"/>
  <c r="I30" i="1"/>
  <c r="J27" i="1"/>
  <c r="I27" i="1"/>
  <c r="J26" i="1"/>
  <c r="L21" i="1" s="1"/>
  <c r="I26" i="1"/>
  <c r="J25" i="1"/>
  <c r="I25" i="1"/>
  <c r="J24" i="1"/>
  <c r="I24" i="1"/>
  <c r="J23" i="1"/>
  <c r="I23" i="1"/>
  <c r="J22" i="1"/>
  <c r="I22" i="1"/>
  <c r="J21" i="1"/>
  <c r="I21" i="1"/>
  <c r="J18" i="1"/>
  <c r="I18" i="1"/>
  <c r="J17" i="1"/>
  <c r="I17" i="1"/>
  <c r="K14" i="1" s="1"/>
  <c r="J16" i="1"/>
  <c r="I16" i="1"/>
  <c r="J15" i="1"/>
  <c r="I15" i="1"/>
  <c r="J14" i="1"/>
  <c r="I14" i="1"/>
  <c r="J11" i="1"/>
  <c r="L11" i="1" s="1"/>
  <c r="I11" i="1"/>
  <c r="K128" i="1" l="1"/>
  <c r="L77" i="1"/>
  <c r="L95" i="1"/>
  <c r="L70" i="1"/>
  <c r="L39" i="1"/>
  <c r="L86" i="1"/>
  <c r="L14" i="1"/>
  <c r="L30" i="1"/>
  <c r="L2" i="1" s="1"/>
  <c r="L5" i="1" s="1"/>
  <c r="L128" i="1"/>
</calcChain>
</file>

<file path=xl/sharedStrings.xml><?xml version="1.0" encoding="utf-8"?>
<sst xmlns="http://schemas.openxmlformats.org/spreadsheetml/2006/main" count="337" uniqueCount="285">
  <si>
    <t>101 Mecaw Road</t>
  </si>
  <si>
    <t>Hampden, Maine 04444</t>
  </si>
  <si>
    <t>Tel: 1-800-439-2727   Fax: 207-922-4203</t>
  </si>
  <si>
    <t>www.DennisExpress.com/schools</t>
  </si>
  <si>
    <t>Dennis Item #</t>
  </si>
  <si>
    <t xml:space="preserve">Product Description   </t>
  </si>
  <si>
    <t>Pack Size</t>
  </si>
  <si>
    <t xml:space="preserve">Manuf Code 
</t>
  </si>
  <si>
    <t>Discount Per Case</t>
  </si>
  <si>
    <t>BASIC AMERICAN</t>
  </si>
  <si>
    <t>POTATO PEARL EXCEL</t>
  </si>
  <si>
    <t>12/28 OZ</t>
  </si>
  <si>
    <t>CARGILL</t>
  </si>
  <si>
    <t>EGGSTRAVAGANZA BACON &amp; CHEESE</t>
  </si>
  <si>
    <t>4/5 LB</t>
  </si>
  <si>
    <t>CONAGRA GILARDI</t>
  </si>
  <si>
    <t>PIZZA CALZONE 3 CHEESE WHOLE GRAIN</t>
  </si>
  <si>
    <t>60/4.69 OZ</t>
  </si>
  <si>
    <t>16272-20120</t>
  </si>
  <si>
    <t>PIZZA STICK MAXI WHOLE GRAIN</t>
  </si>
  <si>
    <t>192/1.93 OZ</t>
  </si>
  <si>
    <t>77387-12439</t>
  </si>
  <si>
    <t xml:space="preserve">PIZZA QUESADILLA CHICKEN </t>
  </si>
  <si>
    <t>48/5 OZ</t>
  </si>
  <si>
    <t>77387-12532</t>
  </si>
  <si>
    <t>PIZZA CHEESE WHOLE GRAIN 4X6</t>
  </si>
  <si>
    <t>96/4.56 OZ</t>
  </si>
  <si>
    <t>77387-12655</t>
  </si>
  <si>
    <t>PIZZA STUFFED CRUST CHEESE WHOLE GRAIN</t>
  </si>
  <si>
    <t>72/4.84 OZ</t>
  </si>
  <si>
    <t>77387-12671</t>
  </si>
  <si>
    <t>PIZZA QUESADILLA CHEESE WHOLE GRAIN</t>
  </si>
  <si>
    <t>96/4.8 OZ</t>
  </si>
  <si>
    <t>77387-12699</t>
  </si>
  <si>
    <t xml:space="preserve"> PIZZA SLICE CHEESE STUFF CRUST</t>
  </si>
  <si>
    <t>72/4.284 OZ</t>
  </si>
  <si>
    <t>77387-12407</t>
  </si>
  <si>
    <t>6/106 OZ</t>
  </si>
  <si>
    <t>CHEESE SAUCE WHITE BLEND POUCH PACK</t>
  </si>
  <si>
    <t>ENTRÉE MAC &amp; CHEESE WHOLE GRAIN PASTA</t>
  </si>
  <si>
    <t>6/5 LB</t>
  </si>
  <si>
    <t>ENTRÉE MAC &amp; CHEESE REDUCED FAT</t>
  </si>
  <si>
    <t>168/1 OZ</t>
  </si>
  <si>
    <t>CHEESE STRING LIGHT MOZZARELLA</t>
  </si>
  <si>
    <t xml:space="preserve">CHEESE CHEDDAR CUP ULTIMATE </t>
  </si>
  <si>
    <t>140/3 OZ</t>
  </si>
  <si>
    <t>POTATO TATER TOT REDUCED SODIUM</t>
  </si>
  <si>
    <t>POTATO FF EMOTICON</t>
  </si>
  <si>
    <t>POTATO FF 1/2 CRINKLE CUT DEEP GROOVE</t>
  </si>
  <si>
    <t>POTATO FF SWEET 3/8"</t>
  </si>
  <si>
    <t>6/2.5 LB</t>
  </si>
  <si>
    <t>MCF03725</t>
  </si>
  <si>
    <t>POTATO FF SWEET THIN STIX 5/16"</t>
  </si>
  <si>
    <t>MCF03731</t>
  </si>
  <si>
    <t>POTATO OVATIONS 3/8" CRINKLE CUT</t>
  </si>
  <si>
    <t>MCF03761</t>
  </si>
  <si>
    <t>POTATO FF SWEET 7/16" CRINKLE CUT</t>
  </si>
  <si>
    <t>MCF04566</t>
  </si>
  <si>
    <t>POTATO SWEET REDGED WEDGE</t>
  </si>
  <si>
    <t>MCF04712</t>
  </si>
  <si>
    <t>POTATO FF SWEET MAXI CUT</t>
  </si>
  <si>
    <t>MCF04965</t>
  </si>
  <si>
    <t>POTATO SWEET WAFFLE FRY</t>
  </si>
  <si>
    <t>MCF05074</t>
  </si>
  <si>
    <t>POTATO FF CROSSTRAX SPICY</t>
  </si>
  <si>
    <t>6/4.5 LB</t>
  </si>
  <si>
    <t>MCL03623</t>
  </si>
  <si>
    <t>POTATO FF SEASONED CUBE</t>
  </si>
  <si>
    <t>MCL03624</t>
  </si>
  <si>
    <t>POTATO SKIN MEDIUM</t>
  </si>
  <si>
    <t>4/4.25 LB</t>
  </si>
  <si>
    <t>MCX03602</t>
  </si>
  <si>
    <t>POTATO FF 3/8" STRAIGHT CUT SPICY</t>
  </si>
  <si>
    <t>MCX03621</t>
  </si>
  <si>
    <t>POTATO SEASONED WEDGE</t>
  </si>
  <si>
    <t xml:space="preserve">POTATO TATER TOT </t>
  </si>
  <si>
    <t>6/4 LB</t>
  </si>
  <si>
    <t>OIF00215A</t>
  </si>
  <si>
    <t xml:space="preserve"> POTATO FF 1/2" CC OVENABLE</t>
  </si>
  <si>
    <t>SNO63</t>
  </si>
  <si>
    <t>NATIONAL FOOD</t>
  </si>
  <si>
    <t>APPLESAUCE CUP STRAWBERRY UNSWEETENED</t>
  </si>
  <si>
    <t>96/4.5 OZ</t>
  </si>
  <si>
    <t>A1490</t>
  </si>
  <si>
    <t>APPLESAUCE CUP WILD WATERMELON</t>
  </si>
  <si>
    <t>A3510</t>
  </si>
  <si>
    <t>APPLESAUCE CUP STRAWBERRY/BANANA</t>
  </si>
  <si>
    <t>A3790</t>
  </si>
  <si>
    <t>APPLESAUCE CUP ROCK'N BLUE</t>
  </si>
  <si>
    <t>A3530</t>
  </si>
  <si>
    <t>PILGRIM'S</t>
  </si>
  <si>
    <t>120/4 OZ</t>
  </si>
  <si>
    <t>RED GOLD</t>
  </si>
  <si>
    <t>SAUCE MARINARA CUP</t>
  </si>
  <si>
    <t>168/2.5 OZ</t>
  </si>
  <si>
    <t>REDNA2ZC168</t>
  </si>
  <si>
    <t>SALSA DIPPING CUP</t>
  </si>
  <si>
    <t>168/3 OZ</t>
  </si>
  <si>
    <t>REDSC2ZC168</t>
  </si>
  <si>
    <t>KETCHUP NATURAL SUGAR LOW SODIUM</t>
  </si>
  <si>
    <t>6/#10</t>
  </si>
  <si>
    <t>REDYL99</t>
  </si>
  <si>
    <t>PIZZA SAUCE FULLY PREPARED</t>
  </si>
  <si>
    <t>RPKIL99</t>
  </si>
  <si>
    <t>SAUCE SPAGHETTI</t>
  </si>
  <si>
    <t>RPKMA9C</t>
  </si>
  <si>
    <t>KETCHUP PACKET 9 GRAM</t>
  </si>
  <si>
    <t>1000/9 GRAM</t>
  </si>
  <si>
    <t>REDY59G</t>
  </si>
  <si>
    <t>RICH'S</t>
  </si>
  <si>
    <t>BREAD FLAT MINI WHOLE GRAIN 4"</t>
  </si>
  <si>
    <t>192/4.5 OZ</t>
  </si>
  <si>
    <t>DONUT HOLE-YEASE WHOLE GRAIN</t>
  </si>
  <si>
    <t>384/.41 OZ</t>
  </si>
  <si>
    <t>COOKIE ULTIMATE BREAKFAST ROUND</t>
  </si>
  <si>
    <t>140/2.5 OZ</t>
  </si>
  <si>
    <t>FRENCH TOAST BITES WHOLE GRAIN</t>
  </si>
  <si>
    <t>384/.51 OZ</t>
  </si>
  <si>
    <t>PANCAKE BITES WHOLE GRAIN</t>
  </si>
  <si>
    <t>COOKIE UBR CINNAMON BROWN SUGAR IW</t>
  </si>
  <si>
    <t>126/2.2 OZ</t>
  </si>
  <si>
    <t>PIZZA DOUGH SHEETED 16" WHOLE GRAIN</t>
  </si>
  <si>
    <t>24/22 OZ</t>
  </si>
  <si>
    <t>ROLL DOUGH CINNAMON WHOLE GRAIN</t>
  </si>
  <si>
    <t>ROLL DOUGH DINNER WHOLE GRAIN</t>
  </si>
  <si>
    <t>288/1.25 OZ</t>
  </si>
  <si>
    <t>PIZZA SHEET DOUGH 12X16 WHOLE GRAIN</t>
  </si>
  <si>
    <t>20/24.5 OZ</t>
  </si>
  <si>
    <t>ROLL DOUGH WHITE DELUXE</t>
  </si>
  <si>
    <t>60/7.5 OZ</t>
  </si>
  <si>
    <t>PIZZA DOUGH PRE-SHEETED 16"</t>
  </si>
  <si>
    <t>20/26 OZ</t>
  </si>
  <si>
    <t>COOKIE UBR OAT CHOCOLATE CHIP</t>
  </si>
  <si>
    <t>ROLL DINNER DOUGH WHOLE GRAIN</t>
  </si>
  <si>
    <t>160/2.5 OZ</t>
  </si>
  <si>
    <t>140/2.6 OZ</t>
  </si>
  <si>
    <t>BREAD FLAT OVEN FIRED WHOLE GRAIN</t>
  </si>
  <si>
    <t>192/2.2 OZ</t>
  </si>
  <si>
    <t>DONUT RING WHOLE GRAIN</t>
  </si>
  <si>
    <t>84/2.45 OZ</t>
  </si>
  <si>
    <t>RICH CHICKS</t>
  </si>
  <si>
    <t>20 LB</t>
  </si>
  <si>
    <t>SCHWAN'S</t>
  </si>
  <si>
    <t>PIZZA BREAKFAST TURKEY SAUSAGE</t>
  </si>
  <si>
    <t>8/16 COUNT</t>
  </si>
  <si>
    <t>PIZZA FRENCH BREAD WHOLE GRAIN</t>
  </si>
  <si>
    <t>60/5.5 OZ</t>
  </si>
  <si>
    <t>PIZZA BIG DADDY CHEESE 16"</t>
  </si>
  <si>
    <t>9/51.75 OZ</t>
  </si>
  <si>
    <t>PIZZA PRIMO 4 CHEESE WHOLE GRAIN</t>
  </si>
  <si>
    <t>9/41.5 OZ</t>
  </si>
  <si>
    <t>PIZZA PRIMO BUFFALO CHICKEN WHOLE GRAIN</t>
  </si>
  <si>
    <t>9/41.7 OZ</t>
  </si>
  <si>
    <t>PIZZA CHEESE50/50 WHOLE GRAIN</t>
  </si>
  <si>
    <t>96/4.6 OZ</t>
  </si>
  <si>
    <t>PIZZA CHEESE BOLD</t>
  </si>
  <si>
    <t>9/16"</t>
  </si>
  <si>
    <t>SMUCKER'S</t>
  </si>
  <si>
    <t>SANDWICH UNCRUSTABLE PB/GRAPE WHEAT</t>
  </si>
  <si>
    <t>72/5.3 OZ</t>
  </si>
  <si>
    <t>SANDWICH UNCRUSTABLE PB/STRAWBERRY WHEAT</t>
  </si>
  <si>
    <t>72/2.6 OZ</t>
  </si>
  <si>
    <t>TYSON-CHEESE</t>
  </si>
  <si>
    <t>BOSCO WHOLE GRAIN CHEESE BREADSTICK 6"</t>
  </si>
  <si>
    <t>144/2 OZ</t>
  </si>
  <si>
    <t>702011-1120</t>
  </si>
  <si>
    <t>BOSCO WHOLE GRAIN CHEESE BREADSTICK 7"</t>
  </si>
  <si>
    <t>108/3 OZ</t>
  </si>
  <si>
    <t>702015-1120</t>
  </si>
  <si>
    <t>BOSCO BREADSTICK 7"</t>
  </si>
  <si>
    <t>108 COUNT</t>
  </si>
  <si>
    <t>702108-1120</t>
  </si>
  <si>
    <t>BOSCO WHOLE GRAIN PEPPERONI BREADSTICK</t>
  </si>
  <si>
    <t>72 COUNT</t>
  </si>
  <si>
    <t>702372-1120</t>
  </si>
  <si>
    <t>TYSON-CHICKEN</t>
  </si>
  <si>
    <t>30 LB</t>
  </si>
  <si>
    <t>150/3.49 OZ</t>
  </si>
  <si>
    <t>450/1.13 OZ</t>
  </si>
  <si>
    <t>120/3.97 OZ</t>
  </si>
  <si>
    <t>POTATO FF SEASONED SPIRAL</t>
  </si>
  <si>
    <t>POTATO FF 3/8" SC COATED</t>
  </si>
  <si>
    <t xml:space="preserve">POTATO FF 3/8" SC GRADE A </t>
  </si>
  <si>
    <t>POTATO FF 1/2" CC OVENABLE</t>
  </si>
  <si>
    <t>POTATO FF 1/4" CLEAR COAT PXL</t>
  </si>
  <si>
    <t>GFR01</t>
  </si>
  <si>
    <t xml:space="preserve">LAND O LAKES </t>
  </si>
  <si>
    <t>PIZZA DEEP DISH PEPPERONI IW</t>
  </si>
  <si>
    <t>24/5.2 IZ</t>
  </si>
  <si>
    <t>RED BARON DEEP DISH 5" CHEESE PIZZA</t>
  </si>
  <si>
    <t>12/5.5 OZ</t>
  </si>
  <si>
    <t>PIZZA CHEESE 4" CHEESE IW</t>
  </si>
  <si>
    <t>72/4.46 OZ</t>
  </si>
  <si>
    <t>ROLL DOUGH DINNER HOMESTYL</t>
  </si>
  <si>
    <t>240/1.5 OZ</t>
  </si>
  <si>
    <t xml:space="preserve">BREAD FLAT WAFFLE WG </t>
  </si>
  <si>
    <t>48/4.9 OZ</t>
  </si>
  <si>
    <t>APPLESAUCE CUP CINNAMON UNSWEETENED</t>
  </si>
  <si>
    <t>A1410</t>
  </si>
  <si>
    <t>CHEESE SAUCE ULTIMATE WHITE</t>
  </si>
  <si>
    <t>BREAKFAST BAGEL CHEESE EGG SAUSAGE</t>
  </si>
  <si>
    <t>96 COUNT</t>
  </si>
  <si>
    <t>BREAKFAST BAGEL CHEESE EGG</t>
  </si>
  <si>
    <t xml:space="preserve">EGG BAKE TURK SSG CHED CHZ 2OZ </t>
  </si>
  <si>
    <t>200/2 OZ</t>
  </si>
  <si>
    <t>FRENCH TOAST CINN GLAZE</t>
  </si>
  <si>
    <t>130/2.9 OZ</t>
  </si>
  <si>
    <t>84/2.5 OZ</t>
  </si>
  <si>
    <t>REDNA2ZC24</t>
  </si>
  <si>
    <t>250/1.2 OZ</t>
  </si>
  <si>
    <t>BREADSTICK DOUGH RIP STICK WHOLE GRAIN</t>
  </si>
  <si>
    <t>PIZZA BREAKFAST BACON SCRAMBLE WHOLE GRAIN</t>
  </si>
  <si>
    <t>128/2.95 OZ</t>
  </si>
  <si>
    <t>PIZZA PEPPERONI 4" IW</t>
  </si>
  <si>
    <t>72/4.5 OZ</t>
  </si>
  <si>
    <t>PIZZA CHEESE BULK DEEP DISH 5"</t>
  </si>
  <si>
    <t>60/5"</t>
  </si>
  <si>
    <t>POTATO FF INCREDICRISP 3/8"</t>
  </si>
  <si>
    <t>6/5 lb</t>
  </si>
  <si>
    <t>OTATO FF CLR COAT 3/8 SC PXL</t>
  </si>
  <si>
    <t>POTATO FF 1/4" SS</t>
  </si>
  <si>
    <t>6/4.5 lb</t>
  </si>
  <si>
    <t>SCHOOL YEAR 2023/2024</t>
  </si>
  <si>
    <t>POTATO EARLY RISER WG EGG &amp; CHEESE</t>
  </si>
  <si>
    <t>6/4#</t>
  </si>
  <si>
    <t xml:space="preserve">EGG OMELET CHEDDAR CHEESE </t>
  </si>
  <si>
    <t>EGG PATTY SCRAMBLED 1.25OZ</t>
  </si>
  <si>
    <t>369/1.25 OZ</t>
  </si>
  <si>
    <t>221/2.1 OZ</t>
  </si>
  <si>
    <t>Servings</t>
  </si>
  <si>
    <t>Per Case</t>
  </si>
  <si>
    <t>MCCAINS- Sweet</t>
  </si>
  <si>
    <t>MCCAINS - White</t>
  </si>
  <si>
    <t>MCX03626</t>
  </si>
  <si>
    <t>120 approx</t>
  </si>
  <si>
    <t>7.23 Dark</t>
  </si>
  <si>
    <t>10.14 White</t>
  </si>
  <si>
    <t>10.28 Dark</t>
  </si>
  <si>
    <t>15.42 White</t>
  </si>
  <si>
    <t>24.76 White</t>
  </si>
  <si>
    <t>Cases Requested</t>
  </si>
  <si>
    <t>Lbs. Requested</t>
  </si>
  <si>
    <t>$ Value Requested</t>
  </si>
  <si>
    <t>4.54 Dark</t>
  </si>
  <si>
    <t>10.05 White</t>
  </si>
  <si>
    <t>21.28 White</t>
  </si>
  <si>
    <t>33.92 Dark</t>
  </si>
  <si>
    <t>175/3.54 OZ</t>
  </si>
  <si>
    <t>9.01 Dark</t>
  </si>
  <si>
    <t>9.76 White</t>
  </si>
  <si>
    <t>7.38 dark</t>
  </si>
  <si>
    <t>7.99 White</t>
  </si>
  <si>
    <t>11.33 Dark</t>
  </si>
  <si>
    <t>13.84 White</t>
  </si>
  <si>
    <t>5.98 Dark</t>
  </si>
  <si>
    <t>8.96 White</t>
  </si>
  <si>
    <t>8.22 Dark</t>
  </si>
  <si>
    <t>8.91 White</t>
  </si>
  <si>
    <t>32.74 White</t>
  </si>
  <si>
    <t>23.72 Dark</t>
  </si>
  <si>
    <t>72-113</t>
  </si>
  <si>
    <t>District SY 2024 PAL</t>
  </si>
  <si>
    <t>Requested NOI SY 2025</t>
  </si>
  <si>
    <t>Remaing PAL $</t>
  </si>
  <si>
    <t>7.75 Dark</t>
  </si>
  <si>
    <t>11.63 White</t>
  </si>
  <si>
    <t>Total $ Requested</t>
  </si>
  <si>
    <r>
      <t xml:space="preserve">CHICKEN PATTY WHOLE GRAIN - </t>
    </r>
    <r>
      <rPr>
        <sz val="11"/>
        <color rgb="FFFF0000"/>
        <rFont val="Calibri"/>
        <family val="2"/>
        <scheme val="minor"/>
      </rPr>
      <t>Whole Bird</t>
    </r>
  </si>
  <si>
    <r>
      <t xml:space="preserve">CHICKEN NUGGET HOMESTYLE WHOLE GRAIN - </t>
    </r>
    <r>
      <rPr>
        <sz val="11"/>
        <color rgb="FFFF0000"/>
        <rFont val="Calibri"/>
        <family val="2"/>
        <scheme val="minor"/>
      </rPr>
      <t>Whole Bird</t>
    </r>
  </si>
  <si>
    <r>
      <t xml:space="preserve">CHICKEN POPCORN WG LRG BRD - </t>
    </r>
    <r>
      <rPr>
        <sz val="11"/>
        <color rgb="FFFF0000"/>
        <rFont val="Calibri"/>
        <family val="2"/>
        <scheme val="minor"/>
      </rPr>
      <t>While Bird</t>
    </r>
  </si>
  <si>
    <r>
      <t xml:space="preserve">CHICKEN BREAST FILLET WHOLE GRAIN - </t>
    </r>
    <r>
      <rPr>
        <sz val="11"/>
        <color rgb="FFFF0000"/>
        <rFont val="Calibri"/>
        <family val="2"/>
        <scheme val="minor"/>
      </rPr>
      <t>White Meat</t>
    </r>
  </si>
  <si>
    <r>
      <t xml:space="preserve">CHICKEN POPCORN BREADED WHOLE GRAIN - </t>
    </r>
    <r>
      <rPr>
        <sz val="11"/>
        <color rgb="FFFF0000"/>
        <rFont val="Calibri"/>
        <family val="2"/>
        <scheme val="minor"/>
      </rPr>
      <t>Whole Bird</t>
    </r>
  </si>
  <si>
    <r>
      <t xml:space="preserve">CHICKEN NUGGETS BREADED WHOLE GRAIN - </t>
    </r>
    <r>
      <rPr>
        <sz val="11"/>
        <color rgb="FFFF0000"/>
        <rFont val="Calibri"/>
        <family val="2"/>
        <scheme val="minor"/>
      </rPr>
      <t>Whole Bird</t>
    </r>
  </si>
  <si>
    <r>
      <t xml:space="preserve">CHICKEN BREAKFAST SLIDER PATTY WHOLE GRAIN - </t>
    </r>
    <r>
      <rPr>
        <sz val="11"/>
        <color rgb="FFFF0000"/>
        <rFont val="Calibri"/>
        <family val="2"/>
        <scheme val="minor"/>
      </rPr>
      <t>Whole Bird</t>
    </r>
  </si>
  <si>
    <r>
      <t>CHICKEN PATTY BREADED SPICY WHOLE GRAIN -</t>
    </r>
    <r>
      <rPr>
        <sz val="11"/>
        <color rgb="FFFF0000"/>
        <rFont val="Calibri"/>
        <family val="2"/>
        <scheme val="minor"/>
      </rPr>
      <t xml:space="preserve"> Whole Bird</t>
    </r>
  </si>
  <si>
    <r>
      <t>CHICKEN BREAST PATTY BREADED WHOLE GRAIN -</t>
    </r>
    <r>
      <rPr>
        <sz val="11"/>
        <color rgb="FFFF0000"/>
        <rFont val="Calibri"/>
        <family val="2"/>
        <scheme val="minor"/>
      </rPr>
      <t xml:space="preserve"> White Meat</t>
    </r>
  </si>
  <si>
    <r>
      <t xml:space="preserve">CHICKEN POPPER - </t>
    </r>
    <r>
      <rPr>
        <sz val="11"/>
        <color rgb="FFFF0000"/>
        <rFont val="Calibri"/>
        <family val="2"/>
        <scheme val="minor"/>
      </rPr>
      <t>Dark Meat</t>
    </r>
  </si>
  <si>
    <r>
      <t xml:space="preserve">CHICKEN PATTY WHOLE GRAIN FULLY COOKED - </t>
    </r>
    <r>
      <rPr>
        <sz val="11"/>
        <color rgb="FFFF0000"/>
        <rFont val="Calibri"/>
        <family val="2"/>
        <scheme val="minor"/>
      </rPr>
      <t>Whole Bird</t>
    </r>
  </si>
  <si>
    <r>
      <t xml:space="preserve">CHICKEN POPCORN HOT/SPICY </t>
    </r>
    <r>
      <rPr>
        <sz val="11"/>
        <color rgb="FFFF0000"/>
        <rFont val="Calibri"/>
        <family val="2"/>
        <scheme val="minor"/>
      </rPr>
      <t>Whole Bird</t>
    </r>
  </si>
  <si>
    <r>
      <t xml:space="preserve">CHICKEN BRD POPCORN WG W/BAG - </t>
    </r>
    <r>
      <rPr>
        <sz val="11"/>
        <color rgb="FFFF0000"/>
        <rFont val="Calibri"/>
        <family val="2"/>
        <scheme val="minor"/>
      </rPr>
      <t>Whole Bird</t>
    </r>
  </si>
  <si>
    <r>
      <t xml:space="preserve">CHICKEN PATTY HOT &amp; SPICY WHOLE GRAIN - </t>
    </r>
    <r>
      <rPr>
        <sz val="11"/>
        <color rgb="FFFF0000"/>
        <rFont val="Calibri"/>
        <family val="2"/>
        <scheme val="minor"/>
      </rPr>
      <t>Whole Bird</t>
    </r>
  </si>
  <si>
    <r>
      <t xml:space="preserve">CHICKEN TENDER CRISPY WHOLE GRAIN </t>
    </r>
    <r>
      <rPr>
        <sz val="11"/>
        <color rgb="FFFF0000"/>
        <rFont val="Calibri"/>
        <family val="2"/>
        <scheme val="minor"/>
      </rPr>
      <t>Whole Bird</t>
    </r>
  </si>
  <si>
    <r>
      <t xml:space="preserve">CHICKEN CHUNK WHOLE GRAIN FULLY COOKED - </t>
    </r>
    <r>
      <rPr>
        <sz val="11"/>
        <color rgb="FFFF0000"/>
        <rFont val="Calibri"/>
        <family val="2"/>
        <scheme val="minor"/>
      </rPr>
      <t>White Meat</t>
    </r>
  </si>
  <si>
    <r>
      <t xml:space="preserve">CHICKEN DRUMSTICK WG NAE FC - </t>
    </r>
    <r>
      <rPr>
        <sz val="11"/>
        <color rgb="FFFF0000"/>
        <rFont val="Calibri"/>
        <family val="2"/>
        <scheme val="minor"/>
      </rPr>
      <t>Dark Meat</t>
    </r>
  </si>
  <si>
    <t>Raw lbs. per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</si>
</sst>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51F5B"/>
      <name val="Futura Medium"/>
    </font>
    <font>
      <sz val="10"/>
      <color rgb="FFD11D2B"/>
      <name val="Futura Medium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0" fontId="4" fillId="0" borderId="1" xfId="0" applyFont="1" applyBorder="1"/>
    <xf numFmtId="0" fontId="2" fillId="2" borderId="1" xfId="0" applyFont="1" applyFill="1" applyBorder="1" applyAlignment="1">
      <alignment horizontal="center"/>
    </xf>
    <xf numFmtId="44" fontId="0" fillId="0" borderId="0" xfId="1" applyFont="1"/>
    <xf numFmtId="44" fontId="5" fillId="0" borderId="0" xfId="1" applyFont="1"/>
    <xf numFmtId="43" fontId="0" fillId="0" borderId="1" xfId="3" applyFont="1" applyBorder="1"/>
    <xf numFmtId="44" fontId="0" fillId="0" borderId="1" xfId="1" applyFont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4" fontId="6" fillId="3" borderId="1" xfId="1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4" fontId="0" fillId="3" borderId="1" xfId="1" applyFont="1" applyFill="1" applyBorder="1"/>
    <xf numFmtId="44" fontId="0" fillId="0" borderId="1" xfId="1" applyFont="1" applyBorder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/>
    <xf numFmtId="44" fontId="0" fillId="3" borderId="0" xfId="1" applyFont="1" applyFill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1" xfId="2" applyFont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44" fontId="12" fillId="4" borderId="1" xfId="1" applyFont="1" applyFill="1" applyBorder="1"/>
    <xf numFmtId="0" fontId="0" fillId="5" borderId="1" xfId="0" applyFill="1" applyBorder="1" applyAlignment="1">
      <alignment horizontal="center"/>
    </xf>
    <xf numFmtId="4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11" fillId="0" borderId="1" xfId="0" applyFont="1" applyBorder="1" applyAlignment="1"/>
    <xf numFmtId="44" fontId="0" fillId="0" borderId="1" xfId="1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3" borderId="1" xfId="0" applyFill="1" applyBorder="1" applyAlignment="1">
      <alignment horizontal="left"/>
    </xf>
    <xf numFmtId="43" fontId="0" fillId="0" borderId="0" xfId="3" applyFont="1"/>
    <xf numFmtId="43" fontId="5" fillId="0" borderId="0" xfId="3" applyFont="1"/>
    <xf numFmtId="0" fontId="11" fillId="3" borderId="4" xfId="0" applyFont="1" applyFill="1" applyBorder="1" applyAlignment="1"/>
    <xf numFmtId="0" fontId="11" fillId="3" borderId="9" xfId="0" applyFont="1" applyFill="1" applyBorder="1" applyAlignment="1"/>
    <xf numFmtId="0" fontId="11" fillId="0" borderId="4" xfId="0" applyFont="1" applyBorder="1" applyAlignment="1"/>
    <xf numFmtId="0" fontId="11" fillId="0" borderId="9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4" fontId="13" fillId="6" borderId="5" xfId="1" applyFont="1" applyFill="1" applyBorder="1" applyAlignment="1">
      <alignment horizontal="center" vertical="center" wrapText="1"/>
    </xf>
    <xf numFmtId="44" fontId="13" fillId="6" borderId="4" xfId="1" applyFont="1" applyFill="1" applyBorder="1" applyAlignment="1">
      <alignment horizontal="center" vertical="center" wrapText="1"/>
    </xf>
    <xf numFmtId="164" fontId="4" fillId="7" borderId="2" xfId="1" applyNumberFormat="1" applyFont="1" applyFill="1" applyBorder="1" applyAlignment="1">
      <alignment horizontal="center" vertical="center" wrapText="1"/>
    </xf>
    <xf numFmtId="164" fontId="4" fillId="7" borderId="3" xfId="1" applyNumberFormat="1" applyFont="1" applyFill="1" applyBorder="1" applyAlignment="1">
      <alignment horizontal="center" vertical="center" wrapText="1"/>
    </xf>
    <xf numFmtId="164" fontId="4" fillId="8" borderId="2" xfId="1" applyNumberFormat="1" applyFont="1" applyFill="1" applyBorder="1" applyAlignment="1">
      <alignment horizontal="center" vertical="center" wrapText="1"/>
    </xf>
    <xf numFmtId="164" fontId="4" fillId="8" borderId="3" xfId="1" applyNumberFormat="1" applyFont="1" applyFill="1" applyBorder="1" applyAlignment="1">
      <alignment horizontal="center" vertical="center" wrapText="1"/>
    </xf>
    <xf numFmtId="164" fontId="4" fillId="6" borderId="2" xfId="1" applyNumberFormat="1" applyFont="1" applyFill="1" applyBorder="1" applyAlignment="1">
      <alignment horizontal="center" vertical="center" wrapText="1"/>
    </xf>
    <xf numFmtId="164" fontId="4" fillId="6" borderId="3" xfId="1" applyNumberFormat="1" applyFont="1" applyFill="1" applyBorder="1" applyAlignment="1">
      <alignment horizontal="center" vertical="center" wrapText="1"/>
    </xf>
    <xf numFmtId="44" fontId="4" fillId="6" borderId="2" xfId="1" applyFont="1" applyFill="1" applyBorder="1" applyAlignment="1">
      <alignment horizontal="center" vertical="center" wrapText="1"/>
    </xf>
    <xf numFmtId="44" fontId="4" fillId="6" borderId="3" xfId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2" fillId="7" borderId="2" xfId="0" applyNumberFormat="1" applyFont="1" applyFill="1" applyBorder="1" applyAlignment="1">
      <alignment horizontal="center" wrapText="1"/>
    </xf>
    <xf numFmtId="2" fontId="2" fillId="7" borderId="3" xfId="0" applyNumberFormat="1" applyFont="1" applyFill="1" applyBorder="1" applyAlignment="1">
      <alignment horizontal="center" wrapText="1"/>
    </xf>
    <xf numFmtId="44" fontId="14" fillId="8" borderId="2" xfId="1" applyFont="1" applyFill="1" applyBorder="1" applyAlignment="1">
      <alignment horizontal="center" vertical="center" wrapText="1"/>
    </xf>
    <xf numFmtId="44" fontId="14" fillId="8" borderId="13" xfId="1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4</xdr:row>
      <xdr:rowOff>180975</xdr:rowOff>
    </xdr:from>
    <xdr:to>
      <xdr:col>4</xdr:col>
      <xdr:colOff>193675</xdr:colOff>
      <xdr:row>5</xdr:row>
      <xdr:rowOff>4445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A79A23-5774-462C-AFE4-C93CBF1A42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19150"/>
          <a:ext cx="6912610" cy="177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68681</xdr:rowOff>
    </xdr:from>
    <xdr:to>
      <xdr:col>1</xdr:col>
      <xdr:colOff>3229726</xdr:colOff>
      <xdr:row>7</xdr:row>
      <xdr:rowOff>30480</xdr:rowOff>
    </xdr:to>
    <xdr:pic>
      <xdr:nvPicPr>
        <xdr:cNvPr id="3" name="Picture 2" descr="Logo, company name&#10;&#10;Description automatically generated">
          <a:extLst>
            <a:ext uri="{FF2B5EF4-FFF2-40B4-BE49-F238E27FC236}">
              <a16:creationId xmlns:a16="http://schemas.microsoft.com/office/drawing/2014/main" id="{FDACF8C1-9119-CAEB-C9A0-0144CE33D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8681"/>
          <a:ext cx="4408921" cy="15315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nnisexpress.com/schoo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0"/>
  <sheetViews>
    <sheetView tabSelected="1" workbookViewId="0">
      <pane ySplit="9" topLeftCell="A10" activePane="bottomLeft" state="frozen"/>
      <selection pane="bottomLeft" activeCell="H18" sqref="H18"/>
    </sheetView>
  </sheetViews>
  <sheetFormatPr defaultRowHeight="15"/>
  <cols>
    <col min="1" max="1" width="18.5703125" style="1" customWidth="1"/>
    <col min="2" max="2" width="58" customWidth="1"/>
    <col min="3" max="3" width="12.7109375" customWidth="1"/>
    <col min="4" max="4" width="12.7109375" style="1" customWidth="1"/>
    <col min="5" max="5" width="13.7109375" style="1" customWidth="1"/>
    <col min="6" max="6" width="11.5703125" customWidth="1"/>
    <col min="7" max="7" width="12.42578125" customWidth="1"/>
    <col min="8" max="8" width="11.7109375" style="1" customWidth="1"/>
    <col min="9" max="9" width="11.7109375" customWidth="1"/>
    <col min="10" max="10" width="14.28515625" style="21" customWidth="1"/>
    <col min="11" max="11" width="15.7109375" style="21" customWidth="1"/>
    <col min="12" max="12" width="14.140625" customWidth="1"/>
  </cols>
  <sheetData>
    <row r="1" spans="1:12" ht="27.75" customHeight="1">
      <c r="A1" s="12"/>
      <c r="B1" s="5"/>
      <c r="C1" s="5"/>
      <c r="D1" s="12"/>
      <c r="E1" s="35"/>
      <c r="F1" s="36"/>
      <c r="G1" s="37" t="s">
        <v>0</v>
      </c>
      <c r="J1" s="60" t="s">
        <v>261</v>
      </c>
      <c r="K1" s="61"/>
      <c r="L1" s="41">
        <v>25432</v>
      </c>
    </row>
    <row r="2" spans="1:12" ht="27.75" customHeight="1">
      <c r="A2" s="12"/>
      <c r="B2" s="5"/>
      <c r="C2" s="5"/>
      <c r="D2" s="12"/>
      <c r="E2" s="35"/>
      <c r="F2" s="36"/>
      <c r="G2" s="37" t="s">
        <v>1</v>
      </c>
      <c r="J2" s="62" t="s">
        <v>262</v>
      </c>
      <c r="K2" s="63"/>
      <c r="L2" s="24">
        <f>SUM(L11:L158)</f>
        <v>270.89999999999998</v>
      </c>
    </row>
    <row r="3" spans="1:12" ht="5.25" customHeight="1">
      <c r="A3" s="12"/>
      <c r="B3" s="5"/>
      <c r="C3" s="5"/>
      <c r="D3" s="12"/>
      <c r="E3" s="35"/>
      <c r="F3" s="36"/>
      <c r="G3" s="37"/>
      <c r="J3" s="53"/>
      <c r="L3" s="54"/>
    </row>
    <row r="4" spans="1:12">
      <c r="A4" s="12"/>
      <c r="B4" s="5"/>
      <c r="C4" s="5"/>
      <c r="D4" s="12"/>
      <c r="E4" s="35"/>
      <c r="F4" s="36"/>
      <c r="G4" s="38" t="s">
        <v>2</v>
      </c>
      <c r="J4" s="55"/>
      <c r="L4" s="56"/>
    </row>
    <row r="5" spans="1:12" ht="15" customHeight="1">
      <c r="A5" s="12"/>
      <c r="B5" s="5"/>
      <c r="C5" s="5"/>
      <c r="D5" s="12"/>
      <c r="E5" s="35"/>
      <c r="F5" s="36"/>
      <c r="G5" s="39" t="s">
        <v>3</v>
      </c>
      <c r="J5" s="64" t="s">
        <v>263</v>
      </c>
      <c r="K5" s="65"/>
      <c r="L5" s="52">
        <f>+L1-L2</f>
        <v>25161.1</v>
      </c>
    </row>
    <row r="6" spans="1:12" ht="15" customHeight="1">
      <c r="A6" s="12"/>
      <c r="B6" s="5"/>
      <c r="C6" s="5"/>
      <c r="D6" s="12"/>
      <c r="E6" s="12"/>
      <c r="F6" s="5"/>
      <c r="G6" s="5"/>
      <c r="H6" s="51"/>
      <c r="I6" s="51"/>
      <c r="L6" s="52"/>
    </row>
    <row r="7" spans="1:12" ht="18.75">
      <c r="A7" s="12"/>
      <c r="B7" s="40"/>
      <c r="C7" s="5"/>
      <c r="D7" s="76" t="s">
        <v>222</v>
      </c>
      <c r="E7" s="77"/>
      <c r="F7" s="77"/>
      <c r="G7" s="78"/>
    </row>
    <row r="8" spans="1:12" ht="30" customHeight="1">
      <c r="A8" s="45"/>
      <c r="B8" s="46"/>
      <c r="C8" s="47"/>
      <c r="D8" s="48" t="s">
        <v>229</v>
      </c>
      <c r="E8" s="45"/>
      <c r="F8" s="79" t="s">
        <v>284</v>
      </c>
      <c r="G8" s="68" t="s">
        <v>8</v>
      </c>
      <c r="H8" s="70" t="s">
        <v>240</v>
      </c>
      <c r="I8" s="72" t="s">
        <v>241</v>
      </c>
      <c r="J8" s="74" t="s">
        <v>242</v>
      </c>
      <c r="K8" s="81" t="s">
        <v>241</v>
      </c>
      <c r="L8" s="66" t="s">
        <v>266</v>
      </c>
    </row>
    <row r="9" spans="1:12" ht="22.5" customHeight="1">
      <c r="A9" s="48" t="s">
        <v>4</v>
      </c>
      <c r="B9" s="48" t="s">
        <v>5</v>
      </c>
      <c r="C9" s="49" t="s">
        <v>6</v>
      </c>
      <c r="D9" s="50" t="s">
        <v>230</v>
      </c>
      <c r="E9" s="48" t="s">
        <v>7</v>
      </c>
      <c r="F9" s="80"/>
      <c r="G9" s="69"/>
      <c r="H9" s="71"/>
      <c r="I9" s="73"/>
      <c r="J9" s="75"/>
      <c r="K9" s="82"/>
      <c r="L9" s="67"/>
    </row>
    <row r="10" spans="1:12">
      <c r="A10" s="20" t="s">
        <v>9</v>
      </c>
      <c r="B10" s="5"/>
      <c r="C10" s="4"/>
      <c r="D10" s="12"/>
      <c r="E10" s="12"/>
      <c r="F10" s="7"/>
      <c r="G10" s="8"/>
    </row>
    <row r="11" spans="1:12">
      <c r="A11" s="12">
        <v>78776</v>
      </c>
      <c r="B11" s="5" t="s">
        <v>10</v>
      </c>
      <c r="C11" s="4" t="s">
        <v>11</v>
      </c>
      <c r="D11" s="12">
        <v>504</v>
      </c>
      <c r="E11" s="12">
        <v>76468</v>
      </c>
      <c r="F11" s="7">
        <v>105</v>
      </c>
      <c r="G11" s="8">
        <v>11.78</v>
      </c>
      <c r="H11" s="12"/>
      <c r="I11" s="23">
        <f>+H11*F11</f>
        <v>0</v>
      </c>
      <c r="J11" s="24">
        <f>+H11*G11</f>
        <v>0</v>
      </c>
      <c r="K11" s="23">
        <f>+I11</f>
        <v>0</v>
      </c>
      <c r="L11" s="43">
        <f>+J11</f>
        <v>0</v>
      </c>
    </row>
    <row r="12" spans="1:12">
      <c r="A12" s="12"/>
      <c r="B12" s="5"/>
      <c r="C12" s="4"/>
      <c r="D12" s="12"/>
      <c r="E12" s="12"/>
      <c r="F12" s="7"/>
      <c r="G12" s="8"/>
      <c r="K12" s="58"/>
    </row>
    <row r="13" spans="1:12">
      <c r="A13" s="20" t="s">
        <v>12</v>
      </c>
      <c r="B13" s="5"/>
      <c r="C13" s="4"/>
      <c r="D13" s="12"/>
      <c r="E13" s="12"/>
      <c r="F13" s="7"/>
      <c r="G13" s="8"/>
      <c r="K13" s="58"/>
    </row>
    <row r="14" spans="1:12">
      <c r="A14" s="12">
        <v>23883</v>
      </c>
      <c r="B14" s="4" t="s">
        <v>13</v>
      </c>
      <c r="C14" s="5" t="s">
        <v>14</v>
      </c>
      <c r="D14" s="12">
        <v>160</v>
      </c>
      <c r="E14" s="12">
        <v>40928</v>
      </c>
      <c r="F14" s="7">
        <v>7.62</v>
      </c>
      <c r="G14" s="8">
        <v>20.27</v>
      </c>
      <c r="H14" s="12"/>
      <c r="I14" s="23">
        <f t="shared" ref="I14:I18" si="0">+H14*F14</f>
        <v>0</v>
      </c>
      <c r="J14" s="24">
        <f t="shared" ref="J14:J18" si="1">+H14*G14</f>
        <v>0</v>
      </c>
      <c r="K14" s="23">
        <f>SUM(I14:I18)</f>
        <v>0</v>
      </c>
      <c r="L14" s="43">
        <f>SUM(J14:J18)</f>
        <v>0</v>
      </c>
    </row>
    <row r="15" spans="1:12">
      <c r="A15" s="12">
        <v>27806</v>
      </c>
      <c r="B15" s="4" t="s">
        <v>203</v>
      </c>
      <c r="C15" s="5" t="s">
        <v>204</v>
      </c>
      <c r="D15" s="12">
        <v>200</v>
      </c>
      <c r="E15" s="12">
        <v>40265</v>
      </c>
      <c r="F15" s="7">
        <v>7</v>
      </c>
      <c r="G15" s="8">
        <v>18.62</v>
      </c>
      <c r="H15" s="12"/>
      <c r="I15" s="23">
        <f t="shared" si="0"/>
        <v>0</v>
      </c>
      <c r="J15" s="24">
        <f t="shared" si="1"/>
        <v>0</v>
      </c>
      <c r="K15" s="58"/>
    </row>
    <row r="16" spans="1:12">
      <c r="A16" s="12">
        <v>27788</v>
      </c>
      <c r="B16" s="4" t="s">
        <v>205</v>
      </c>
      <c r="C16" s="5" t="s">
        <v>206</v>
      </c>
      <c r="D16" s="12">
        <v>130</v>
      </c>
      <c r="E16" s="12">
        <v>40490</v>
      </c>
      <c r="F16" s="7">
        <v>3.68</v>
      </c>
      <c r="G16" s="8">
        <v>9.7899999999999991</v>
      </c>
      <c r="H16" s="12"/>
      <c r="I16" s="23">
        <f t="shared" si="0"/>
        <v>0</v>
      </c>
      <c r="J16" s="24">
        <f t="shared" si="1"/>
        <v>0</v>
      </c>
      <c r="K16" s="58"/>
    </row>
    <row r="17" spans="1:12">
      <c r="A17" s="12">
        <v>30123</v>
      </c>
      <c r="B17" s="4" t="s">
        <v>225</v>
      </c>
      <c r="C17" s="5" t="s">
        <v>228</v>
      </c>
      <c r="D17" s="12">
        <v>221</v>
      </c>
      <c r="E17" s="12">
        <v>40176</v>
      </c>
      <c r="F17" s="7">
        <v>10.45</v>
      </c>
      <c r="G17" s="8">
        <v>27.79</v>
      </c>
      <c r="H17" s="12"/>
      <c r="I17" s="23">
        <f t="shared" si="0"/>
        <v>0</v>
      </c>
      <c r="J17" s="24">
        <f t="shared" si="1"/>
        <v>0</v>
      </c>
      <c r="K17" s="58"/>
    </row>
    <row r="18" spans="1:12">
      <c r="A18" s="12">
        <v>10294</v>
      </c>
      <c r="B18" s="4" t="s">
        <v>226</v>
      </c>
      <c r="C18" s="5" t="s">
        <v>227</v>
      </c>
      <c r="D18" s="12">
        <v>369</v>
      </c>
      <c r="E18" s="12">
        <v>40710</v>
      </c>
      <c r="F18" s="7">
        <v>10.74</v>
      </c>
      <c r="G18" s="8">
        <v>28.57</v>
      </c>
      <c r="H18" s="12"/>
      <c r="I18" s="23">
        <f t="shared" si="0"/>
        <v>0</v>
      </c>
      <c r="J18" s="24">
        <f t="shared" si="1"/>
        <v>0</v>
      </c>
      <c r="K18" s="58"/>
    </row>
    <row r="19" spans="1:12">
      <c r="A19" s="12"/>
      <c r="B19" s="5"/>
      <c r="C19" s="5"/>
      <c r="D19" s="12"/>
      <c r="E19" s="12"/>
      <c r="F19" s="7"/>
      <c r="G19" s="8"/>
      <c r="K19" s="58"/>
    </row>
    <row r="20" spans="1:12">
      <c r="A20" s="20" t="s">
        <v>15</v>
      </c>
      <c r="B20" s="5"/>
      <c r="C20" s="4"/>
      <c r="D20" s="12"/>
      <c r="E20" s="12"/>
      <c r="F20" s="7"/>
      <c r="G20" s="8"/>
      <c r="K20" s="58"/>
    </row>
    <row r="21" spans="1:12" s="2" customFormat="1">
      <c r="A21" s="15">
        <v>10628</v>
      </c>
      <c r="B21" s="14" t="s">
        <v>31</v>
      </c>
      <c r="C21" s="14" t="s">
        <v>32</v>
      </c>
      <c r="D21" s="15">
        <v>96</v>
      </c>
      <c r="E21" s="15" t="s">
        <v>33</v>
      </c>
      <c r="F21" s="16">
        <v>4.0199999999999996</v>
      </c>
      <c r="G21" s="17">
        <v>7.73</v>
      </c>
      <c r="H21" s="12"/>
      <c r="I21" s="23">
        <f t="shared" ref="I21:I27" si="2">+H21*F21</f>
        <v>0</v>
      </c>
      <c r="J21" s="24">
        <f t="shared" ref="J21:J27" si="3">+H21*G21</f>
        <v>0</v>
      </c>
      <c r="K21" s="23">
        <f>SUM(I21:I27)</f>
        <v>0</v>
      </c>
      <c r="L21" s="43">
        <f>SUM(J21:J27)</f>
        <v>0</v>
      </c>
    </row>
    <row r="22" spans="1:12" s="2" customFormat="1">
      <c r="A22" s="15">
        <v>13108</v>
      </c>
      <c r="B22" s="14" t="s">
        <v>16</v>
      </c>
      <c r="C22" s="14" t="s">
        <v>17</v>
      </c>
      <c r="D22" s="15">
        <v>60</v>
      </c>
      <c r="E22" s="15" t="s">
        <v>18</v>
      </c>
      <c r="F22" s="16">
        <v>6.07</v>
      </c>
      <c r="G22" s="17">
        <v>11.67</v>
      </c>
      <c r="H22" s="12"/>
      <c r="I22" s="23">
        <f t="shared" si="2"/>
        <v>0</v>
      </c>
      <c r="J22" s="24">
        <f t="shared" si="3"/>
        <v>0</v>
      </c>
      <c r="K22" s="59"/>
    </row>
    <row r="23" spans="1:12" s="2" customFormat="1">
      <c r="A23" s="15">
        <v>16068</v>
      </c>
      <c r="B23" s="14" t="s">
        <v>25</v>
      </c>
      <c r="C23" s="14" t="s">
        <v>26</v>
      </c>
      <c r="D23" s="15">
        <v>96</v>
      </c>
      <c r="E23" s="15" t="s">
        <v>27</v>
      </c>
      <c r="F23" s="16">
        <v>3.93</v>
      </c>
      <c r="G23" s="17">
        <v>7.56</v>
      </c>
      <c r="H23" s="12"/>
      <c r="I23" s="23">
        <f t="shared" si="2"/>
        <v>0</v>
      </c>
      <c r="J23" s="24">
        <f t="shared" si="3"/>
        <v>0</v>
      </c>
      <c r="K23" s="59"/>
    </row>
    <row r="24" spans="1:12" s="2" customFormat="1">
      <c r="A24" s="15">
        <v>33019</v>
      </c>
      <c r="B24" s="14" t="s">
        <v>28</v>
      </c>
      <c r="C24" s="14" t="s">
        <v>29</v>
      </c>
      <c r="D24" s="15">
        <v>72</v>
      </c>
      <c r="E24" s="15" t="s">
        <v>30</v>
      </c>
      <c r="F24" s="16">
        <v>4.55</v>
      </c>
      <c r="G24" s="17">
        <v>8.75</v>
      </c>
      <c r="H24" s="12"/>
      <c r="I24" s="23">
        <f t="shared" si="2"/>
        <v>0</v>
      </c>
      <c r="J24" s="24">
        <f t="shared" si="3"/>
        <v>0</v>
      </c>
      <c r="K24" s="59"/>
    </row>
    <row r="25" spans="1:12" s="2" customFormat="1">
      <c r="A25" s="15">
        <v>33089</v>
      </c>
      <c r="B25" s="14" t="s">
        <v>34</v>
      </c>
      <c r="C25" s="13" t="s">
        <v>35</v>
      </c>
      <c r="D25" s="15">
        <v>72</v>
      </c>
      <c r="E25" s="15" t="s">
        <v>36</v>
      </c>
      <c r="F25" s="16">
        <v>4.55</v>
      </c>
      <c r="G25" s="17">
        <v>8.75</v>
      </c>
      <c r="H25" s="12"/>
      <c r="I25" s="23">
        <f t="shared" si="2"/>
        <v>0</v>
      </c>
      <c r="J25" s="24">
        <f t="shared" si="3"/>
        <v>0</v>
      </c>
      <c r="K25" s="59"/>
    </row>
    <row r="26" spans="1:12" s="2" customFormat="1">
      <c r="A26" s="15">
        <v>33093</v>
      </c>
      <c r="B26" s="14" t="s">
        <v>22</v>
      </c>
      <c r="C26" s="14" t="s">
        <v>23</v>
      </c>
      <c r="D26" s="15">
        <v>48</v>
      </c>
      <c r="E26" s="15" t="s">
        <v>24</v>
      </c>
      <c r="F26" s="16">
        <v>1.33</v>
      </c>
      <c r="G26" s="17">
        <v>2.56</v>
      </c>
      <c r="H26" s="12"/>
      <c r="I26" s="23">
        <f t="shared" si="2"/>
        <v>0</v>
      </c>
      <c r="J26" s="24">
        <f t="shared" si="3"/>
        <v>0</v>
      </c>
      <c r="K26" s="59"/>
    </row>
    <row r="27" spans="1:12" s="2" customFormat="1">
      <c r="A27" s="15">
        <v>45075</v>
      </c>
      <c r="B27" s="14" t="s">
        <v>19</v>
      </c>
      <c r="C27" s="14" t="s">
        <v>20</v>
      </c>
      <c r="D27" s="15">
        <v>192</v>
      </c>
      <c r="E27" s="15" t="s">
        <v>21</v>
      </c>
      <c r="F27" s="16">
        <v>6.06</v>
      </c>
      <c r="G27" s="17">
        <v>11.65</v>
      </c>
      <c r="H27" s="12"/>
      <c r="I27" s="23">
        <f t="shared" si="2"/>
        <v>0</v>
      </c>
      <c r="J27" s="24">
        <f t="shared" si="3"/>
        <v>0</v>
      </c>
      <c r="K27" s="59"/>
    </row>
    <row r="28" spans="1:12">
      <c r="A28" s="12"/>
      <c r="B28" s="5"/>
      <c r="C28" s="5"/>
      <c r="D28" s="12"/>
      <c r="E28" s="12"/>
      <c r="F28" s="5"/>
      <c r="G28" s="5"/>
      <c r="K28" s="58"/>
    </row>
    <row r="29" spans="1:12">
      <c r="A29" s="20" t="s">
        <v>186</v>
      </c>
      <c r="B29" s="5"/>
      <c r="C29" s="5"/>
      <c r="D29" s="12"/>
      <c r="E29" s="12"/>
      <c r="F29" s="5"/>
      <c r="G29" s="5"/>
      <c r="K29" s="58"/>
    </row>
    <row r="30" spans="1:12">
      <c r="A30" s="12">
        <v>27639</v>
      </c>
      <c r="B30" s="5" t="s">
        <v>38</v>
      </c>
      <c r="C30" s="5" t="s">
        <v>37</v>
      </c>
      <c r="D30" s="12">
        <v>212</v>
      </c>
      <c r="E30" s="12">
        <v>39944</v>
      </c>
      <c r="F30" s="7">
        <v>14.58</v>
      </c>
      <c r="G30" s="8">
        <v>28.4</v>
      </c>
      <c r="H30" s="12"/>
      <c r="I30" s="23">
        <f t="shared" ref="I30:I35" si="4">+H30*F30</f>
        <v>0</v>
      </c>
      <c r="J30" s="24">
        <f t="shared" ref="J30:J35" si="5">+H30*G30</f>
        <v>0</v>
      </c>
      <c r="K30" s="23">
        <f>SUM(I30:I35)</f>
        <v>0</v>
      </c>
      <c r="L30" s="43">
        <f>SUM(J30:J35)</f>
        <v>0</v>
      </c>
    </row>
    <row r="31" spans="1:12">
      <c r="A31" s="12">
        <v>7110</v>
      </c>
      <c r="B31" s="5" t="s">
        <v>39</v>
      </c>
      <c r="C31" s="5" t="s">
        <v>40</v>
      </c>
      <c r="D31" s="12">
        <v>80</v>
      </c>
      <c r="E31" s="12">
        <v>43277</v>
      </c>
      <c r="F31" s="7">
        <v>6.25</v>
      </c>
      <c r="G31" s="8">
        <v>12.17</v>
      </c>
      <c r="H31" s="12"/>
      <c r="I31" s="23">
        <f t="shared" si="4"/>
        <v>0</v>
      </c>
      <c r="J31" s="24">
        <f t="shared" si="5"/>
        <v>0</v>
      </c>
      <c r="K31" s="58"/>
    </row>
    <row r="32" spans="1:12">
      <c r="A32" s="12">
        <v>10940</v>
      </c>
      <c r="B32" s="5" t="s">
        <v>41</v>
      </c>
      <c r="C32" s="5" t="s">
        <v>40</v>
      </c>
      <c r="D32" s="12">
        <v>80</v>
      </c>
      <c r="E32" s="12">
        <v>43284</v>
      </c>
      <c r="F32" s="7">
        <v>6.25</v>
      </c>
      <c r="G32" s="8">
        <v>12.17</v>
      </c>
      <c r="H32" s="12"/>
      <c r="I32" s="23">
        <f t="shared" si="4"/>
        <v>0</v>
      </c>
      <c r="J32" s="24">
        <f t="shared" si="5"/>
        <v>0</v>
      </c>
      <c r="K32" s="58"/>
    </row>
    <row r="33" spans="1:12">
      <c r="A33" s="12">
        <v>10330</v>
      </c>
      <c r="B33" s="5" t="s">
        <v>44</v>
      </c>
      <c r="C33" s="4" t="s">
        <v>45</v>
      </c>
      <c r="D33" s="12">
        <v>140</v>
      </c>
      <c r="E33" s="12">
        <v>39911</v>
      </c>
      <c r="F33" s="7">
        <v>8.92</v>
      </c>
      <c r="G33" s="8">
        <v>17.37</v>
      </c>
      <c r="H33" s="12"/>
      <c r="I33" s="23">
        <f t="shared" si="4"/>
        <v>0</v>
      </c>
      <c r="J33" s="24">
        <f t="shared" si="5"/>
        <v>0</v>
      </c>
      <c r="K33" s="58"/>
    </row>
    <row r="34" spans="1:12">
      <c r="A34" s="12">
        <v>18243</v>
      </c>
      <c r="B34" s="5" t="s">
        <v>43</v>
      </c>
      <c r="C34" s="5" t="s">
        <v>42</v>
      </c>
      <c r="D34" s="12">
        <v>168</v>
      </c>
      <c r="E34" s="12">
        <v>59703</v>
      </c>
      <c r="F34" s="7">
        <v>10.5</v>
      </c>
      <c r="G34" s="8">
        <v>20.45</v>
      </c>
      <c r="H34" s="12"/>
      <c r="I34" s="23">
        <f t="shared" si="4"/>
        <v>0</v>
      </c>
      <c r="J34" s="24">
        <f t="shared" si="5"/>
        <v>0</v>
      </c>
      <c r="K34" s="58"/>
    </row>
    <row r="35" spans="1:12">
      <c r="A35" s="12">
        <v>27638</v>
      </c>
      <c r="B35" s="5" t="s">
        <v>199</v>
      </c>
      <c r="C35" s="5" t="s">
        <v>37</v>
      </c>
      <c r="D35" s="12">
        <v>212</v>
      </c>
      <c r="E35" s="12">
        <v>39947</v>
      </c>
      <c r="F35" s="7">
        <v>14.58</v>
      </c>
      <c r="G35" s="8">
        <v>26.29</v>
      </c>
      <c r="H35" s="12"/>
      <c r="I35" s="23">
        <f t="shared" si="4"/>
        <v>0</v>
      </c>
      <c r="J35" s="24">
        <f t="shared" si="5"/>
        <v>0</v>
      </c>
      <c r="K35" s="58"/>
    </row>
    <row r="36" spans="1:12">
      <c r="A36" s="12"/>
      <c r="B36" s="5"/>
      <c r="C36" s="5"/>
      <c r="D36" s="12"/>
      <c r="E36" s="12"/>
      <c r="F36" s="5"/>
      <c r="G36" s="5"/>
      <c r="K36" s="58"/>
    </row>
    <row r="37" spans="1:12">
      <c r="A37" s="12"/>
      <c r="B37" s="5"/>
      <c r="C37" s="5"/>
      <c r="D37" s="12"/>
      <c r="E37" s="12"/>
      <c r="F37" s="5"/>
      <c r="G37" s="5"/>
      <c r="K37" s="58"/>
    </row>
    <row r="38" spans="1:12">
      <c r="A38" s="20" t="s">
        <v>232</v>
      </c>
      <c r="B38" s="5"/>
      <c r="C38" s="5"/>
      <c r="D38" s="12"/>
      <c r="E38" s="12"/>
      <c r="F38" s="5"/>
      <c r="G38" s="8"/>
      <c r="K38" s="58"/>
    </row>
    <row r="39" spans="1:12">
      <c r="A39" s="12">
        <v>18067</v>
      </c>
      <c r="B39" s="4" t="s">
        <v>217</v>
      </c>
      <c r="C39" s="12" t="s">
        <v>218</v>
      </c>
      <c r="D39" s="12">
        <v>185</v>
      </c>
      <c r="E39" s="12">
        <v>1000001223</v>
      </c>
      <c r="F39" s="7">
        <v>54.55</v>
      </c>
      <c r="G39" s="8">
        <v>7.4</v>
      </c>
      <c r="H39" s="12"/>
      <c r="I39" s="23">
        <f t="shared" ref="I39:I58" si="6">+H39*F39</f>
        <v>0</v>
      </c>
      <c r="J39" s="24">
        <f t="shared" ref="J39:J58" si="7">+H39*G39</f>
        <v>0</v>
      </c>
      <c r="K39" s="23">
        <f>SUM(I39:I58)</f>
        <v>0</v>
      </c>
      <c r="L39" s="43">
        <f>SUM(J39:J58)</f>
        <v>0</v>
      </c>
    </row>
    <row r="40" spans="1:12">
      <c r="A40" s="12">
        <v>11843</v>
      </c>
      <c r="B40" s="4" t="s">
        <v>46</v>
      </c>
      <c r="C40" s="12" t="s">
        <v>40</v>
      </c>
      <c r="D40" s="12">
        <v>156</v>
      </c>
      <c r="E40" s="12">
        <v>1000002789</v>
      </c>
      <c r="F40" s="7">
        <v>54.55</v>
      </c>
      <c r="G40" s="8">
        <v>7.4</v>
      </c>
      <c r="H40" s="12"/>
      <c r="I40" s="23">
        <f t="shared" si="6"/>
        <v>0</v>
      </c>
      <c r="J40" s="24">
        <f t="shared" si="7"/>
        <v>0</v>
      </c>
      <c r="K40" s="58"/>
    </row>
    <row r="41" spans="1:12">
      <c r="A41" s="12">
        <v>20544</v>
      </c>
      <c r="B41" s="4" t="s">
        <v>47</v>
      </c>
      <c r="C41" s="12" t="s">
        <v>40</v>
      </c>
      <c r="D41" s="42">
        <v>128</v>
      </c>
      <c r="E41" s="12">
        <v>1000006639</v>
      </c>
      <c r="F41" s="7">
        <v>46.42</v>
      </c>
      <c r="G41" s="8">
        <v>6.29</v>
      </c>
      <c r="H41" s="12"/>
      <c r="I41" s="23">
        <f t="shared" si="6"/>
        <v>0</v>
      </c>
      <c r="J41" s="24">
        <f t="shared" si="7"/>
        <v>0</v>
      </c>
      <c r="K41" s="58"/>
    </row>
    <row r="42" spans="1:12">
      <c r="A42" s="12">
        <v>23983</v>
      </c>
      <c r="B42" s="4" t="s">
        <v>48</v>
      </c>
      <c r="C42" s="12" t="s">
        <v>40</v>
      </c>
      <c r="D42" s="12">
        <v>160</v>
      </c>
      <c r="E42" s="12">
        <v>1000007470</v>
      </c>
      <c r="F42" s="7">
        <v>54.55</v>
      </c>
      <c r="G42" s="8">
        <v>7.4</v>
      </c>
      <c r="H42" s="12"/>
      <c r="I42" s="23">
        <f t="shared" si="6"/>
        <v>0</v>
      </c>
      <c r="J42" s="24">
        <f t="shared" si="7"/>
        <v>0</v>
      </c>
      <c r="K42" s="58"/>
    </row>
    <row r="43" spans="1:12">
      <c r="A43" s="12">
        <v>24383</v>
      </c>
      <c r="B43" s="4" t="s">
        <v>219</v>
      </c>
      <c r="C43" s="12" t="s">
        <v>40</v>
      </c>
      <c r="D43" s="12">
        <v>160</v>
      </c>
      <c r="E43" s="12">
        <v>1000007964</v>
      </c>
      <c r="F43" s="7">
        <v>54.55</v>
      </c>
      <c r="G43" s="8">
        <v>7.4</v>
      </c>
      <c r="H43" s="12"/>
      <c r="I43" s="23">
        <f t="shared" si="6"/>
        <v>0</v>
      </c>
      <c r="J43" s="24">
        <f t="shared" si="7"/>
        <v>0</v>
      </c>
      <c r="K43" s="58"/>
    </row>
    <row r="44" spans="1:12">
      <c r="A44" s="12">
        <v>24403</v>
      </c>
      <c r="B44" s="4" t="s">
        <v>180</v>
      </c>
      <c r="C44" s="12" t="s">
        <v>76</v>
      </c>
      <c r="D44" s="12">
        <v>128</v>
      </c>
      <c r="E44" s="12">
        <v>1000007965</v>
      </c>
      <c r="F44" s="7">
        <v>43.64</v>
      </c>
      <c r="G44" s="8">
        <v>5.92</v>
      </c>
      <c r="H44" s="12"/>
      <c r="I44" s="23">
        <f t="shared" si="6"/>
        <v>0</v>
      </c>
      <c r="J44" s="24">
        <f t="shared" si="7"/>
        <v>0</v>
      </c>
      <c r="K44" s="58"/>
    </row>
    <row r="45" spans="1:12">
      <c r="A45" s="12">
        <v>24409</v>
      </c>
      <c r="B45" s="4" t="s">
        <v>181</v>
      </c>
      <c r="C45" s="12" t="s">
        <v>40</v>
      </c>
      <c r="D45" s="12">
        <v>160</v>
      </c>
      <c r="E45" s="12">
        <v>1000008046</v>
      </c>
      <c r="F45" s="7">
        <v>49.09</v>
      </c>
      <c r="G45" s="8">
        <v>7.4</v>
      </c>
      <c r="H45" s="12"/>
      <c r="I45" s="23">
        <f t="shared" si="6"/>
        <v>0</v>
      </c>
      <c r="J45" s="24">
        <f t="shared" si="7"/>
        <v>0</v>
      </c>
      <c r="K45" s="58"/>
    </row>
    <row r="46" spans="1:12">
      <c r="A46" s="12">
        <v>24387</v>
      </c>
      <c r="B46" s="4" t="s">
        <v>182</v>
      </c>
      <c r="C46" s="12" t="s">
        <v>40</v>
      </c>
      <c r="D46" s="12">
        <v>160</v>
      </c>
      <c r="E46" s="12">
        <v>1000008059</v>
      </c>
      <c r="F46" s="7">
        <v>54.55</v>
      </c>
      <c r="G46" s="8">
        <v>7.4</v>
      </c>
      <c r="H46" s="12"/>
      <c r="I46" s="23">
        <f t="shared" si="6"/>
        <v>0</v>
      </c>
      <c r="J46" s="24">
        <f t="shared" si="7"/>
        <v>0</v>
      </c>
      <c r="K46" s="58"/>
    </row>
    <row r="47" spans="1:12">
      <c r="A47" s="12">
        <v>24599</v>
      </c>
      <c r="B47" s="4" t="s">
        <v>183</v>
      </c>
      <c r="C47" s="12" t="s">
        <v>40</v>
      </c>
      <c r="D47" s="12">
        <v>160</v>
      </c>
      <c r="E47" s="12">
        <v>1000008062</v>
      </c>
      <c r="F47" s="7">
        <v>54.55</v>
      </c>
      <c r="G47" s="8">
        <v>7.4</v>
      </c>
      <c r="H47" s="12"/>
      <c r="I47" s="23">
        <f t="shared" si="6"/>
        <v>0</v>
      </c>
      <c r="J47" s="24">
        <f t="shared" si="7"/>
        <v>0</v>
      </c>
      <c r="K47" s="58"/>
    </row>
    <row r="48" spans="1:12">
      <c r="A48" s="12">
        <v>24401</v>
      </c>
      <c r="B48" s="4" t="s">
        <v>184</v>
      </c>
      <c r="C48" s="12" t="s">
        <v>40</v>
      </c>
      <c r="D48" s="12">
        <v>144</v>
      </c>
      <c r="E48" s="12">
        <v>1000008063</v>
      </c>
      <c r="F48" s="7">
        <v>49.09</v>
      </c>
      <c r="G48" s="8">
        <v>6.66</v>
      </c>
      <c r="H48" s="12"/>
      <c r="I48" s="23">
        <f t="shared" si="6"/>
        <v>0</v>
      </c>
      <c r="J48" s="24">
        <f t="shared" si="7"/>
        <v>0</v>
      </c>
      <c r="K48" s="58"/>
    </row>
    <row r="49" spans="1:12">
      <c r="A49" s="12">
        <v>28462</v>
      </c>
      <c r="B49" s="4" t="s">
        <v>223</v>
      </c>
      <c r="C49" s="12" t="s">
        <v>224</v>
      </c>
      <c r="D49" s="44">
        <v>128</v>
      </c>
      <c r="E49" s="12">
        <v>1000010772</v>
      </c>
      <c r="F49" s="7">
        <v>1.85</v>
      </c>
      <c r="G49" s="8">
        <v>0.25</v>
      </c>
      <c r="H49" s="12"/>
      <c r="I49" s="23">
        <f t="shared" si="6"/>
        <v>0</v>
      </c>
      <c r="J49" s="24">
        <f t="shared" si="7"/>
        <v>0</v>
      </c>
      <c r="K49" s="58"/>
    </row>
    <row r="50" spans="1:12">
      <c r="A50" s="12">
        <v>25102</v>
      </c>
      <c r="B50" s="4" t="s">
        <v>220</v>
      </c>
      <c r="C50" s="12" t="s">
        <v>221</v>
      </c>
      <c r="D50" s="12">
        <v>144</v>
      </c>
      <c r="E50" s="12" t="s">
        <v>185</v>
      </c>
      <c r="F50" s="7">
        <v>49.09</v>
      </c>
      <c r="G50" s="8">
        <v>6.66</v>
      </c>
      <c r="H50" s="12"/>
      <c r="I50" s="23">
        <f t="shared" si="6"/>
        <v>0</v>
      </c>
      <c r="J50" s="24">
        <f t="shared" si="7"/>
        <v>0</v>
      </c>
      <c r="K50" s="58"/>
    </row>
    <row r="51" spans="1:12">
      <c r="A51" s="12">
        <v>27027</v>
      </c>
      <c r="B51" s="4" t="s">
        <v>54</v>
      </c>
      <c r="C51" s="12" t="s">
        <v>40</v>
      </c>
      <c r="D51" s="12">
        <v>160</v>
      </c>
      <c r="E51" s="12" t="s">
        <v>55</v>
      </c>
      <c r="F51" s="7">
        <v>54.55</v>
      </c>
      <c r="G51" s="8">
        <v>7.4</v>
      </c>
      <c r="H51" s="12"/>
      <c r="I51" s="23">
        <f t="shared" si="6"/>
        <v>0</v>
      </c>
      <c r="J51" s="24">
        <f t="shared" si="7"/>
        <v>0</v>
      </c>
      <c r="K51" s="58"/>
    </row>
    <row r="52" spans="1:12">
      <c r="A52" s="12">
        <v>27070</v>
      </c>
      <c r="B52" s="4" t="s">
        <v>64</v>
      </c>
      <c r="C52" s="12" t="s">
        <v>65</v>
      </c>
      <c r="D52" s="12">
        <v>144</v>
      </c>
      <c r="E52" s="12" t="s">
        <v>66</v>
      </c>
      <c r="F52" s="7">
        <v>49.09</v>
      </c>
      <c r="G52" s="8">
        <v>6.66</v>
      </c>
      <c r="H52" s="12"/>
      <c r="I52" s="23">
        <f t="shared" si="6"/>
        <v>0</v>
      </c>
      <c r="J52" s="24">
        <f t="shared" si="7"/>
        <v>0</v>
      </c>
      <c r="K52" s="58"/>
    </row>
    <row r="53" spans="1:12">
      <c r="A53" s="12">
        <v>3301</v>
      </c>
      <c r="B53" s="4" t="s">
        <v>67</v>
      </c>
      <c r="C53" s="12" t="s">
        <v>40</v>
      </c>
      <c r="D53" s="12">
        <v>160</v>
      </c>
      <c r="E53" s="12" t="s">
        <v>68</v>
      </c>
      <c r="F53" s="7">
        <v>54.55</v>
      </c>
      <c r="G53" s="8">
        <v>7.4</v>
      </c>
      <c r="H53" s="12"/>
      <c r="I53" s="23">
        <f t="shared" si="6"/>
        <v>0</v>
      </c>
      <c r="J53" s="24">
        <f t="shared" si="7"/>
        <v>0</v>
      </c>
      <c r="K53" s="58"/>
    </row>
    <row r="54" spans="1:12">
      <c r="A54" s="12">
        <v>27059</v>
      </c>
      <c r="B54" s="4" t="s">
        <v>69</v>
      </c>
      <c r="C54" s="12" t="s">
        <v>70</v>
      </c>
      <c r="D54" s="12">
        <v>91</v>
      </c>
      <c r="E54" s="12" t="s">
        <v>71</v>
      </c>
      <c r="F54" s="7">
        <v>54.55</v>
      </c>
      <c r="G54" s="8">
        <v>4.1900000000000004</v>
      </c>
      <c r="H54" s="12"/>
      <c r="I54" s="23">
        <f t="shared" si="6"/>
        <v>0</v>
      </c>
      <c r="J54" s="24">
        <f t="shared" si="7"/>
        <v>0</v>
      </c>
      <c r="K54" s="58"/>
    </row>
    <row r="55" spans="1:12">
      <c r="A55" s="12">
        <v>27036</v>
      </c>
      <c r="B55" s="4" t="s">
        <v>72</v>
      </c>
      <c r="C55" s="12" t="s">
        <v>40</v>
      </c>
      <c r="D55" s="12">
        <v>160</v>
      </c>
      <c r="E55" s="12" t="s">
        <v>73</v>
      </c>
      <c r="F55" s="7">
        <v>54.55</v>
      </c>
      <c r="G55" s="8">
        <v>7.4</v>
      </c>
      <c r="H55" s="12"/>
      <c r="I55" s="23">
        <f t="shared" si="6"/>
        <v>0</v>
      </c>
      <c r="J55" s="24">
        <f t="shared" si="7"/>
        <v>0</v>
      </c>
      <c r="K55" s="58"/>
    </row>
    <row r="56" spans="1:12">
      <c r="A56" s="12">
        <v>27025</v>
      </c>
      <c r="B56" s="4" t="s">
        <v>74</v>
      </c>
      <c r="C56" s="12" t="s">
        <v>40</v>
      </c>
      <c r="D56" s="12">
        <v>160</v>
      </c>
      <c r="E56" s="12" t="s">
        <v>233</v>
      </c>
      <c r="F56" s="7">
        <v>54.55</v>
      </c>
      <c r="G56" s="8">
        <v>7.4</v>
      </c>
      <c r="H56" s="12"/>
      <c r="I56" s="23">
        <f t="shared" si="6"/>
        <v>0</v>
      </c>
      <c r="J56" s="24">
        <f t="shared" si="7"/>
        <v>0</v>
      </c>
      <c r="K56" s="58"/>
    </row>
    <row r="57" spans="1:12">
      <c r="A57" s="12">
        <v>27024</v>
      </c>
      <c r="B57" s="4" t="s">
        <v>75</v>
      </c>
      <c r="C57" s="12" t="s">
        <v>76</v>
      </c>
      <c r="D57" s="12">
        <v>160</v>
      </c>
      <c r="E57" s="12" t="s">
        <v>77</v>
      </c>
      <c r="F57" s="7">
        <v>54.55</v>
      </c>
      <c r="G57" s="8">
        <v>7.4</v>
      </c>
      <c r="H57" s="12"/>
      <c r="I57" s="23">
        <f t="shared" si="6"/>
        <v>0</v>
      </c>
      <c r="J57" s="24">
        <f t="shared" si="7"/>
        <v>0</v>
      </c>
      <c r="K57" s="58"/>
    </row>
    <row r="58" spans="1:12">
      <c r="A58" s="12">
        <v>27007</v>
      </c>
      <c r="B58" s="4" t="s">
        <v>78</v>
      </c>
      <c r="C58" s="12" t="s">
        <v>40</v>
      </c>
      <c r="D58" s="12">
        <v>160</v>
      </c>
      <c r="E58" s="12" t="s">
        <v>79</v>
      </c>
      <c r="F58" s="7">
        <v>54.55</v>
      </c>
      <c r="G58" s="8">
        <v>7.4</v>
      </c>
      <c r="H58" s="12"/>
      <c r="I58" s="23">
        <f t="shared" si="6"/>
        <v>0</v>
      </c>
      <c r="J58" s="24">
        <f t="shared" si="7"/>
        <v>0</v>
      </c>
      <c r="K58" s="58"/>
    </row>
    <row r="59" spans="1:12">
      <c r="A59" s="12"/>
      <c r="B59" s="4"/>
      <c r="C59" s="12"/>
      <c r="D59" s="12"/>
      <c r="E59" s="12"/>
      <c r="F59" s="7"/>
      <c r="G59" s="8"/>
      <c r="K59" s="58"/>
    </row>
    <row r="60" spans="1:12">
      <c r="A60" s="20" t="s">
        <v>231</v>
      </c>
      <c r="B60" s="4"/>
      <c r="C60" s="12"/>
      <c r="D60" s="12"/>
      <c r="E60" s="12"/>
      <c r="F60" s="7"/>
      <c r="G60" s="8"/>
      <c r="K60" s="58"/>
    </row>
    <row r="61" spans="1:12">
      <c r="A61" s="12">
        <v>27034</v>
      </c>
      <c r="B61" s="4" t="s">
        <v>49</v>
      </c>
      <c r="C61" s="12" t="s">
        <v>50</v>
      </c>
      <c r="D61" s="12">
        <v>80</v>
      </c>
      <c r="E61" s="12" t="s">
        <v>51</v>
      </c>
      <c r="F61" s="7">
        <v>29.41</v>
      </c>
      <c r="G61" s="8">
        <v>5.51</v>
      </c>
      <c r="H61" s="12"/>
      <c r="I61" s="23">
        <f t="shared" ref="I61:I66" si="8">+H61*F61</f>
        <v>0</v>
      </c>
      <c r="J61" s="24">
        <f t="shared" ref="J61:J66" si="9">+H61*G61</f>
        <v>0</v>
      </c>
      <c r="K61" s="23">
        <f>SUM(I61:I66)</f>
        <v>0</v>
      </c>
      <c r="L61" s="43">
        <f>SUM(J61:J66)</f>
        <v>0</v>
      </c>
    </row>
    <row r="62" spans="1:12">
      <c r="A62" s="12">
        <v>27019</v>
      </c>
      <c r="B62" s="4" t="s">
        <v>52</v>
      </c>
      <c r="C62" s="12" t="s">
        <v>50</v>
      </c>
      <c r="D62" s="12">
        <v>80</v>
      </c>
      <c r="E62" s="12" t="s">
        <v>53</v>
      </c>
      <c r="F62" s="7">
        <v>29.41</v>
      </c>
      <c r="G62" s="8">
        <v>5.51</v>
      </c>
      <c r="H62" s="12"/>
      <c r="I62" s="23">
        <f t="shared" si="8"/>
        <v>0</v>
      </c>
      <c r="J62" s="24">
        <f t="shared" si="9"/>
        <v>0</v>
      </c>
      <c r="K62" s="58"/>
    </row>
    <row r="63" spans="1:12">
      <c r="A63" s="12">
        <v>27057</v>
      </c>
      <c r="B63" s="4" t="s">
        <v>56</v>
      </c>
      <c r="C63" s="12" t="s">
        <v>50</v>
      </c>
      <c r="D63" s="12">
        <v>80</v>
      </c>
      <c r="E63" s="12" t="s">
        <v>57</v>
      </c>
      <c r="F63" s="7">
        <v>29.41</v>
      </c>
      <c r="G63" s="8">
        <v>5.51</v>
      </c>
      <c r="H63" s="12"/>
      <c r="I63" s="23">
        <f t="shared" si="8"/>
        <v>0</v>
      </c>
      <c r="J63" s="24">
        <f t="shared" si="9"/>
        <v>0</v>
      </c>
      <c r="K63" s="58"/>
    </row>
    <row r="64" spans="1:12">
      <c r="A64" s="12">
        <v>2099</v>
      </c>
      <c r="B64" s="4" t="s">
        <v>58</v>
      </c>
      <c r="C64" s="12" t="s">
        <v>50</v>
      </c>
      <c r="D64" s="12">
        <v>80</v>
      </c>
      <c r="E64" s="12" t="s">
        <v>59</v>
      </c>
      <c r="F64" s="7">
        <v>29.41</v>
      </c>
      <c r="G64" s="8">
        <v>5.51</v>
      </c>
      <c r="H64" s="12"/>
      <c r="I64" s="23">
        <f t="shared" si="8"/>
        <v>0</v>
      </c>
      <c r="J64" s="24">
        <f t="shared" si="9"/>
        <v>0</v>
      </c>
      <c r="K64" s="58"/>
    </row>
    <row r="65" spans="1:12">
      <c r="A65" s="12">
        <v>1946</v>
      </c>
      <c r="B65" s="4" t="s">
        <v>60</v>
      </c>
      <c r="C65" s="12" t="s">
        <v>50</v>
      </c>
      <c r="D65" s="12">
        <v>80</v>
      </c>
      <c r="E65" s="12" t="s">
        <v>61</v>
      </c>
      <c r="F65" s="7">
        <v>29.41</v>
      </c>
      <c r="G65" s="8">
        <v>5.51</v>
      </c>
      <c r="H65" s="12"/>
      <c r="I65" s="23">
        <f t="shared" si="8"/>
        <v>0</v>
      </c>
      <c r="J65" s="24">
        <f t="shared" si="9"/>
        <v>0</v>
      </c>
      <c r="K65" s="58"/>
    </row>
    <row r="66" spans="1:12">
      <c r="A66" s="12">
        <v>6534</v>
      </c>
      <c r="B66" s="4" t="s">
        <v>62</v>
      </c>
      <c r="C66" s="12" t="s">
        <v>50</v>
      </c>
      <c r="D66" s="12">
        <v>80</v>
      </c>
      <c r="E66" s="12" t="s">
        <v>63</v>
      </c>
      <c r="F66" s="7">
        <v>29.41</v>
      </c>
      <c r="G66" s="8">
        <v>5.51</v>
      </c>
      <c r="H66" s="12"/>
      <c r="I66" s="23">
        <f t="shared" si="8"/>
        <v>0</v>
      </c>
      <c r="J66" s="24">
        <f t="shared" si="9"/>
        <v>0</v>
      </c>
      <c r="K66" s="58"/>
    </row>
    <row r="67" spans="1:12">
      <c r="A67" s="12"/>
      <c r="B67" s="5"/>
      <c r="C67" s="5"/>
      <c r="D67" s="12"/>
      <c r="E67" s="12"/>
      <c r="F67" s="5"/>
      <c r="G67" s="5"/>
      <c r="K67" s="58"/>
    </row>
    <row r="68" spans="1:12">
      <c r="A68" s="9"/>
      <c r="B68" s="9"/>
      <c r="C68" s="6"/>
      <c r="D68" s="9"/>
      <c r="E68" s="9"/>
      <c r="F68" s="10"/>
      <c r="G68" s="11"/>
      <c r="K68" s="58"/>
    </row>
    <row r="69" spans="1:12">
      <c r="A69" s="20" t="s">
        <v>80</v>
      </c>
      <c r="B69" s="5"/>
      <c r="C69" s="5"/>
      <c r="D69" s="12"/>
      <c r="E69" s="12"/>
      <c r="F69" s="7"/>
      <c r="G69" s="8"/>
      <c r="K69" s="58"/>
    </row>
    <row r="70" spans="1:12">
      <c r="A70" s="12">
        <v>23823</v>
      </c>
      <c r="B70" s="5" t="s">
        <v>81</v>
      </c>
      <c r="C70" s="5" t="s">
        <v>82</v>
      </c>
      <c r="D70" s="12">
        <v>96</v>
      </c>
      <c r="E70" s="12" t="s">
        <v>83</v>
      </c>
      <c r="F70" s="7">
        <v>10</v>
      </c>
      <c r="G70" s="8">
        <v>4.75</v>
      </c>
      <c r="H70" s="12"/>
      <c r="I70" s="23">
        <f t="shared" ref="I70:I74" si="10">+H70*F70</f>
        <v>0</v>
      </c>
      <c r="J70" s="24">
        <f t="shared" ref="J70:J74" si="11">+H70*G70</f>
        <v>0</v>
      </c>
      <c r="K70" s="23">
        <f>SUM(I70:I74)</f>
        <v>0</v>
      </c>
      <c r="L70" s="43">
        <f>SUM(J70:J74)</f>
        <v>0</v>
      </c>
    </row>
    <row r="71" spans="1:12">
      <c r="A71" s="12">
        <v>23825</v>
      </c>
      <c r="B71" s="5" t="s">
        <v>84</v>
      </c>
      <c r="C71" s="5" t="s">
        <v>82</v>
      </c>
      <c r="D71" s="12">
        <v>96</v>
      </c>
      <c r="E71" s="12" t="s">
        <v>85</v>
      </c>
      <c r="F71" s="7">
        <v>10</v>
      </c>
      <c r="G71" s="8">
        <v>4.75</v>
      </c>
      <c r="H71" s="12"/>
      <c r="I71" s="23">
        <f t="shared" si="10"/>
        <v>0</v>
      </c>
      <c r="J71" s="24">
        <f t="shared" si="11"/>
        <v>0</v>
      </c>
      <c r="K71" s="58"/>
    </row>
    <row r="72" spans="1:12">
      <c r="A72" s="12">
        <v>23827</v>
      </c>
      <c r="B72" s="5" t="s">
        <v>86</v>
      </c>
      <c r="C72" s="5" t="s">
        <v>82</v>
      </c>
      <c r="D72" s="12">
        <v>96</v>
      </c>
      <c r="E72" s="12" t="s">
        <v>87</v>
      </c>
      <c r="F72" s="7">
        <v>10</v>
      </c>
      <c r="G72" s="8">
        <v>4.75</v>
      </c>
      <c r="H72" s="12"/>
      <c r="I72" s="23">
        <f t="shared" si="10"/>
        <v>0</v>
      </c>
      <c r="J72" s="24">
        <f t="shared" si="11"/>
        <v>0</v>
      </c>
      <c r="K72" s="58"/>
    </row>
    <row r="73" spans="1:12">
      <c r="A73" s="12">
        <v>25162</v>
      </c>
      <c r="B73" s="5" t="s">
        <v>88</v>
      </c>
      <c r="C73" s="4" t="s">
        <v>82</v>
      </c>
      <c r="D73" s="12">
        <v>96</v>
      </c>
      <c r="E73" s="12" t="s">
        <v>89</v>
      </c>
      <c r="F73" s="7">
        <v>10</v>
      </c>
      <c r="G73" s="8">
        <v>4.75</v>
      </c>
      <c r="H73" s="12"/>
      <c r="I73" s="23">
        <f t="shared" si="10"/>
        <v>0</v>
      </c>
      <c r="J73" s="24">
        <f t="shared" si="11"/>
        <v>0</v>
      </c>
      <c r="K73" s="58"/>
    </row>
    <row r="74" spans="1:12">
      <c r="A74" s="12">
        <v>26565</v>
      </c>
      <c r="B74" s="5" t="s">
        <v>197</v>
      </c>
      <c r="C74" s="4" t="s">
        <v>82</v>
      </c>
      <c r="D74" s="12">
        <v>96</v>
      </c>
      <c r="E74" s="12" t="s">
        <v>198</v>
      </c>
      <c r="F74" s="7">
        <v>10</v>
      </c>
      <c r="G74" s="8">
        <v>4.75</v>
      </c>
      <c r="H74" s="12"/>
      <c r="I74" s="23">
        <f t="shared" si="10"/>
        <v>0</v>
      </c>
      <c r="J74" s="24">
        <f t="shared" si="11"/>
        <v>0</v>
      </c>
      <c r="K74" s="58"/>
    </row>
    <row r="75" spans="1:12">
      <c r="A75" s="12"/>
      <c r="B75" s="5"/>
      <c r="C75" s="5"/>
      <c r="D75" s="12"/>
      <c r="E75" s="12"/>
      <c r="F75" s="5"/>
      <c r="G75" s="5"/>
      <c r="K75" s="58"/>
    </row>
    <row r="76" spans="1:12">
      <c r="A76" s="20" t="s">
        <v>90</v>
      </c>
      <c r="B76" s="5"/>
      <c r="C76" s="5"/>
      <c r="D76" s="12"/>
      <c r="E76" s="12"/>
      <c r="F76" s="5"/>
      <c r="G76" s="8"/>
      <c r="K76" s="58"/>
    </row>
    <row r="77" spans="1:12">
      <c r="A77" s="12">
        <v>26231</v>
      </c>
      <c r="B77" s="5" t="s">
        <v>267</v>
      </c>
      <c r="C77" s="5" t="s">
        <v>40</v>
      </c>
      <c r="D77" s="12">
        <v>156</v>
      </c>
      <c r="E77" s="12">
        <v>665400</v>
      </c>
      <c r="F77" s="7" t="s">
        <v>235</v>
      </c>
      <c r="G77" s="8">
        <v>9.36</v>
      </c>
      <c r="H77" s="12"/>
      <c r="I77" s="5">
        <f>+(7.23+10.14)*H77</f>
        <v>0</v>
      </c>
      <c r="J77" s="24">
        <f>+(G77+G78)*H77</f>
        <v>0</v>
      </c>
      <c r="K77" s="23">
        <f>SUM(I77:I83)</f>
        <v>0</v>
      </c>
      <c r="L77" s="43">
        <f>SUM(J77:J83)</f>
        <v>0</v>
      </c>
    </row>
    <row r="78" spans="1:12">
      <c r="A78" s="28"/>
      <c r="B78" s="29"/>
      <c r="C78" s="57"/>
      <c r="D78" s="28"/>
      <c r="E78" s="28"/>
      <c r="F78" s="7" t="s">
        <v>236</v>
      </c>
      <c r="G78" s="8">
        <v>14.05</v>
      </c>
      <c r="H78" s="25"/>
      <c r="I78" s="26"/>
      <c r="J78" s="27"/>
      <c r="K78" s="58"/>
    </row>
    <row r="79" spans="1:12">
      <c r="A79" s="12">
        <v>26880</v>
      </c>
      <c r="B79" s="5" t="s">
        <v>268</v>
      </c>
      <c r="C79" s="4" t="s">
        <v>40</v>
      </c>
      <c r="D79" s="12">
        <v>156</v>
      </c>
      <c r="E79" s="12">
        <v>615300</v>
      </c>
      <c r="F79" s="7" t="s">
        <v>235</v>
      </c>
      <c r="G79" s="8">
        <v>9.36</v>
      </c>
      <c r="H79" s="12"/>
      <c r="I79" s="5">
        <f>+(7.23+10.14)*H79</f>
        <v>0</v>
      </c>
      <c r="J79" s="24">
        <f>+(G79+G80)*H79</f>
        <v>0</v>
      </c>
      <c r="K79" s="58"/>
    </row>
    <row r="80" spans="1:12">
      <c r="A80" s="28"/>
      <c r="B80" s="29"/>
      <c r="C80" s="57"/>
      <c r="D80" s="28"/>
      <c r="E80" s="28"/>
      <c r="F80" s="7" t="s">
        <v>236</v>
      </c>
      <c r="G80" s="8">
        <v>14.05</v>
      </c>
      <c r="H80" s="28"/>
      <c r="I80" s="29"/>
      <c r="J80" s="30"/>
      <c r="K80" s="58"/>
    </row>
    <row r="81" spans="1:12">
      <c r="A81" s="12">
        <v>26944</v>
      </c>
      <c r="B81" s="5" t="s">
        <v>269</v>
      </c>
      <c r="C81" s="4" t="s">
        <v>40</v>
      </c>
      <c r="D81" s="12">
        <v>104</v>
      </c>
      <c r="E81" s="12">
        <v>110452</v>
      </c>
      <c r="F81" s="7" t="s">
        <v>237</v>
      </c>
      <c r="G81" s="8">
        <v>13.31</v>
      </c>
      <c r="H81" s="12"/>
      <c r="I81" s="5">
        <f>+H81*(10.28+15.42)</f>
        <v>0</v>
      </c>
      <c r="J81" s="24">
        <f>+(G81+G82)*H81</f>
        <v>0</v>
      </c>
      <c r="K81" s="58"/>
    </row>
    <row r="82" spans="1:12">
      <c r="A82" s="28"/>
      <c r="B82" s="29"/>
      <c r="C82" s="57"/>
      <c r="D82" s="28"/>
      <c r="E82" s="28"/>
      <c r="F82" s="7" t="s">
        <v>238</v>
      </c>
      <c r="G82" s="8">
        <v>19.96</v>
      </c>
      <c r="H82" s="28"/>
      <c r="I82" s="29"/>
      <c r="J82" s="30"/>
      <c r="K82" s="58"/>
    </row>
    <row r="83" spans="1:12">
      <c r="A83" s="12">
        <v>10400</v>
      </c>
      <c r="B83" s="5" t="s">
        <v>270</v>
      </c>
      <c r="C83" s="5" t="s">
        <v>91</v>
      </c>
      <c r="D83" s="12" t="s">
        <v>234</v>
      </c>
      <c r="E83" s="12">
        <v>7516</v>
      </c>
      <c r="F83" s="7" t="s">
        <v>239</v>
      </c>
      <c r="G83" s="8">
        <v>38.46</v>
      </c>
      <c r="H83" s="12"/>
      <c r="I83" s="5">
        <f>+H83*24.76</f>
        <v>0</v>
      </c>
      <c r="J83" s="24">
        <f>+H83*G83</f>
        <v>0</v>
      </c>
      <c r="K83" s="58"/>
    </row>
    <row r="84" spans="1:12">
      <c r="A84" s="12"/>
      <c r="B84" s="5"/>
      <c r="C84" s="5"/>
      <c r="D84" s="12"/>
      <c r="E84" s="12"/>
      <c r="F84" s="5"/>
      <c r="G84" s="5"/>
      <c r="K84" s="58"/>
    </row>
    <row r="85" spans="1:12">
      <c r="A85" s="20" t="s">
        <v>92</v>
      </c>
      <c r="B85" s="5"/>
      <c r="C85" s="5"/>
      <c r="D85" s="12"/>
      <c r="E85" s="12"/>
      <c r="F85" s="5"/>
      <c r="G85" s="8"/>
      <c r="K85" s="58"/>
    </row>
    <row r="86" spans="1:12">
      <c r="A86" s="15">
        <v>15155</v>
      </c>
      <c r="B86" s="14" t="s">
        <v>93</v>
      </c>
      <c r="C86" s="14" t="s">
        <v>94</v>
      </c>
      <c r="D86" s="15">
        <v>168</v>
      </c>
      <c r="E86" s="15" t="s">
        <v>95</v>
      </c>
      <c r="F86" s="16">
        <v>7.33</v>
      </c>
      <c r="G86" s="17">
        <v>5.01</v>
      </c>
      <c r="H86" s="12"/>
      <c r="I86" s="23">
        <f t="shared" ref="I86:I92" si="12">+H86*F86</f>
        <v>0</v>
      </c>
      <c r="J86" s="24">
        <f t="shared" ref="J86:J92" si="13">+H86*G86</f>
        <v>0</v>
      </c>
      <c r="K86" s="23">
        <f>SUM(I86:I92)</f>
        <v>0</v>
      </c>
      <c r="L86" s="43">
        <f>SUM(J86:J92)</f>
        <v>0</v>
      </c>
    </row>
    <row r="87" spans="1:12" s="2" customFormat="1">
      <c r="A87" s="15">
        <v>27277</v>
      </c>
      <c r="B87" s="14" t="s">
        <v>93</v>
      </c>
      <c r="C87" s="13" t="s">
        <v>207</v>
      </c>
      <c r="D87" s="15">
        <v>84</v>
      </c>
      <c r="E87" s="15" t="s">
        <v>208</v>
      </c>
      <c r="F87" s="16">
        <v>3.67</v>
      </c>
      <c r="G87" s="17">
        <v>2.5099999999999998</v>
      </c>
      <c r="H87" s="12"/>
      <c r="I87" s="23">
        <f t="shared" si="12"/>
        <v>0</v>
      </c>
      <c r="J87" s="24">
        <f t="shared" si="13"/>
        <v>0</v>
      </c>
      <c r="K87" s="59"/>
    </row>
    <row r="88" spans="1:12" s="2" customFormat="1">
      <c r="A88" s="15">
        <v>15159</v>
      </c>
      <c r="B88" s="14" t="s">
        <v>96</v>
      </c>
      <c r="C88" s="14" t="s">
        <v>97</v>
      </c>
      <c r="D88" s="15">
        <v>168</v>
      </c>
      <c r="E88" s="15" t="s">
        <v>98</v>
      </c>
      <c r="F88" s="16">
        <v>4.72</v>
      </c>
      <c r="G88" s="17">
        <v>3.23</v>
      </c>
      <c r="H88" s="12"/>
      <c r="I88" s="23">
        <f t="shared" si="12"/>
        <v>0</v>
      </c>
      <c r="J88" s="24">
        <f t="shared" si="13"/>
        <v>0</v>
      </c>
      <c r="K88" s="59"/>
    </row>
    <row r="89" spans="1:12" s="2" customFormat="1">
      <c r="A89" s="15">
        <v>25403</v>
      </c>
      <c r="B89" s="14" t="s">
        <v>106</v>
      </c>
      <c r="C89" s="13" t="s">
        <v>107</v>
      </c>
      <c r="D89" s="15">
        <v>100</v>
      </c>
      <c r="E89" s="15" t="s">
        <v>108</v>
      </c>
      <c r="F89" s="16">
        <v>4.21</v>
      </c>
      <c r="G89" s="17">
        <v>2.88</v>
      </c>
      <c r="H89" s="12"/>
      <c r="I89" s="23">
        <f t="shared" si="12"/>
        <v>0</v>
      </c>
      <c r="J89" s="24">
        <f t="shared" si="13"/>
        <v>0</v>
      </c>
      <c r="K89" s="59"/>
    </row>
    <row r="90" spans="1:12" s="2" customFormat="1">
      <c r="A90" s="15">
        <v>15151</v>
      </c>
      <c r="B90" s="14" t="s">
        <v>99</v>
      </c>
      <c r="C90" s="14" t="s">
        <v>100</v>
      </c>
      <c r="D90" s="15">
        <v>1140</v>
      </c>
      <c r="E90" s="15" t="s">
        <v>101</v>
      </c>
      <c r="F90" s="16">
        <v>10.39</v>
      </c>
      <c r="G90" s="17">
        <v>7.11</v>
      </c>
      <c r="H90" s="12"/>
      <c r="I90" s="23">
        <f t="shared" si="12"/>
        <v>0</v>
      </c>
      <c r="J90" s="24">
        <f t="shared" si="13"/>
        <v>0</v>
      </c>
      <c r="K90" s="59"/>
    </row>
    <row r="91" spans="1:12" s="2" customFormat="1">
      <c r="A91" s="15">
        <v>15153</v>
      </c>
      <c r="B91" s="14" t="s">
        <v>102</v>
      </c>
      <c r="C91" s="14" t="s">
        <v>100</v>
      </c>
      <c r="D91" s="15">
        <v>530</v>
      </c>
      <c r="E91" s="15" t="s">
        <v>103</v>
      </c>
      <c r="F91" s="16">
        <v>12.26</v>
      </c>
      <c r="G91" s="17">
        <v>8.4499999999999993</v>
      </c>
      <c r="H91" s="12"/>
      <c r="I91" s="23">
        <f t="shared" si="12"/>
        <v>0</v>
      </c>
      <c r="J91" s="24">
        <f t="shared" si="13"/>
        <v>0</v>
      </c>
      <c r="K91" s="59"/>
    </row>
    <row r="92" spans="1:12" s="2" customFormat="1">
      <c r="A92" s="15">
        <v>15157</v>
      </c>
      <c r="B92" s="14" t="s">
        <v>104</v>
      </c>
      <c r="C92" s="14" t="s">
        <v>100</v>
      </c>
      <c r="D92" s="15">
        <v>530</v>
      </c>
      <c r="E92" s="15" t="s">
        <v>105</v>
      </c>
      <c r="F92" s="16">
        <v>10.67</v>
      </c>
      <c r="G92" s="17">
        <v>7.3</v>
      </c>
      <c r="H92" s="12"/>
      <c r="I92" s="23">
        <f t="shared" si="12"/>
        <v>0</v>
      </c>
      <c r="J92" s="24">
        <f t="shared" si="13"/>
        <v>0</v>
      </c>
      <c r="K92" s="59"/>
    </row>
    <row r="93" spans="1:12" s="2" customFormat="1">
      <c r="A93" s="12"/>
      <c r="B93" s="5"/>
      <c r="C93" s="5"/>
      <c r="D93" s="12"/>
      <c r="E93" s="12"/>
      <c r="F93" s="5"/>
      <c r="G93" s="5"/>
      <c r="H93" s="3"/>
      <c r="J93" s="22"/>
      <c r="K93" s="59"/>
    </row>
    <row r="94" spans="1:12">
      <c r="A94" s="20" t="s">
        <v>109</v>
      </c>
      <c r="B94" s="5"/>
      <c r="C94" s="5"/>
      <c r="D94" s="12"/>
      <c r="E94" s="12"/>
      <c r="F94" s="5"/>
      <c r="G94" s="18"/>
      <c r="K94" s="58"/>
    </row>
    <row r="95" spans="1:12">
      <c r="A95" s="12">
        <v>19403</v>
      </c>
      <c r="B95" s="5" t="s">
        <v>110</v>
      </c>
      <c r="C95" s="5" t="s">
        <v>111</v>
      </c>
      <c r="D95" s="12">
        <v>192</v>
      </c>
      <c r="E95" s="12">
        <v>828</v>
      </c>
      <c r="F95" s="7">
        <v>7.05</v>
      </c>
      <c r="G95" s="18">
        <v>2.38</v>
      </c>
      <c r="H95" s="12"/>
      <c r="I95" s="23">
        <f t="shared" ref="I95:I113" si="14">+H95*F95</f>
        <v>0</v>
      </c>
      <c r="J95" s="24">
        <f t="shared" ref="J95:J113" si="15">+H95*G95</f>
        <v>0</v>
      </c>
      <c r="K95" s="23">
        <f>SUM(I95:I113)</f>
        <v>0</v>
      </c>
      <c r="L95" s="43">
        <f>SUM(J95:J113)</f>
        <v>0</v>
      </c>
    </row>
    <row r="96" spans="1:12">
      <c r="A96" s="12">
        <v>18157</v>
      </c>
      <c r="B96" s="5" t="s">
        <v>112</v>
      </c>
      <c r="C96" s="5" t="s">
        <v>113</v>
      </c>
      <c r="D96" s="12">
        <v>384</v>
      </c>
      <c r="E96" s="12">
        <v>2725</v>
      </c>
      <c r="F96" s="7">
        <v>4.33</v>
      </c>
      <c r="G96" s="18">
        <v>1.46</v>
      </c>
      <c r="H96" s="12"/>
      <c r="I96" s="23">
        <f t="shared" si="14"/>
        <v>0</v>
      </c>
      <c r="J96" s="24">
        <f t="shared" si="15"/>
        <v>0</v>
      </c>
      <c r="K96" s="58"/>
    </row>
    <row r="97" spans="1:11">
      <c r="A97" s="12">
        <v>3208</v>
      </c>
      <c r="B97" s="5" t="s">
        <v>114</v>
      </c>
      <c r="C97" s="5" t="s">
        <v>115</v>
      </c>
      <c r="D97" s="12">
        <v>140</v>
      </c>
      <c r="E97" s="12">
        <v>7816</v>
      </c>
      <c r="F97" s="7">
        <v>5.63</v>
      </c>
      <c r="G97" s="18">
        <v>1.9</v>
      </c>
      <c r="H97" s="12"/>
      <c r="I97" s="23">
        <f t="shared" si="14"/>
        <v>0</v>
      </c>
      <c r="J97" s="24">
        <f t="shared" si="15"/>
        <v>0</v>
      </c>
      <c r="K97" s="58"/>
    </row>
    <row r="98" spans="1:11">
      <c r="A98" s="12">
        <v>19341</v>
      </c>
      <c r="B98" s="5" t="s">
        <v>116</v>
      </c>
      <c r="C98" s="5" t="s">
        <v>117</v>
      </c>
      <c r="D98" s="12">
        <v>384</v>
      </c>
      <c r="E98" s="12">
        <v>8061</v>
      </c>
      <c r="F98" s="7">
        <v>4.5599999999999996</v>
      </c>
      <c r="G98" s="18">
        <v>1.54</v>
      </c>
      <c r="H98" s="12"/>
      <c r="I98" s="23">
        <f t="shared" si="14"/>
        <v>0</v>
      </c>
      <c r="J98" s="24">
        <f t="shared" si="15"/>
        <v>0</v>
      </c>
      <c r="K98" s="58"/>
    </row>
    <row r="99" spans="1:11">
      <c r="A99" s="12">
        <v>19343</v>
      </c>
      <c r="B99" s="5" t="s">
        <v>118</v>
      </c>
      <c r="C99" s="5" t="s">
        <v>117</v>
      </c>
      <c r="D99" s="12">
        <v>384</v>
      </c>
      <c r="E99" s="12">
        <v>8066</v>
      </c>
      <c r="F99" s="7">
        <v>4.58</v>
      </c>
      <c r="G99" s="18">
        <v>1.55</v>
      </c>
      <c r="H99" s="12"/>
      <c r="I99" s="23">
        <f t="shared" si="14"/>
        <v>0</v>
      </c>
      <c r="J99" s="24">
        <f t="shared" si="15"/>
        <v>0</v>
      </c>
      <c r="K99" s="58"/>
    </row>
    <row r="100" spans="1:11">
      <c r="A100" s="12">
        <v>17395</v>
      </c>
      <c r="B100" s="5" t="s">
        <v>119</v>
      </c>
      <c r="C100" s="5" t="s">
        <v>120</v>
      </c>
      <c r="D100" s="12">
        <v>126</v>
      </c>
      <c r="E100" s="12">
        <v>8733</v>
      </c>
      <c r="F100" s="7">
        <v>4.32</v>
      </c>
      <c r="G100" s="18">
        <v>1.46</v>
      </c>
      <c r="H100" s="12"/>
      <c r="I100" s="23">
        <f t="shared" si="14"/>
        <v>0</v>
      </c>
      <c r="J100" s="24">
        <f t="shared" si="15"/>
        <v>0</v>
      </c>
      <c r="K100" s="58"/>
    </row>
    <row r="101" spans="1:11">
      <c r="A101" s="12">
        <v>8787</v>
      </c>
      <c r="B101" s="5" t="s">
        <v>121</v>
      </c>
      <c r="C101" s="5" t="s">
        <v>122</v>
      </c>
      <c r="D101" s="12">
        <v>192</v>
      </c>
      <c r="E101" s="12">
        <v>9718</v>
      </c>
      <c r="F101" s="7">
        <v>14.71</v>
      </c>
      <c r="G101" s="18">
        <v>4.97</v>
      </c>
      <c r="H101" s="12"/>
      <c r="I101" s="23">
        <f t="shared" si="14"/>
        <v>0</v>
      </c>
      <c r="J101" s="24">
        <f t="shared" si="15"/>
        <v>0</v>
      </c>
      <c r="K101" s="58"/>
    </row>
    <row r="102" spans="1:11">
      <c r="A102" s="12">
        <v>7307</v>
      </c>
      <c r="B102" s="5" t="s">
        <v>124</v>
      </c>
      <c r="C102" s="5" t="s">
        <v>125</v>
      </c>
      <c r="D102" s="12">
        <v>288</v>
      </c>
      <c r="E102" s="12">
        <v>10988</v>
      </c>
      <c r="F102" s="7">
        <v>9.94</v>
      </c>
      <c r="G102" s="18">
        <v>3.36</v>
      </c>
      <c r="H102" s="12"/>
      <c r="I102" s="23">
        <f t="shared" si="14"/>
        <v>0</v>
      </c>
      <c r="J102" s="24">
        <f t="shared" si="15"/>
        <v>0</v>
      </c>
      <c r="K102" s="58"/>
    </row>
    <row r="103" spans="1:11">
      <c r="A103" s="12">
        <v>8778</v>
      </c>
      <c r="B103" s="5" t="s">
        <v>126</v>
      </c>
      <c r="C103" s="5" t="s">
        <v>127</v>
      </c>
      <c r="D103" s="12">
        <v>240</v>
      </c>
      <c r="E103" s="12">
        <v>11108</v>
      </c>
      <c r="F103" s="7">
        <v>16.559999999999999</v>
      </c>
      <c r="G103" s="18">
        <v>5.6</v>
      </c>
      <c r="H103" s="12"/>
      <c r="I103" s="23">
        <f t="shared" si="14"/>
        <v>0</v>
      </c>
      <c r="J103" s="24">
        <f t="shared" si="15"/>
        <v>0</v>
      </c>
      <c r="K103" s="58"/>
    </row>
    <row r="104" spans="1:11">
      <c r="A104" s="12">
        <v>10351</v>
      </c>
      <c r="B104" s="5" t="s">
        <v>193</v>
      </c>
      <c r="C104" s="5" t="s">
        <v>194</v>
      </c>
      <c r="D104" s="12">
        <v>240</v>
      </c>
      <c r="E104" s="12">
        <v>11439</v>
      </c>
      <c r="F104" s="7">
        <v>11.43</v>
      </c>
      <c r="G104" s="18">
        <v>3.87</v>
      </c>
      <c r="H104" s="12"/>
      <c r="I104" s="23">
        <f t="shared" si="14"/>
        <v>0</v>
      </c>
      <c r="J104" s="24">
        <f t="shared" si="15"/>
        <v>0</v>
      </c>
      <c r="K104" s="58"/>
    </row>
    <row r="105" spans="1:11">
      <c r="A105" s="12">
        <v>15402</v>
      </c>
      <c r="B105" s="5" t="s">
        <v>210</v>
      </c>
      <c r="C105" s="5" t="s">
        <v>209</v>
      </c>
      <c r="D105" s="12">
        <v>250</v>
      </c>
      <c r="E105" s="12">
        <v>12194</v>
      </c>
      <c r="F105" s="7">
        <v>9.2799999999999994</v>
      </c>
      <c r="G105" s="18">
        <v>3.14</v>
      </c>
      <c r="H105" s="12"/>
      <c r="I105" s="23">
        <f t="shared" si="14"/>
        <v>0</v>
      </c>
      <c r="J105" s="24">
        <f t="shared" si="15"/>
        <v>0</v>
      </c>
      <c r="K105" s="58"/>
    </row>
    <row r="106" spans="1:11">
      <c r="A106" s="12">
        <v>11841</v>
      </c>
      <c r="B106" s="5" t="s">
        <v>132</v>
      </c>
      <c r="C106" s="5" t="s">
        <v>120</v>
      </c>
      <c r="D106" s="12">
        <v>126</v>
      </c>
      <c r="E106" s="12">
        <v>13862</v>
      </c>
      <c r="F106" s="7">
        <v>4.33</v>
      </c>
      <c r="G106" s="18">
        <v>1.46</v>
      </c>
      <c r="H106" s="12"/>
      <c r="I106" s="23">
        <f t="shared" si="14"/>
        <v>0</v>
      </c>
      <c r="J106" s="24">
        <f t="shared" si="15"/>
        <v>0</v>
      </c>
      <c r="K106" s="58"/>
    </row>
    <row r="107" spans="1:11">
      <c r="A107" s="12">
        <v>10901</v>
      </c>
      <c r="B107" s="5" t="s">
        <v>133</v>
      </c>
      <c r="C107" s="5" t="s">
        <v>134</v>
      </c>
      <c r="D107" s="12">
        <v>160</v>
      </c>
      <c r="E107" s="12">
        <v>13918</v>
      </c>
      <c r="F107" s="7">
        <v>11.56</v>
      </c>
      <c r="G107" s="18">
        <v>3.91</v>
      </c>
      <c r="H107" s="12"/>
      <c r="I107" s="23">
        <f t="shared" si="14"/>
        <v>0</v>
      </c>
      <c r="J107" s="24">
        <f t="shared" si="15"/>
        <v>0</v>
      </c>
      <c r="K107" s="58"/>
    </row>
    <row r="108" spans="1:11">
      <c r="A108" s="12">
        <v>18237</v>
      </c>
      <c r="B108" s="5" t="s">
        <v>123</v>
      </c>
      <c r="C108" s="5" t="s">
        <v>135</v>
      </c>
      <c r="D108" s="12">
        <v>140</v>
      </c>
      <c r="E108" s="12">
        <v>13940</v>
      </c>
      <c r="F108" s="7">
        <v>9.85</v>
      </c>
      <c r="G108" s="18">
        <v>3.33</v>
      </c>
      <c r="H108" s="12"/>
      <c r="I108" s="23">
        <f t="shared" si="14"/>
        <v>0</v>
      </c>
      <c r="J108" s="24">
        <f t="shared" si="15"/>
        <v>0</v>
      </c>
      <c r="K108" s="58"/>
    </row>
    <row r="109" spans="1:11">
      <c r="A109" s="12">
        <v>10487</v>
      </c>
      <c r="B109" s="5" t="s">
        <v>136</v>
      </c>
      <c r="C109" s="5" t="s">
        <v>137</v>
      </c>
      <c r="D109" s="12">
        <v>192</v>
      </c>
      <c r="E109" s="12">
        <v>14010</v>
      </c>
      <c r="F109" s="7">
        <v>15.01</v>
      </c>
      <c r="G109" s="18">
        <v>5.08</v>
      </c>
      <c r="H109" s="12"/>
      <c r="I109" s="23">
        <f t="shared" si="14"/>
        <v>0</v>
      </c>
      <c r="J109" s="24">
        <f t="shared" si="15"/>
        <v>0</v>
      </c>
      <c r="K109" s="58"/>
    </row>
    <row r="110" spans="1:11">
      <c r="A110" s="12">
        <v>12314</v>
      </c>
      <c r="B110" s="5" t="s">
        <v>138</v>
      </c>
      <c r="C110" s="5" t="s">
        <v>139</v>
      </c>
      <c r="D110" s="12">
        <v>84</v>
      </c>
      <c r="E110" s="12">
        <v>14839</v>
      </c>
      <c r="F110" s="7">
        <v>5.58</v>
      </c>
      <c r="G110" s="18">
        <v>1.89</v>
      </c>
      <c r="H110" s="12"/>
      <c r="I110" s="23">
        <f t="shared" si="14"/>
        <v>0</v>
      </c>
      <c r="J110" s="24">
        <f t="shared" si="15"/>
        <v>0</v>
      </c>
      <c r="K110" s="58"/>
    </row>
    <row r="111" spans="1:11">
      <c r="A111" s="12">
        <v>26213</v>
      </c>
      <c r="B111" s="5" t="s">
        <v>195</v>
      </c>
      <c r="C111" s="5" t="s">
        <v>196</v>
      </c>
      <c r="D111" s="12">
        <v>48</v>
      </c>
      <c r="E111" s="12">
        <v>17279</v>
      </c>
      <c r="F111" s="7">
        <v>6.22</v>
      </c>
      <c r="G111" s="18">
        <v>2.1</v>
      </c>
      <c r="H111" s="12"/>
      <c r="I111" s="23">
        <f t="shared" si="14"/>
        <v>0</v>
      </c>
      <c r="J111" s="24">
        <f t="shared" si="15"/>
        <v>0</v>
      </c>
      <c r="K111" s="58"/>
    </row>
    <row r="112" spans="1:11">
      <c r="A112" s="12">
        <v>22735</v>
      </c>
      <c r="B112" s="5" t="s">
        <v>128</v>
      </c>
      <c r="C112" s="5" t="s">
        <v>129</v>
      </c>
      <c r="D112" s="12">
        <v>120</v>
      </c>
      <c r="E112" s="12">
        <v>18148</v>
      </c>
      <c r="F112" s="7">
        <v>15.69</v>
      </c>
      <c r="G112" s="18">
        <v>5.31</v>
      </c>
      <c r="H112" s="12"/>
      <c r="I112" s="23">
        <f t="shared" si="14"/>
        <v>0</v>
      </c>
      <c r="J112" s="24">
        <f t="shared" si="15"/>
        <v>0</v>
      </c>
      <c r="K112" s="58"/>
    </row>
    <row r="113" spans="1:12">
      <c r="A113" s="12">
        <v>78002</v>
      </c>
      <c r="B113" s="5" t="s">
        <v>130</v>
      </c>
      <c r="C113" s="5" t="s">
        <v>131</v>
      </c>
      <c r="D113" s="12">
        <v>160</v>
      </c>
      <c r="E113" s="12">
        <v>35086</v>
      </c>
      <c r="F113" s="7">
        <v>16.43</v>
      </c>
      <c r="G113" s="18">
        <v>6.65</v>
      </c>
      <c r="H113" s="12"/>
      <c r="I113" s="23">
        <f t="shared" si="14"/>
        <v>0</v>
      </c>
      <c r="J113" s="24">
        <f t="shared" si="15"/>
        <v>0</v>
      </c>
      <c r="K113" s="58"/>
    </row>
    <row r="114" spans="1:12">
      <c r="A114" s="12"/>
      <c r="B114" s="5"/>
      <c r="C114" s="5"/>
      <c r="D114" s="12"/>
      <c r="E114" s="12"/>
      <c r="F114" s="5"/>
      <c r="G114" s="5"/>
      <c r="K114" s="58"/>
    </row>
    <row r="115" spans="1:12">
      <c r="A115" s="20" t="s">
        <v>140</v>
      </c>
      <c r="B115" s="5"/>
      <c r="C115" s="5"/>
      <c r="D115" s="12"/>
      <c r="E115" s="12"/>
      <c r="F115" s="5"/>
      <c r="G115" s="8"/>
      <c r="K115" s="58"/>
    </row>
    <row r="116" spans="1:12">
      <c r="A116" s="12">
        <v>23725</v>
      </c>
      <c r="B116" s="5" t="s">
        <v>271</v>
      </c>
      <c r="C116" s="5" t="s">
        <v>141</v>
      </c>
      <c r="D116" s="12">
        <v>107</v>
      </c>
      <c r="E116" s="12">
        <v>54409</v>
      </c>
      <c r="F116" s="7" t="s">
        <v>243</v>
      </c>
      <c r="G116" s="31">
        <v>5.88</v>
      </c>
      <c r="H116" s="12"/>
      <c r="I116" s="23">
        <f>+(4.54+10.05)*H116</f>
        <v>0</v>
      </c>
      <c r="J116" s="24">
        <f>+(G116+G117)*H116</f>
        <v>0</v>
      </c>
      <c r="K116" s="23">
        <f>SUM(I116:I125)</f>
        <v>0</v>
      </c>
      <c r="L116" s="43">
        <f>SUM(J116:J125)</f>
        <v>0</v>
      </c>
    </row>
    <row r="117" spans="1:12">
      <c r="A117" s="28"/>
      <c r="B117" s="29"/>
      <c r="C117" s="57"/>
      <c r="D117" s="28"/>
      <c r="E117" s="28"/>
      <c r="F117" s="7" t="s">
        <v>244</v>
      </c>
      <c r="G117" s="31">
        <v>13.01</v>
      </c>
      <c r="H117" s="32"/>
      <c r="I117" s="33"/>
      <c r="J117" s="34"/>
      <c r="K117" s="58"/>
    </row>
    <row r="118" spans="1:12">
      <c r="A118" s="12">
        <v>23721</v>
      </c>
      <c r="B118" s="5" t="s">
        <v>272</v>
      </c>
      <c r="C118" s="5" t="s">
        <v>141</v>
      </c>
      <c r="D118" s="12">
        <v>107</v>
      </c>
      <c r="E118" s="12">
        <v>54410</v>
      </c>
      <c r="F118" s="7" t="s">
        <v>243</v>
      </c>
      <c r="G118" s="31">
        <v>5.88</v>
      </c>
      <c r="H118" s="12"/>
      <c r="I118" s="23">
        <f>+(4.54+10.05)*H118</f>
        <v>0</v>
      </c>
      <c r="J118" s="24">
        <f>+(G118+G119)*H118</f>
        <v>0</v>
      </c>
      <c r="K118" s="58"/>
    </row>
    <row r="119" spans="1:12">
      <c r="A119" s="28"/>
      <c r="B119" s="29"/>
      <c r="C119" s="57"/>
      <c r="D119" s="28"/>
      <c r="E119" s="28"/>
      <c r="F119" s="7" t="s">
        <v>244</v>
      </c>
      <c r="G119" s="31">
        <v>13.01</v>
      </c>
      <c r="H119" s="32"/>
      <c r="I119" s="33"/>
      <c r="J119" s="34"/>
      <c r="K119" s="58"/>
    </row>
    <row r="120" spans="1:12">
      <c r="A120" s="12">
        <v>23727</v>
      </c>
      <c r="B120" s="5" t="s">
        <v>273</v>
      </c>
      <c r="C120" s="5" t="s">
        <v>141</v>
      </c>
      <c r="D120" s="12">
        <v>214</v>
      </c>
      <c r="E120" s="12">
        <v>54411</v>
      </c>
      <c r="F120" s="7" t="s">
        <v>243</v>
      </c>
      <c r="G120" s="31">
        <v>5.88</v>
      </c>
      <c r="H120" s="12"/>
      <c r="I120" s="23">
        <f>+(4.54+10.05)*H120</f>
        <v>0</v>
      </c>
      <c r="J120" s="24">
        <f>+(G120+G121)*H120</f>
        <v>0</v>
      </c>
      <c r="K120" s="58"/>
    </row>
    <row r="121" spans="1:12">
      <c r="A121" s="28"/>
      <c r="B121" s="29"/>
      <c r="C121" s="57"/>
      <c r="D121" s="28"/>
      <c r="E121" s="28"/>
      <c r="F121" s="7" t="s">
        <v>244</v>
      </c>
      <c r="G121" s="31">
        <v>13.01</v>
      </c>
      <c r="H121" s="32"/>
      <c r="I121" s="33"/>
      <c r="J121" s="34"/>
      <c r="K121" s="58"/>
    </row>
    <row r="122" spans="1:12">
      <c r="A122" s="12">
        <v>23723</v>
      </c>
      <c r="B122" s="5" t="s">
        <v>274</v>
      </c>
      <c r="C122" s="5" t="s">
        <v>141</v>
      </c>
      <c r="D122" s="12"/>
      <c r="E122" s="42">
        <v>615600</v>
      </c>
      <c r="F122" s="7" t="s">
        <v>264</v>
      </c>
      <c r="G122" s="8">
        <v>10.93</v>
      </c>
      <c r="H122" s="12"/>
      <c r="I122" s="23">
        <f>+(4.54+10.05)*H122</f>
        <v>0</v>
      </c>
      <c r="J122" s="24">
        <f>+(G122+G123)*H122</f>
        <v>0</v>
      </c>
      <c r="K122" s="58"/>
    </row>
    <row r="123" spans="1:12">
      <c r="A123" s="28"/>
      <c r="B123" s="29"/>
      <c r="C123" s="57"/>
      <c r="D123" s="28"/>
      <c r="E123" s="28"/>
      <c r="F123" s="7" t="s">
        <v>265</v>
      </c>
      <c r="G123" s="8">
        <v>16.399999999999999</v>
      </c>
      <c r="H123" s="32"/>
      <c r="I123" s="33"/>
      <c r="J123" s="34"/>
      <c r="K123" s="58"/>
    </row>
    <row r="124" spans="1:12" ht="15.75" customHeight="1">
      <c r="A124" s="12">
        <v>23731</v>
      </c>
      <c r="B124" s="5" t="s">
        <v>275</v>
      </c>
      <c r="C124" s="5" t="s">
        <v>141</v>
      </c>
      <c r="D124" s="12">
        <v>78</v>
      </c>
      <c r="E124" s="12">
        <v>54486</v>
      </c>
      <c r="F124" s="7" t="s">
        <v>245</v>
      </c>
      <c r="G124" s="8">
        <v>27.55</v>
      </c>
      <c r="H124" s="12"/>
      <c r="I124" s="23">
        <f>21.28*H124</f>
        <v>0</v>
      </c>
      <c r="J124" s="24">
        <f t="shared" ref="J124:J125" si="16">+H124*G124</f>
        <v>0</v>
      </c>
      <c r="K124" s="58"/>
    </row>
    <row r="125" spans="1:12">
      <c r="A125" s="12">
        <v>23719</v>
      </c>
      <c r="B125" s="5" t="s">
        <v>276</v>
      </c>
      <c r="C125" s="5" t="s">
        <v>14</v>
      </c>
      <c r="D125" s="12">
        <v>77</v>
      </c>
      <c r="E125" s="12">
        <v>94403</v>
      </c>
      <c r="F125" s="7" t="s">
        <v>246</v>
      </c>
      <c r="G125" s="8">
        <v>43.91</v>
      </c>
      <c r="H125" s="12"/>
      <c r="I125" s="23">
        <f>33.92*H125</f>
        <v>0</v>
      </c>
      <c r="J125" s="24">
        <f t="shared" si="16"/>
        <v>0</v>
      </c>
      <c r="K125" s="58"/>
    </row>
    <row r="126" spans="1:12">
      <c r="A126" s="12"/>
      <c r="B126" s="5"/>
      <c r="C126" s="5"/>
      <c r="D126" s="12"/>
      <c r="E126" s="12"/>
      <c r="F126" s="5"/>
      <c r="G126" s="5"/>
      <c r="K126" s="58"/>
    </row>
    <row r="127" spans="1:12">
      <c r="A127" s="20" t="s">
        <v>142</v>
      </c>
      <c r="B127" s="19"/>
      <c r="C127" s="6"/>
      <c r="D127" s="9"/>
      <c r="E127" s="9"/>
      <c r="F127" s="10"/>
      <c r="G127" s="11"/>
      <c r="K127" s="58"/>
    </row>
    <row r="128" spans="1:12">
      <c r="A128" s="12">
        <v>17793</v>
      </c>
      <c r="B128" s="5" t="s">
        <v>187</v>
      </c>
      <c r="C128" s="4" t="s">
        <v>188</v>
      </c>
      <c r="D128" s="12">
        <v>24</v>
      </c>
      <c r="E128" s="12">
        <v>63527</v>
      </c>
      <c r="F128" s="7">
        <v>1.42</v>
      </c>
      <c r="G128" s="8">
        <v>2.73</v>
      </c>
      <c r="H128" s="12"/>
      <c r="I128" s="23">
        <f t="shared" ref="I128:I142" si="17">+H128*F128</f>
        <v>0</v>
      </c>
      <c r="J128" s="24">
        <f t="shared" ref="J128:J142" si="18">+H128*G128</f>
        <v>0</v>
      </c>
      <c r="K128" s="23">
        <f>SUM(I128:I142)</f>
        <v>0</v>
      </c>
      <c r="L128" s="43">
        <f>SUM(J128:J142)</f>
        <v>0</v>
      </c>
    </row>
    <row r="129" spans="1:11">
      <c r="A129" s="12">
        <v>5798</v>
      </c>
      <c r="B129" s="5" t="s">
        <v>143</v>
      </c>
      <c r="C129" s="5" t="s">
        <v>144</v>
      </c>
      <c r="D129" s="12">
        <v>128</v>
      </c>
      <c r="E129" s="12">
        <v>63912</v>
      </c>
      <c r="F129" s="12">
        <v>2.4</v>
      </c>
      <c r="G129" s="18">
        <v>4.62</v>
      </c>
      <c r="H129" s="12"/>
      <c r="I129" s="23">
        <f t="shared" si="17"/>
        <v>0</v>
      </c>
      <c r="J129" s="24">
        <f t="shared" si="18"/>
        <v>0</v>
      </c>
      <c r="K129" s="58"/>
    </row>
    <row r="130" spans="1:11">
      <c r="A130" s="12">
        <v>27653</v>
      </c>
      <c r="B130" s="5" t="s">
        <v>200</v>
      </c>
      <c r="C130" s="4" t="s">
        <v>201</v>
      </c>
      <c r="D130" s="12">
        <v>96</v>
      </c>
      <c r="E130" s="12">
        <v>67625</v>
      </c>
      <c r="F130" s="12">
        <v>3.48</v>
      </c>
      <c r="G130" s="18">
        <v>6.69</v>
      </c>
      <c r="H130" s="12"/>
      <c r="I130" s="23">
        <f t="shared" si="17"/>
        <v>0</v>
      </c>
      <c r="J130" s="24">
        <f t="shared" si="18"/>
        <v>0</v>
      </c>
      <c r="K130" s="58"/>
    </row>
    <row r="131" spans="1:11">
      <c r="A131" s="12">
        <v>27652</v>
      </c>
      <c r="B131" s="5" t="s">
        <v>202</v>
      </c>
      <c r="C131" s="4" t="s">
        <v>201</v>
      </c>
      <c r="D131" s="12">
        <v>96</v>
      </c>
      <c r="E131" s="12">
        <v>67626</v>
      </c>
      <c r="F131" s="12">
        <v>4.2</v>
      </c>
      <c r="G131" s="18">
        <v>8.08</v>
      </c>
      <c r="H131" s="12"/>
      <c r="I131" s="23">
        <f t="shared" si="17"/>
        <v>0</v>
      </c>
      <c r="J131" s="24">
        <f t="shared" si="18"/>
        <v>0</v>
      </c>
      <c r="K131" s="58"/>
    </row>
    <row r="132" spans="1:11">
      <c r="A132" s="12">
        <v>5799</v>
      </c>
      <c r="B132" s="5" t="s">
        <v>145</v>
      </c>
      <c r="C132" s="5" t="s">
        <v>146</v>
      </c>
      <c r="D132" s="12">
        <v>60</v>
      </c>
      <c r="E132" s="12">
        <v>72671</v>
      </c>
      <c r="F132" s="12">
        <v>7.5</v>
      </c>
      <c r="G132" s="18">
        <v>14.42</v>
      </c>
      <c r="H132" s="12"/>
      <c r="I132" s="23">
        <f t="shared" si="17"/>
        <v>0</v>
      </c>
      <c r="J132" s="24">
        <f t="shared" si="18"/>
        <v>0</v>
      </c>
      <c r="K132" s="58"/>
    </row>
    <row r="133" spans="1:11">
      <c r="A133" s="12">
        <v>27221</v>
      </c>
      <c r="B133" s="5" t="s">
        <v>189</v>
      </c>
      <c r="C133" s="4" t="s">
        <v>190</v>
      </c>
      <c r="D133" s="12">
        <v>12</v>
      </c>
      <c r="E133" s="12">
        <v>73067</v>
      </c>
      <c r="F133" s="7">
        <v>1.06</v>
      </c>
      <c r="G133" s="8">
        <v>2.04</v>
      </c>
      <c r="H133" s="12"/>
      <c r="I133" s="23">
        <f t="shared" si="17"/>
        <v>0</v>
      </c>
      <c r="J133" s="24">
        <f t="shared" si="18"/>
        <v>0</v>
      </c>
      <c r="K133" s="58"/>
    </row>
    <row r="134" spans="1:11">
      <c r="A134" s="12">
        <v>33092</v>
      </c>
      <c r="B134" s="5" t="s">
        <v>147</v>
      </c>
      <c r="C134" s="5" t="s">
        <v>148</v>
      </c>
      <c r="D134" s="12">
        <v>72</v>
      </c>
      <c r="E134" s="12">
        <v>73142</v>
      </c>
      <c r="F134" s="12">
        <v>9</v>
      </c>
      <c r="G134" s="18">
        <v>17.309999999999999</v>
      </c>
      <c r="H134" s="12"/>
      <c r="I134" s="23">
        <f t="shared" si="17"/>
        <v>0</v>
      </c>
      <c r="J134" s="24">
        <f t="shared" si="18"/>
        <v>0</v>
      </c>
      <c r="K134" s="58"/>
    </row>
    <row r="135" spans="1:11">
      <c r="A135" s="12">
        <v>9561</v>
      </c>
      <c r="B135" s="5" t="s">
        <v>211</v>
      </c>
      <c r="C135" s="5" t="s">
        <v>212</v>
      </c>
      <c r="D135" s="12">
        <v>128</v>
      </c>
      <c r="E135" s="12">
        <v>78353</v>
      </c>
      <c r="F135" s="12">
        <v>4.96</v>
      </c>
      <c r="G135" s="18">
        <v>9.5399999999999991</v>
      </c>
      <c r="H135" s="12"/>
      <c r="I135" s="23">
        <f t="shared" si="17"/>
        <v>0</v>
      </c>
      <c r="J135" s="24">
        <f t="shared" si="18"/>
        <v>0</v>
      </c>
      <c r="K135" s="58"/>
    </row>
    <row r="136" spans="1:11">
      <c r="A136" s="12">
        <v>25767</v>
      </c>
      <c r="B136" s="5" t="s">
        <v>191</v>
      </c>
      <c r="C136" s="4" t="s">
        <v>192</v>
      </c>
      <c r="D136" s="12">
        <v>72</v>
      </c>
      <c r="E136" s="12">
        <v>78366</v>
      </c>
      <c r="F136" s="7">
        <v>7.06</v>
      </c>
      <c r="G136" s="8">
        <v>13.58</v>
      </c>
      <c r="H136" s="12"/>
      <c r="I136" s="23">
        <f t="shared" si="17"/>
        <v>0</v>
      </c>
      <c r="J136" s="24">
        <f t="shared" si="18"/>
        <v>0</v>
      </c>
      <c r="K136" s="58"/>
    </row>
    <row r="137" spans="1:11">
      <c r="A137" s="12">
        <v>25955</v>
      </c>
      <c r="B137" s="5" t="s">
        <v>213</v>
      </c>
      <c r="C137" s="4" t="s">
        <v>214</v>
      </c>
      <c r="D137" s="12">
        <v>72</v>
      </c>
      <c r="E137" s="12">
        <v>78367</v>
      </c>
      <c r="F137" s="7">
        <v>6.39</v>
      </c>
      <c r="G137" s="8">
        <v>12.59</v>
      </c>
      <c r="H137" s="12"/>
      <c r="I137" s="23">
        <f t="shared" si="17"/>
        <v>0</v>
      </c>
      <c r="J137" s="24">
        <f t="shared" si="18"/>
        <v>0</v>
      </c>
      <c r="K137" s="58"/>
    </row>
    <row r="138" spans="1:11">
      <c r="A138" s="12">
        <v>26441</v>
      </c>
      <c r="B138" s="5" t="s">
        <v>215</v>
      </c>
      <c r="C138" s="4" t="s">
        <v>216</v>
      </c>
      <c r="D138" s="12">
        <v>60</v>
      </c>
      <c r="E138" s="12">
        <v>78368</v>
      </c>
      <c r="F138" s="7">
        <v>5.92</v>
      </c>
      <c r="G138" s="8">
        <v>11.38</v>
      </c>
      <c r="H138" s="12"/>
      <c r="I138" s="23">
        <f t="shared" si="17"/>
        <v>0</v>
      </c>
      <c r="J138" s="24">
        <f t="shared" si="18"/>
        <v>0</v>
      </c>
      <c r="K138" s="58"/>
    </row>
    <row r="139" spans="1:11">
      <c r="A139" s="12">
        <v>10277</v>
      </c>
      <c r="B139" s="5" t="s">
        <v>149</v>
      </c>
      <c r="C139" s="5" t="s">
        <v>150</v>
      </c>
      <c r="D139" s="12">
        <v>72</v>
      </c>
      <c r="E139" s="12">
        <v>78637</v>
      </c>
      <c r="F139" s="12">
        <v>9</v>
      </c>
      <c r="G139" s="18">
        <v>17.309999999999999</v>
      </c>
      <c r="H139" s="12"/>
      <c r="I139" s="23">
        <f t="shared" si="17"/>
        <v>0</v>
      </c>
      <c r="J139" s="24">
        <f t="shared" si="18"/>
        <v>0</v>
      </c>
      <c r="K139" s="58"/>
    </row>
    <row r="140" spans="1:11">
      <c r="A140" s="12">
        <v>15382</v>
      </c>
      <c r="B140" s="5" t="s">
        <v>151</v>
      </c>
      <c r="C140" s="5" t="s">
        <v>152</v>
      </c>
      <c r="D140" s="12">
        <v>72</v>
      </c>
      <c r="E140" s="12">
        <v>78639</v>
      </c>
      <c r="F140" s="12">
        <v>7.59</v>
      </c>
      <c r="G140" s="18">
        <v>14.6</v>
      </c>
      <c r="H140" s="12"/>
      <c r="I140" s="23">
        <f t="shared" si="17"/>
        <v>0</v>
      </c>
      <c r="J140" s="24">
        <f t="shared" si="18"/>
        <v>0</v>
      </c>
      <c r="K140" s="58"/>
    </row>
    <row r="141" spans="1:11">
      <c r="A141" s="12">
        <v>7346</v>
      </c>
      <c r="B141" s="5" t="s">
        <v>153</v>
      </c>
      <c r="C141" s="5" t="s">
        <v>154</v>
      </c>
      <c r="D141" s="12">
        <v>96</v>
      </c>
      <c r="E141" s="12">
        <v>78673</v>
      </c>
      <c r="F141" s="12">
        <v>6.72</v>
      </c>
      <c r="G141" s="18">
        <v>8.65</v>
      </c>
      <c r="H141" s="12"/>
      <c r="I141" s="23">
        <f t="shared" si="17"/>
        <v>0</v>
      </c>
      <c r="J141" s="24">
        <f t="shared" si="18"/>
        <v>0</v>
      </c>
      <c r="K141" s="58"/>
    </row>
    <row r="142" spans="1:11">
      <c r="A142" s="12">
        <v>22005</v>
      </c>
      <c r="B142" s="5" t="s">
        <v>155</v>
      </c>
      <c r="C142" s="5" t="s">
        <v>156</v>
      </c>
      <c r="D142" s="12">
        <v>72</v>
      </c>
      <c r="E142" s="12">
        <v>78985</v>
      </c>
      <c r="F142" s="12">
        <v>9</v>
      </c>
      <c r="G142" s="18">
        <v>17.309999999999999</v>
      </c>
      <c r="H142" s="12"/>
      <c r="I142" s="23">
        <f t="shared" si="17"/>
        <v>0</v>
      </c>
      <c r="J142" s="24">
        <f t="shared" si="18"/>
        <v>0</v>
      </c>
      <c r="K142" s="58"/>
    </row>
    <row r="143" spans="1:11">
      <c r="A143" s="12"/>
      <c r="B143" s="5"/>
      <c r="C143" s="5"/>
      <c r="D143" s="12"/>
      <c r="E143" s="12"/>
      <c r="F143" s="5"/>
      <c r="G143" s="5"/>
      <c r="K143" s="58"/>
    </row>
    <row r="144" spans="1:11">
      <c r="A144" s="20" t="s">
        <v>157</v>
      </c>
      <c r="B144" s="5"/>
      <c r="C144" s="5"/>
      <c r="D144" s="12"/>
      <c r="E144" s="12"/>
      <c r="F144" s="5"/>
      <c r="G144" s="8"/>
      <c r="K144" s="58"/>
    </row>
    <row r="145" spans="1:12">
      <c r="A145" s="12">
        <v>16233</v>
      </c>
      <c r="B145" s="5" t="s">
        <v>158</v>
      </c>
      <c r="C145" s="5" t="s">
        <v>159</v>
      </c>
      <c r="D145" s="12">
        <v>72</v>
      </c>
      <c r="E145" s="12">
        <v>21027</v>
      </c>
      <c r="F145" s="7">
        <v>8.91</v>
      </c>
      <c r="G145" s="8">
        <v>4.95</v>
      </c>
      <c r="H145" s="12"/>
      <c r="I145" s="23">
        <f t="shared" ref="I145:I148" si="19">+H145*F145</f>
        <v>0</v>
      </c>
      <c r="J145" s="24">
        <f t="shared" ref="J145:J148" si="20">+H145*G145</f>
        <v>0</v>
      </c>
      <c r="K145" s="23">
        <f>SUM(I145:I148)</f>
        <v>0</v>
      </c>
      <c r="L145" s="43">
        <f>SUM(J145:J148)</f>
        <v>0</v>
      </c>
    </row>
    <row r="146" spans="1:12">
      <c r="A146" s="12">
        <v>18748</v>
      </c>
      <c r="B146" s="5" t="s">
        <v>160</v>
      </c>
      <c r="C146" s="5" t="s">
        <v>159</v>
      </c>
      <c r="D146" s="12">
        <v>72</v>
      </c>
      <c r="E146" s="12">
        <v>21028</v>
      </c>
      <c r="F146" s="7">
        <v>8.91</v>
      </c>
      <c r="G146" s="8">
        <v>4.95</v>
      </c>
      <c r="H146" s="12"/>
      <c r="I146" s="23">
        <f t="shared" si="19"/>
        <v>0</v>
      </c>
      <c r="J146" s="24">
        <f t="shared" si="20"/>
        <v>0</v>
      </c>
      <c r="K146" s="58"/>
    </row>
    <row r="147" spans="1:12">
      <c r="A147" s="12">
        <v>8874</v>
      </c>
      <c r="B147" s="5" t="s">
        <v>158</v>
      </c>
      <c r="C147" s="5" t="s">
        <v>161</v>
      </c>
      <c r="D147" s="12">
        <v>72</v>
      </c>
      <c r="E147" s="12">
        <v>6960</v>
      </c>
      <c r="F147" s="7">
        <v>4.46</v>
      </c>
      <c r="G147" s="8">
        <v>2.48</v>
      </c>
      <c r="H147" s="12"/>
      <c r="I147" s="23">
        <f t="shared" si="19"/>
        <v>0</v>
      </c>
      <c r="J147" s="24">
        <f t="shared" si="20"/>
        <v>0</v>
      </c>
      <c r="K147" s="58"/>
    </row>
    <row r="148" spans="1:12">
      <c r="A148" s="12">
        <v>8873</v>
      </c>
      <c r="B148" s="5" t="s">
        <v>160</v>
      </c>
      <c r="C148" s="5" t="s">
        <v>161</v>
      </c>
      <c r="D148" s="12">
        <v>72</v>
      </c>
      <c r="E148" s="12">
        <v>6961</v>
      </c>
      <c r="F148" s="7">
        <v>4.46</v>
      </c>
      <c r="G148" s="8">
        <v>2.48</v>
      </c>
      <c r="H148" s="12"/>
      <c r="I148" s="23">
        <f t="shared" si="19"/>
        <v>0</v>
      </c>
      <c r="J148" s="24">
        <f t="shared" si="20"/>
        <v>0</v>
      </c>
      <c r="K148" s="58"/>
    </row>
    <row r="149" spans="1:12">
      <c r="A149" s="12"/>
      <c r="B149" s="5"/>
      <c r="C149" s="5"/>
      <c r="D149" s="12"/>
      <c r="E149" s="12"/>
      <c r="F149" s="5"/>
      <c r="G149" s="5"/>
      <c r="K149" s="58"/>
    </row>
    <row r="150" spans="1:12">
      <c r="A150" s="12"/>
      <c r="B150" s="5"/>
      <c r="C150" s="5"/>
      <c r="D150" s="12"/>
      <c r="E150" s="12"/>
      <c r="F150" s="5"/>
      <c r="G150" s="5"/>
      <c r="K150" s="58"/>
    </row>
    <row r="151" spans="1:12">
      <c r="A151" s="20" t="s">
        <v>162</v>
      </c>
      <c r="B151" s="5"/>
      <c r="C151" s="5"/>
      <c r="D151" s="12"/>
      <c r="E151" s="12"/>
      <c r="F151" s="5"/>
      <c r="G151" s="8"/>
      <c r="K151" s="58"/>
    </row>
    <row r="152" spans="1:12">
      <c r="A152" s="12">
        <v>8788</v>
      </c>
      <c r="B152" s="5" t="s">
        <v>166</v>
      </c>
      <c r="C152" s="5" t="s">
        <v>167</v>
      </c>
      <c r="D152" s="12">
        <v>108</v>
      </c>
      <c r="E152" s="12" t="s">
        <v>168</v>
      </c>
      <c r="F152" s="7">
        <v>6.75</v>
      </c>
      <c r="G152" s="8">
        <v>13.54</v>
      </c>
      <c r="H152" s="12"/>
      <c r="I152" s="23">
        <f t="shared" ref="I152:I155" si="21">+H152*F152</f>
        <v>0</v>
      </c>
      <c r="J152" s="24">
        <f t="shared" ref="J152:J155" si="22">+H152*G152</f>
        <v>0</v>
      </c>
      <c r="K152" s="23">
        <f>SUM(I152:I155)</f>
        <v>135</v>
      </c>
      <c r="L152" s="43">
        <f>SUM(J152:J155)</f>
        <v>270.89999999999998</v>
      </c>
    </row>
    <row r="153" spans="1:12">
      <c r="A153" s="12">
        <v>8839</v>
      </c>
      <c r="B153" s="5" t="s">
        <v>163</v>
      </c>
      <c r="C153" s="5" t="s">
        <v>164</v>
      </c>
      <c r="D153" s="12">
        <v>144</v>
      </c>
      <c r="E153" s="12" t="s">
        <v>165</v>
      </c>
      <c r="F153" s="7">
        <v>9</v>
      </c>
      <c r="G153" s="8">
        <v>18.059999999999999</v>
      </c>
      <c r="H153" s="12">
        <v>15</v>
      </c>
      <c r="I153" s="23">
        <f t="shared" si="21"/>
        <v>135</v>
      </c>
      <c r="J153" s="24">
        <f t="shared" si="22"/>
        <v>270.89999999999998</v>
      </c>
      <c r="K153" s="58"/>
    </row>
    <row r="154" spans="1:12">
      <c r="A154" s="12">
        <v>10336</v>
      </c>
      <c r="B154" s="5" t="s">
        <v>172</v>
      </c>
      <c r="C154" s="5" t="s">
        <v>173</v>
      </c>
      <c r="D154" s="12">
        <v>72</v>
      </c>
      <c r="E154" s="12" t="s">
        <v>174</v>
      </c>
      <c r="F154" s="7">
        <v>3.47</v>
      </c>
      <c r="G154" s="8">
        <v>6.95</v>
      </c>
      <c r="H154" s="12"/>
      <c r="I154" s="23">
        <f t="shared" si="21"/>
        <v>0</v>
      </c>
      <c r="J154" s="24">
        <f t="shared" si="22"/>
        <v>0</v>
      </c>
      <c r="K154" s="58"/>
    </row>
    <row r="155" spans="1:12">
      <c r="A155" s="12">
        <v>79552</v>
      </c>
      <c r="B155" s="5" t="s">
        <v>169</v>
      </c>
      <c r="C155" s="5" t="s">
        <v>170</v>
      </c>
      <c r="D155" s="12">
        <v>108</v>
      </c>
      <c r="E155" s="12" t="s">
        <v>171</v>
      </c>
      <c r="F155" s="7">
        <v>6.75</v>
      </c>
      <c r="G155" s="8">
        <v>13.54</v>
      </c>
      <c r="H155" s="12"/>
      <c r="I155" s="23">
        <f t="shared" si="21"/>
        <v>0</v>
      </c>
      <c r="J155" s="24">
        <f t="shared" si="22"/>
        <v>0</v>
      </c>
      <c r="K155" s="58"/>
    </row>
    <row r="156" spans="1:12">
      <c r="A156" s="12"/>
      <c r="B156" s="5"/>
      <c r="C156" s="5"/>
      <c r="D156" s="12"/>
      <c r="E156" s="12"/>
      <c r="F156" s="7"/>
      <c r="G156" s="8"/>
      <c r="K156" s="58"/>
    </row>
    <row r="157" spans="1:12">
      <c r="A157" s="20" t="s">
        <v>175</v>
      </c>
      <c r="B157" s="5"/>
      <c r="C157" s="5"/>
      <c r="D157" s="12"/>
      <c r="E157" s="12"/>
      <c r="F157" s="7"/>
      <c r="G157" s="18"/>
      <c r="K157" s="58"/>
    </row>
    <row r="158" spans="1:12">
      <c r="A158" s="12">
        <v>11811</v>
      </c>
      <c r="B158" s="5" t="s">
        <v>277</v>
      </c>
      <c r="C158" s="5" t="s">
        <v>247</v>
      </c>
      <c r="D158" s="12">
        <v>175</v>
      </c>
      <c r="E158" s="12">
        <v>10703040928</v>
      </c>
      <c r="F158" s="7" t="s">
        <v>248</v>
      </c>
      <c r="G158" s="18">
        <v>13.76</v>
      </c>
      <c r="H158" s="12"/>
      <c r="I158" s="5">
        <f>+(9.01+9.76)*H158</f>
        <v>0</v>
      </c>
      <c r="J158" s="24">
        <f>+(+G158+G159)*H158</f>
        <v>0</v>
      </c>
      <c r="K158" s="23">
        <f>SUM(I158:I169)</f>
        <v>0</v>
      </c>
      <c r="L158" s="43">
        <f>SUM(J158:J169)</f>
        <v>0</v>
      </c>
    </row>
    <row r="159" spans="1:12">
      <c r="A159" s="28"/>
      <c r="B159" s="29"/>
      <c r="C159" s="57"/>
      <c r="D159" s="28"/>
      <c r="E159" s="28"/>
      <c r="F159" s="7" t="s">
        <v>249</v>
      </c>
      <c r="G159" s="18">
        <v>12.7</v>
      </c>
      <c r="H159" s="28"/>
      <c r="I159" s="29"/>
      <c r="J159" s="30"/>
      <c r="K159" s="58"/>
    </row>
    <row r="160" spans="1:12">
      <c r="A160" s="12">
        <v>18123</v>
      </c>
      <c r="B160" s="5" t="s">
        <v>278</v>
      </c>
      <c r="C160" s="5" t="s">
        <v>176</v>
      </c>
      <c r="D160" s="12">
        <v>159</v>
      </c>
      <c r="E160" s="12">
        <v>10703780928</v>
      </c>
      <c r="F160" s="7" t="s">
        <v>250</v>
      </c>
      <c r="G160" s="18">
        <v>10.41</v>
      </c>
      <c r="H160" s="12"/>
      <c r="I160" s="5">
        <f>+(7.38+7.99)*H160</f>
        <v>0</v>
      </c>
      <c r="J160" s="24">
        <f>+(+G160+G161)*H160</f>
        <v>0</v>
      </c>
      <c r="K160" s="58"/>
    </row>
    <row r="161" spans="1:11">
      <c r="A161" s="28"/>
      <c r="B161" s="29"/>
      <c r="C161" s="57"/>
      <c r="D161" s="28"/>
      <c r="E161" s="28"/>
      <c r="F161" s="7" t="s">
        <v>251</v>
      </c>
      <c r="G161" s="18">
        <v>11.27</v>
      </c>
      <c r="H161" s="28"/>
      <c r="I161" s="29"/>
      <c r="J161" s="30"/>
      <c r="K161" s="58"/>
    </row>
    <row r="162" spans="1:11">
      <c r="A162" s="12">
        <v>15233</v>
      </c>
      <c r="B162" s="5" t="s">
        <v>279</v>
      </c>
      <c r="C162" s="5" t="s">
        <v>176</v>
      </c>
      <c r="D162" s="12">
        <v>124</v>
      </c>
      <c r="E162" s="12">
        <v>10029400928</v>
      </c>
      <c r="F162" s="7" t="s">
        <v>252</v>
      </c>
      <c r="G162" s="18">
        <v>15.97</v>
      </c>
      <c r="H162" s="12"/>
      <c r="I162" s="5">
        <f>+(11.33+13.84)*H162</f>
        <v>0</v>
      </c>
      <c r="J162" s="24">
        <f>+(+G162+G163)*H162</f>
        <v>0</v>
      </c>
      <c r="K162" s="58"/>
    </row>
    <row r="163" spans="1:11">
      <c r="A163" s="28"/>
      <c r="B163" s="29"/>
      <c r="C163" s="57"/>
      <c r="D163" s="28"/>
      <c r="E163" s="28"/>
      <c r="F163" s="5" t="s">
        <v>253</v>
      </c>
      <c r="G163" s="18">
        <v>19.510000000000002</v>
      </c>
      <c r="H163" s="28"/>
      <c r="I163" s="29"/>
      <c r="J163" s="30"/>
      <c r="K163" s="58"/>
    </row>
    <row r="164" spans="1:11">
      <c r="A164" s="12">
        <v>8861</v>
      </c>
      <c r="B164" s="5" t="s">
        <v>280</v>
      </c>
      <c r="C164" s="5" t="s">
        <v>177</v>
      </c>
      <c r="D164" s="12">
        <v>175</v>
      </c>
      <c r="E164" s="12">
        <v>10703140928</v>
      </c>
      <c r="F164" s="7" t="s">
        <v>256</v>
      </c>
      <c r="G164" s="18">
        <v>11.59</v>
      </c>
      <c r="H164" s="12"/>
      <c r="I164" s="5">
        <f>+(8.22+8.91)*H164</f>
        <v>0</v>
      </c>
      <c r="J164" s="24">
        <f>+(+G164+G165)*H164</f>
        <v>0</v>
      </c>
      <c r="K164" s="58"/>
    </row>
    <row r="165" spans="1:11">
      <c r="A165" s="28"/>
      <c r="B165" s="29"/>
      <c r="C165" s="57"/>
      <c r="D165" s="28"/>
      <c r="E165" s="28"/>
      <c r="F165" s="7" t="s">
        <v>257</v>
      </c>
      <c r="G165" s="18">
        <v>12.56</v>
      </c>
      <c r="H165" s="28"/>
      <c r="I165" s="29"/>
      <c r="J165" s="30"/>
      <c r="K165" s="58"/>
    </row>
    <row r="166" spans="1:11">
      <c r="A166" s="12">
        <v>9252</v>
      </c>
      <c r="B166" s="5" t="s">
        <v>281</v>
      </c>
      <c r="C166" s="5" t="s">
        <v>178</v>
      </c>
      <c r="D166" s="12">
        <v>150</v>
      </c>
      <c r="E166" s="12">
        <v>10703340928</v>
      </c>
      <c r="F166" s="7" t="s">
        <v>254</v>
      </c>
      <c r="G166" s="18">
        <v>8.43</v>
      </c>
      <c r="H166" s="12"/>
      <c r="I166" s="5">
        <f>+(5.98+8.96)*H166</f>
        <v>0</v>
      </c>
      <c r="J166" s="24">
        <f>+(+G166+G167)*H166</f>
        <v>0</v>
      </c>
      <c r="K166" s="58"/>
    </row>
    <row r="167" spans="1:11">
      <c r="A167" s="28"/>
      <c r="B167" s="29"/>
      <c r="C167" s="57"/>
      <c r="D167" s="28"/>
      <c r="E167" s="28"/>
      <c r="F167" s="7" t="s">
        <v>255</v>
      </c>
      <c r="G167" s="18">
        <v>12.64</v>
      </c>
      <c r="H167" s="28"/>
      <c r="I167" s="29"/>
      <c r="J167" s="30"/>
      <c r="K167" s="58"/>
    </row>
    <row r="168" spans="1:11">
      <c r="A168" s="12">
        <v>11764</v>
      </c>
      <c r="B168" s="5" t="s">
        <v>282</v>
      </c>
      <c r="C168" s="5" t="s">
        <v>179</v>
      </c>
      <c r="D168" s="12">
        <v>121</v>
      </c>
      <c r="E168" s="12">
        <v>10703620928</v>
      </c>
      <c r="F168" s="7" t="s">
        <v>258</v>
      </c>
      <c r="G168" s="18">
        <v>46.16</v>
      </c>
      <c r="H168" s="12"/>
      <c r="I168" s="5">
        <f>+H168*32.74</f>
        <v>0</v>
      </c>
      <c r="J168" s="24">
        <f>+H168*G168</f>
        <v>0</v>
      </c>
      <c r="K168" s="58"/>
    </row>
    <row r="169" spans="1:11">
      <c r="A169" s="12">
        <v>27667</v>
      </c>
      <c r="B169" s="5" t="s">
        <v>283</v>
      </c>
      <c r="C169" s="5" t="s">
        <v>176</v>
      </c>
      <c r="D169" s="12" t="s">
        <v>260</v>
      </c>
      <c r="E169" s="12">
        <v>16660100928</v>
      </c>
      <c r="F169" s="7" t="s">
        <v>259</v>
      </c>
      <c r="G169" s="18">
        <v>33.44</v>
      </c>
      <c r="H169" s="12"/>
      <c r="I169" s="5">
        <f>+H169*23.72</f>
        <v>0</v>
      </c>
      <c r="J169" s="24">
        <f>+H169*G169</f>
        <v>0</v>
      </c>
      <c r="K169" s="58"/>
    </row>
    <row r="170" spans="1:11">
      <c r="K170" s="58"/>
    </row>
  </sheetData>
  <sortState xmlns:xlrd2="http://schemas.microsoft.com/office/spreadsheetml/2017/richdata2" ref="A128:J142">
    <sortCondition ref="E128:E142"/>
  </sortState>
  <mergeCells count="9">
    <mergeCell ref="J5:K5"/>
    <mergeCell ref="L8:L9"/>
    <mergeCell ref="G8:G9"/>
    <mergeCell ref="H8:H9"/>
    <mergeCell ref="I8:I9"/>
    <mergeCell ref="J8:J9"/>
    <mergeCell ref="D7:G7"/>
    <mergeCell ref="F8:F9"/>
    <mergeCell ref="K8:K9"/>
  </mergeCells>
  <hyperlinks>
    <hyperlink ref="G5" r:id="rId1" xr:uid="{00000000-0004-0000-0000-000000000000}"/>
  </hyperlinks>
  <pageMargins left="0.7" right="0.7" top="0.75" bottom="0.75" header="0.3" footer="0.3"/>
  <pageSetup scale="64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Hellum</dc:creator>
  <cp:lastModifiedBy>Hartley, David</cp:lastModifiedBy>
  <cp:lastPrinted>2023-12-26T18:25:54Z</cp:lastPrinted>
  <dcterms:created xsi:type="dcterms:W3CDTF">2021-02-03T16:47:39Z</dcterms:created>
  <dcterms:modified xsi:type="dcterms:W3CDTF">2024-01-03T17:57:29Z</dcterms:modified>
</cp:coreProperties>
</file>